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PT Poker\POKER MPT S12\"/>
    </mc:Choice>
  </mc:AlternateContent>
  <bookViews>
    <workbookView xWindow="0" yWindow="0" windowWidth="23040" windowHeight="9195"/>
  </bookViews>
  <sheets>
    <sheet name="Classement" sheetId="26" r:id="rId1"/>
    <sheet name="Bountys" sheetId="4" r:id="rId2"/>
    <sheet name="Gagnants-Perdants" sheetId="2" state="hidden" r:id="rId3"/>
    <sheet name="INTEGRALE" sheetId="48" r:id="rId4"/>
    <sheet name="INTEGRALE verrouillée" sheetId="9" state="hidden" r:id="rId5"/>
    <sheet name="S11" sheetId="40" r:id="rId6"/>
    <sheet name="S10" sheetId="38" r:id="rId7"/>
    <sheet name="S09" sheetId="37" r:id="rId8"/>
    <sheet name="S08" sheetId="36" r:id="rId9"/>
    <sheet name="S07" sheetId="35" r:id="rId10"/>
    <sheet name="S06" sheetId="34" r:id="rId11"/>
    <sheet name="S05" sheetId="43" r:id="rId12"/>
    <sheet name="S04" sheetId="31" r:id="rId13"/>
    <sheet name="S03" sheetId="30" r:id="rId14"/>
    <sheet name="S02" sheetId="29" r:id="rId15"/>
    <sheet name="S01" sheetId="28" r:id="rId16"/>
    <sheet name="S00" sheetId="2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1" hidden="1">Bountys!$B$116:$B$119</definedName>
    <definedName name="_xlnm._FilterDatabase" localSheetId="0" hidden="1">Classement!$C$7:$AN$39</definedName>
    <definedName name="_xlnm._FilterDatabase" localSheetId="3">INTEGRALE!$A$6:$FI$108</definedName>
    <definedName name="_xlnm._FilterDatabase" localSheetId="4">'INTEGRALE verrouillée'!$A$6:$GJ$108</definedName>
    <definedName name="_xlnm._FilterDatabase" localSheetId="10" hidden="1">'S06'!$B$6:$AM$39</definedName>
    <definedName name="_xlnm._FilterDatabase" localSheetId="9" hidden="1">'S07'!$B$7:$AN$49</definedName>
    <definedName name="_xlnm._FilterDatabase" localSheetId="8" hidden="1">'S08'!$B$7:$AP$53</definedName>
    <definedName name="_xlnm._FilterDatabase" localSheetId="7" hidden="1">'S09'!$B$7:$AR$28</definedName>
    <definedName name="_xlnm._FilterDatabase" localSheetId="6" hidden="1">'S10'!$C$7:$AS$34</definedName>
    <definedName name="_xlnm._FilterDatabase" localSheetId="5" hidden="1">'S11'!$C$7:$AK$38</definedName>
    <definedName name="Coef" localSheetId="14">'S02'!$D$4:$D$4</definedName>
    <definedName name="Coef" localSheetId="13">'S03'!$E$3:$E$3</definedName>
    <definedName name="Coef" localSheetId="12">'S04'!$E$3:$E$3</definedName>
    <definedName name="Coef">'S01'!$D$4:$D$4</definedName>
    <definedName name="Dates" localSheetId="3">#REF!</definedName>
    <definedName name="Dates">#REF!</definedName>
    <definedName name="G" localSheetId="11">#REF!</definedName>
    <definedName name="G" localSheetId="10">'[1]Gagnants-Perdants'!$B$3:$B$230</definedName>
    <definedName name="G" localSheetId="9">'[2]Gagnants-Perdants'!$B$3:$B$387</definedName>
    <definedName name="G" localSheetId="8">'[3]Gagnants-Perdants'!$B$3:$B$612</definedName>
    <definedName name="G" localSheetId="7">'[4]Gagnants-Perdants'!$B$3:$B$840</definedName>
    <definedName name="G" localSheetId="6">'[5]Gagnants-Perdants'!$B$3:$B$967</definedName>
    <definedName name="G" localSheetId="5">'[6]Gagnants-Perdants'!$B$2:$B$1238</definedName>
    <definedName name="G">'Gagnants-Perdants'!$B$2:$B$1275</definedName>
    <definedName name="G_2" localSheetId="10">'[1]Gagnants-Perdants'!$B$95:$B$230</definedName>
    <definedName name="G_2">'[7]Gagnants-Perdants'!$B$94:$B$198</definedName>
    <definedName name="joueurs" localSheetId="0">#REF!</definedName>
    <definedName name="joueurs" localSheetId="3">INTEGRALE!$A$7:$A$108</definedName>
    <definedName name="joueurs" localSheetId="4">'INTEGRALE verrouillée'!$B$7:$B$108</definedName>
    <definedName name="joueurs" localSheetId="7">#REF!</definedName>
    <definedName name="joueurs" localSheetId="6">#REF!</definedName>
    <definedName name="joueurs" localSheetId="5">#REF!</definedName>
    <definedName name="joueurs">[3]INTEGRALE!$B$7:$B$97</definedName>
    <definedName name="loose" localSheetId="0">#REF!</definedName>
    <definedName name="loose" localSheetId="3">INTEGRALE!$W$7:$W$108</definedName>
    <definedName name="loose" localSheetId="4">'INTEGRALE verrouillée'!$X$7:$X$108</definedName>
    <definedName name="loose" localSheetId="8">[3]INTEGRALE!$Q$7:$Q$97</definedName>
    <definedName name="loose" localSheetId="7">#REF!</definedName>
    <definedName name="loose" localSheetId="6">#REF!</definedName>
    <definedName name="loose" localSheetId="5">#REF!</definedName>
    <definedName name="loose">#REF!</definedName>
    <definedName name="MPT" localSheetId="14">'S02'!$F$5:$F$40,'S02'!$G$5:$G$40</definedName>
    <definedName name="MPT" localSheetId="13">'S03'!$G$5:$G$57,'S03'!$I$5:$I$57</definedName>
    <definedName name="MPT" localSheetId="12">'S04'!$G$5:$G$59,'S04'!$I$5:$I$59</definedName>
    <definedName name="MPT">'S01'!$E$5:$E$25,'S01'!$F$5:$F$25</definedName>
    <definedName name="P" localSheetId="11">#REF!</definedName>
    <definedName name="P" localSheetId="10">'[1]Gagnants-Perdants'!$C$3:$C$230</definedName>
    <definedName name="P" localSheetId="9">'[2]Gagnants-Perdants'!$C$3:$C$387</definedName>
    <definedName name="P" localSheetId="8">'[3]Gagnants-Perdants'!$C$3:$C$612</definedName>
    <definedName name="P" localSheetId="7">'[4]Gagnants-Perdants'!$C$3:$C$840</definedName>
    <definedName name="P" localSheetId="6">'[5]Gagnants-Perdants'!$C$3:$C$967</definedName>
    <definedName name="P" localSheetId="5">'[6]Gagnants-Perdants'!$C$2:$C$1238</definedName>
    <definedName name="P">'Gagnants-Perdants'!$C$2:$C$1275</definedName>
    <definedName name="P_2" localSheetId="10">'[1]Gagnants-Perdants'!$C$95:$C$230</definedName>
    <definedName name="P_2">'[7]Gagnants-Perdants'!$C$94:$C$198</definedName>
    <definedName name="participations" localSheetId="0">#REF!</definedName>
    <definedName name="participations" localSheetId="3">INTEGRALE!$B$7:$B$108</definedName>
    <definedName name="participations" localSheetId="4">'INTEGRALE verrouillée'!$C$7:$C$108</definedName>
    <definedName name="participations" localSheetId="8">[3]INTEGRALE!$C$7:$C$97</definedName>
    <definedName name="participations" localSheetId="7">#REF!</definedName>
    <definedName name="participations" localSheetId="6">#REF!</definedName>
    <definedName name="participations" localSheetId="5">#REF!</definedName>
    <definedName name="participations">#REF!</definedName>
    <definedName name="podiums" localSheetId="0">#REF!</definedName>
    <definedName name="podiums" localSheetId="3">INTEGRALE!$Q$7:$Q$108</definedName>
    <definedName name="podiums" localSheetId="4">'INTEGRALE verrouillée'!$R$7:$R$108</definedName>
    <definedName name="podiums" localSheetId="8">[3]INTEGRALE!$K$7:$K$97</definedName>
    <definedName name="podiums" localSheetId="7">#REF!</definedName>
    <definedName name="podiums" localSheetId="6">#REF!</definedName>
    <definedName name="podiums" localSheetId="5">#REF!</definedName>
    <definedName name="podiums">#REF!</definedName>
    <definedName name="Print_Area" localSheetId="1">Bountys!$A$1:$BU$122</definedName>
    <definedName name="Print_Area" localSheetId="0">Classement!$A$1:$AZ$148</definedName>
    <definedName name="Print_Area" localSheetId="3">INTEGRALE!$A$1:$AJ$108</definedName>
    <definedName name="Print_Area" localSheetId="4">'INTEGRALE verrouillée'!$B$1:$BK$108</definedName>
    <definedName name="Print_Area" localSheetId="7">'S09'!$A$1:$AS$140</definedName>
    <definedName name="Print_Area" localSheetId="6">'S10'!$A$1:$AT$143</definedName>
    <definedName name="Print_Area" localSheetId="5">'S11'!$A$1:$AX$147</definedName>
    <definedName name="Vainqueurs" localSheetId="3">#REF!</definedName>
    <definedName name="Vainqueurs" localSheetId="8">[3]Podiums!$F$5:$F$104</definedName>
    <definedName name="Vainqueurs" localSheetId="7">[4]Podiums!$F$5:$F$108</definedName>
    <definedName name="Vainqueurs" localSheetId="6">[5]Podiums!$F$5:$F$124</definedName>
    <definedName name="Vainqueurs" localSheetId="5">[6]Podiums!$F$5:$F$136</definedName>
    <definedName name="Vainqueurs">#REF!</definedName>
    <definedName name="victoires" localSheetId="0">#REF!</definedName>
    <definedName name="victoires" localSheetId="3">INTEGRALE!$F$7:$F$108</definedName>
    <definedName name="victoires" localSheetId="4">'INTEGRALE verrouillée'!$G$7:$G$108</definedName>
    <definedName name="victoires" localSheetId="8">[3]INTEGRALE!$E$7:$E$97</definedName>
    <definedName name="victoires" localSheetId="7">#REF!</definedName>
    <definedName name="victoires" localSheetId="6">#REF!</definedName>
    <definedName name="victoires" localSheetId="5">#REF!</definedName>
    <definedName name="victoires">#REF!</definedName>
    <definedName name="_xlnm.Print_Area" localSheetId="0">Classement!$A$1:$AX$151</definedName>
    <definedName name="_xlnm.Print_Area" localSheetId="13">'S03'!$A$1:$AO$66</definedName>
    <definedName name="_xlnm.Print_Area" localSheetId="12">'S04'!$A$1:$AY$70</definedName>
    <definedName name="_xlnm.Print_Area" localSheetId="11">'S05'!$A$1:$AG$110</definedName>
    <definedName name="_xlnm.Print_Area" localSheetId="10">'S06'!$A$1:$AN$126</definedName>
    <definedName name="_xlnm.Print_Area" localSheetId="9">'S07'!$A$1:$AO$131</definedName>
    <definedName name="_xlnm.Print_Area" localSheetId="8">'S08'!$A$1:$AP$135</definedName>
    <definedName name="_xlnm.Print_Area" localSheetId="7">'S09'!$A$1:$AS$140</definedName>
    <definedName name="_xlnm.Print_Area" localSheetId="6">'S10'!$A$1:$AT$145</definedName>
    <definedName name="_xlnm.Print_Area" localSheetId="5">'S11'!$A$1:$AX$151</definedName>
  </definedNames>
  <calcPr calcId="162913"/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FG5" i="48" l="1"/>
  <c r="Y108" i="48"/>
  <c r="Q108" i="48"/>
  <c r="O108" i="48"/>
  <c r="P108" i="48" s="1"/>
  <c r="M108" i="48"/>
  <c r="F108" i="48"/>
  <c r="H108" i="48" s="1"/>
  <c r="E108" i="48" a="1"/>
  <c r="E108" i="48" s="1"/>
  <c r="D108" i="48" a="1"/>
  <c r="D108" i="48" s="1"/>
  <c r="B108" i="48"/>
  <c r="Y107" i="48"/>
  <c r="Q107" i="48"/>
  <c r="R107" i="48" s="1"/>
  <c r="O107" i="48"/>
  <c r="P107" i="48" s="1"/>
  <c r="M107" i="48"/>
  <c r="F107" i="48"/>
  <c r="E107" i="48" a="1"/>
  <c r="E107" i="48" s="1"/>
  <c r="D107" i="48" a="1"/>
  <c r="D107" i="48" s="1"/>
  <c r="B107" i="48"/>
  <c r="Y106" i="48"/>
  <c r="Q106" i="48"/>
  <c r="R106" i="48" s="1"/>
  <c r="O106" i="48"/>
  <c r="M106" i="48"/>
  <c r="J106" i="48" a="1"/>
  <c r="J106" i="48" s="1"/>
  <c r="F106" i="48"/>
  <c r="L106" i="48" s="1"/>
  <c r="E106" i="48" a="1"/>
  <c r="E106" i="48" s="1"/>
  <c r="D106" i="48" a="1"/>
  <c r="D106" i="48" s="1"/>
  <c r="B106" i="48"/>
  <c r="Y105" i="48"/>
  <c r="Q105" i="48"/>
  <c r="O105" i="48"/>
  <c r="M105" i="48"/>
  <c r="H105" i="48"/>
  <c r="F105" i="48"/>
  <c r="E105" i="48" a="1"/>
  <c r="E105" i="48" s="1"/>
  <c r="D105" i="48" a="1"/>
  <c r="D105" i="48" s="1"/>
  <c r="B105" i="48"/>
  <c r="Y104" i="48"/>
  <c r="Q104" i="48"/>
  <c r="O104" i="48"/>
  <c r="M104" i="48"/>
  <c r="J104" i="48" a="1"/>
  <c r="J104" i="48" s="1"/>
  <c r="I104" i="48" a="1"/>
  <c r="I104" i="48" s="1"/>
  <c r="F104" i="48"/>
  <c r="E104" i="48" a="1"/>
  <c r="E104" i="48" s="1"/>
  <c r="D104" i="48" a="1"/>
  <c r="D104" i="48" s="1"/>
  <c r="B104" i="48"/>
  <c r="G104" i="48" s="1"/>
  <c r="Y103" i="48"/>
  <c r="Q103" i="48"/>
  <c r="O103" i="48"/>
  <c r="M103" i="48"/>
  <c r="F103" i="48"/>
  <c r="L103" i="48" s="1"/>
  <c r="E103" i="48" a="1"/>
  <c r="E103" i="48" s="1"/>
  <c r="D103" i="48" a="1"/>
  <c r="D103" i="48" s="1"/>
  <c r="B103" i="48"/>
  <c r="Y102" i="48"/>
  <c r="Q102" i="48"/>
  <c r="R102" i="48" s="1"/>
  <c r="O102" i="48"/>
  <c r="M102" i="48"/>
  <c r="F102" i="48"/>
  <c r="H102" i="48" s="1"/>
  <c r="E102" i="48" a="1"/>
  <c r="E102" i="48" s="1"/>
  <c r="D102" i="48" a="1"/>
  <c r="D102" i="48" s="1"/>
  <c r="B102" i="48"/>
  <c r="Y101" i="48"/>
  <c r="Q101" i="48"/>
  <c r="R101" i="48" s="1"/>
  <c r="O101" i="48"/>
  <c r="P101" i="48" s="1"/>
  <c r="M101" i="48"/>
  <c r="F101" i="48"/>
  <c r="E101" i="48" a="1"/>
  <c r="E101" i="48" s="1"/>
  <c r="D101" i="48" a="1"/>
  <c r="D101" i="48" s="1"/>
  <c r="B101" i="48"/>
  <c r="Y100" i="48"/>
  <c r="Q100" i="48"/>
  <c r="R100" i="48" s="1"/>
  <c r="O100" i="48"/>
  <c r="M100" i="48"/>
  <c r="F100" i="48"/>
  <c r="J100" i="48" s="1" a="1"/>
  <c r="J100" i="48" s="1"/>
  <c r="E100" i="48" a="1"/>
  <c r="E100" i="48" s="1"/>
  <c r="D100" i="48" a="1"/>
  <c r="D100" i="48" s="1"/>
  <c r="B100" i="48"/>
  <c r="Y99" i="48"/>
  <c r="Q99" i="48"/>
  <c r="O99" i="48"/>
  <c r="M99" i="48"/>
  <c r="I99" i="48" a="1"/>
  <c r="I99" i="48" s="1"/>
  <c r="F99" i="48"/>
  <c r="E99" i="48" a="1"/>
  <c r="E99" i="48" s="1"/>
  <c r="D99" i="48" a="1"/>
  <c r="D99" i="48" s="1"/>
  <c r="B99" i="48"/>
  <c r="Y98" i="48"/>
  <c r="Q98" i="48"/>
  <c r="O98" i="48"/>
  <c r="M98" i="48"/>
  <c r="F98" i="48"/>
  <c r="I98" i="48" s="1" a="1"/>
  <c r="I98" i="48" s="1"/>
  <c r="E98" i="48" a="1"/>
  <c r="E98" i="48" s="1"/>
  <c r="D98" i="48" a="1"/>
  <c r="D98" i="48" s="1"/>
  <c r="B98" i="48"/>
  <c r="R98" i="48" s="1"/>
  <c r="Y97" i="48"/>
  <c r="Q97" i="48"/>
  <c r="R97" i="48" s="1"/>
  <c r="O97" i="48"/>
  <c r="P97" i="48" s="1"/>
  <c r="M97" i="48"/>
  <c r="F97" i="48"/>
  <c r="E97" i="48" a="1"/>
  <c r="E97" i="48" s="1"/>
  <c r="D97" i="48" a="1"/>
  <c r="D97" i="48" s="1"/>
  <c r="B97" i="48"/>
  <c r="Y96" i="48"/>
  <c r="Q96" i="48"/>
  <c r="O96" i="48"/>
  <c r="M96" i="48"/>
  <c r="F96" i="48"/>
  <c r="J96" i="48" s="1" a="1"/>
  <c r="J96" i="48" s="1"/>
  <c r="E96" i="48" a="1"/>
  <c r="E96" i="48" s="1"/>
  <c r="D96" i="48" a="1"/>
  <c r="D96" i="48" s="1"/>
  <c r="B96" i="48"/>
  <c r="Y95" i="48"/>
  <c r="Q95" i="48"/>
  <c r="O95" i="48"/>
  <c r="M95" i="48"/>
  <c r="F95" i="48"/>
  <c r="E95" i="48" a="1"/>
  <c r="E95" i="48" s="1"/>
  <c r="D95" i="48" a="1"/>
  <c r="D95" i="48" s="1"/>
  <c r="B95" i="48"/>
  <c r="Y94" i="48"/>
  <c r="Q94" i="48"/>
  <c r="O94" i="48"/>
  <c r="P94" i="48" s="1"/>
  <c r="M94" i="48"/>
  <c r="F94" i="48"/>
  <c r="J94" i="48" s="1" a="1"/>
  <c r="J94" i="48" s="1"/>
  <c r="E94" i="48" a="1"/>
  <c r="E94" i="48" s="1"/>
  <c r="D94" i="48" a="1"/>
  <c r="D94" i="48" s="1"/>
  <c r="B94" i="48"/>
  <c r="Y93" i="48"/>
  <c r="Q93" i="48"/>
  <c r="O93" i="48"/>
  <c r="M93" i="48"/>
  <c r="I93" i="48" a="1"/>
  <c r="I93" i="48" s="1"/>
  <c r="H93" i="48"/>
  <c r="F93" i="48"/>
  <c r="J93" i="48" s="1" a="1"/>
  <c r="J93" i="48" s="1"/>
  <c r="K93" i="48" s="1"/>
  <c r="E93" i="48" a="1"/>
  <c r="E93" i="48" s="1"/>
  <c r="D93" i="48" a="1"/>
  <c r="D93" i="48" s="1"/>
  <c r="B93" i="48"/>
  <c r="G93" i="48" s="1"/>
  <c r="Y92" i="48"/>
  <c r="Q92" i="48"/>
  <c r="O92" i="48"/>
  <c r="M92" i="48"/>
  <c r="H92" i="48"/>
  <c r="F92" i="48"/>
  <c r="J92" i="48" s="1" a="1"/>
  <c r="J92" i="48" s="1"/>
  <c r="E92" i="48" a="1"/>
  <c r="E92" i="48" s="1"/>
  <c r="D92" i="48" a="1"/>
  <c r="D92" i="48" s="1"/>
  <c r="B92" i="48"/>
  <c r="N92" i="48" s="1"/>
  <c r="Y91" i="48"/>
  <c r="Q91" i="48"/>
  <c r="O91" i="48"/>
  <c r="M91" i="48"/>
  <c r="F91" i="48"/>
  <c r="E91" i="48" a="1"/>
  <c r="E91" i="48" s="1"/>
  <c r="D91" i="48" a="1"/>
  <c r="D91" i="48" s="1"/>
  <c r="B91" i="48"/>
  <c r="Y90" i="48"/>
  <c r="Q90" i="48"/>
  <c r="O90" i="48"/>
  <c r="M90" i="48"/>
  <c r="F90" i="48"/>
  <c r="E90" i="48" a="1"/>
  <c r="E90" i="48" s="1"/>
  <c r="D90" i="48" a="1"/>
  <c r="D90" i="48" s="1"/>
  <c r="B90" i="48"/>
  <c r="Y89" i="48"/>
  <c r="Q89" i="48"/>
  <c r="O89" i="48"/>
  <c r="M89" i="48"/>
  <c r="F89" i="48"/>
  <c r="E89" i="48" a="1"/>
  <c r="E89" i="48" s="1"/>
  <c r="D89" i="48" a="1"/>
  <c r="D89" i="48" s="1"/>
  <c r="B89" i="48"/>
  <c r="Y88" i="48"/>
  <c r="Q88" i="48"/>
  <c r="R88" i="48" s="1"/>
  <c r="O88" i="48"/>
  <c r="M88" i="48"/>
  <c r="N88" i="48" s="1"/>
  <c r="F88" i="48"/>
  <c r="E88" i="48"/>
  <c r="E88" i="48" a="1"/>
  <c r="D88" i="48" a="1"/>
  <c r="D88" i="48" s="1"/>
  <c r="B88" i="48"/>
  <c r="Y87" i="48"/>
  <c r="Q87" i="48"/>
  <c r="O87" i="48"/>
  <c r="M87" i="48"/>
  <c r="F87" i="48"/>
  <c r="E87" i="48" a="1"/>
  <c r="E87" i="48" s="1"/>
  <c r="D87" i="48" a="1"/>
  <c r="D87" i="48" s="1"/>
  <c r="B87" i="48"/>
  <c r="Y86" i="48"/>
  <c r="Q86" i="48"/>
  <c r="O86" i="48"/>
  <c r="M86" i="48"/>
  <c r="F86" i="48"/>
  <c r="J86" i="48" s="1" a="1"/>
  <c r="J86" i="48" s="1"/>
  <c r="E86" i="48" a="1"/>
  <c r="E86" i="48" s="1"/>
  <c r="D86" i="48"/>
  <c r="D86" i="48" a="1"/>
  <c r="B86" i="48"/>
  <c r="Y85" i="48"/>
  <c r="R85" i="48"/>
  <c r="Q85" i="48"/>
  <c r="O85" i="48"/>
  <c r="P85" i="48" s="1"/>
  <c r="M85" i="48"/>
  <c r="F85" i="48"/>
  <c r="E85" i="48" a="1"/>
  <c r="E85" i="48" s="1"/>
  <c r="D85" i="48" a="1"/>
  <c r="D85" i="48" s="1"/>
  <c r="B85" i="48"/>
  <c r="Y84" i="48"/>
  <c r="Q84" i="48"/>
  <c r="O84" i="48"/>
  <c r="M84" i="48"/>
  <c r="F84" i="48"/>
  <c r="E84" i="48" a="1"/>
  <c r="E84" i="48" s="1"/>
  <c r="D84" i="48"/>
  <c r="D84" i="48" a="1"/>
  <c r="B84" i="48"/>
  <c r="P84" i="48" s="1"/>
  <c r="Y83" i="48"/>
  <c r="Q83" i="48"/>
  <c r="O83" i="48"/>
  <c r="M83" i="48"/>
  <c r="F83" i="48"/>
  <c r="I83" i="48" s="1" a="1"/>
  <c r="I83" i="48" s="1"/>
  <c r="E83" i="48" a="1"/>
  <c r="E83" i="48" s="1"/>
  <c r="D83" i="48" a="1"/>
  <c r="D83" i="48" s="1"/>
  <c r="B83" i="48"/>
  <c r="Y82" i="48"/>
  <c r="Q82" i="48"/>
  <c r="R82" i="48" s="1"/>
  <c r="O82" i="48"/>
  <c r="M82" i="48"/>
  <c r="F82" i="48"/>
  <c r="H82" i="48" s="1"/>
  <c r="E82" i="48" a="1"/>
  <c r="E82" i="48" s="1"/>
  <c r="D82" i="48" a="1"/>
  <c r="D82" i="48" s="1"/>
  <c r="B82" i="48"/>
  <c r="Y81" i="48"/>
  <c r="Q81" i="48"/>
  <c r="R81" i="48" s="1"/>
  <c r="O81" i="48"/>
  <c r="M81" i="48"/>
  <c r="F81" i="48"/>
  <c r="L81" i="48" s="1"/>
  <c r="E81" i="48" a="1"/>
  <c r="E81" i="48" s="1"/>
  <c r="D81" i="48" a="1"/>
  <c r="D81" i="48" s="1"/>
  <c r="B81" i="48"/>
  <c r="Y80" i="48"/>
  <c r="Q80" i="48"/>
  <c r="O80" i="48"/>
  <c r="M80" i="48"/>
  <c r="H80" i="48"/>
  <c r="F80" i="48"/>
  <c r="J80" i="48" s="1" a="1"/>
  <c r="J80" i="48" s="1"/>
  <c r="E80" i="48" a="1"/>
  <c r="E80" i="48" s="1"/>
  <c r="D80" i="48" a="1"/>
  <c r="D80" i="48" s="1"/>
  <c r="B80" i="48"/>
  <c r="Y79" i="48"/>
  <c r="Q79" i="48"/>
  <c r="O79" i="48"/>
  <c r="N79" i="48"/>
  <c r="M79" i="48"/>
  <c r="I79" i="48" a="1"/>
  <c r="I79" i="48" s="1"/>
  <c r="F79" i="48"/>
  <c r="J79" i="48" s="1" a="1"/>
  <c r="J79" i="48" s="1"/>
  <c r="K79" i="48" s="1"/>
  <c r="E79" i="48" a="1"/>
  <c r="E79" i="48" s="1"/>
  <c r="D79" i="48" a="1"/>
  <c r="D79" i="48" s="1"/>
  <c r="B79" i="48"/>
  <c r="Y78" i="48"/>
  <c r="Q78" i="48"/>
  <c r="O78" i="48"/>
  <c r="M78" i="48"/>
  <c r="I78" i="48" a="1"/>
  <c r="I78" i="48" s="1"/>
  <c r="F78" i="48"/>
  <c r="E78" i="48" a="1"/>
  <c r="E78" i="48" s="1"/>
  <c r="D78" i="48" a="1"/>
  <c r="D78" i="48" s="1"/>
  <c r="B78" i="48"/>
  <c r="N78" i="48" s="1"/>
  <c r="Y77" i="48"/>
  <c r="Q77" i="48"/>
  <c r="R77" i="48" s="1"/>
  <c r="O77" i="48"/>
  <c r="M77" i="48"/>
  <c r="N77" i="48" s="1"/>
  <c r="F77" i="48"/>
  <c r="E77" i="48"/>
  <c r="E77" i="48" a="1"/>
  <c r="D77" i="48" a="1"/>
  <c r="D77" i="48" s="1"/>
  <c r="B77" i="48"/>
  <c r="Y76" i="48"/>
  <c r="Q76" i="48"/>
  <c r="O76" i="48"/>
  <c r="M76" i="48"/>
  <c r="F76" i="48"/>
  <c r="E76" i="48" a="1"/>
  <c r="E76" i="48" s="1"/>
  <c r="D76" i="48" a="1"/>
  <c r="D76" i="48" s="1"/>
  <c r="B76" i="48"/>
  <c r="Y75" i="48"/>
  <c r="Q75" i="48"/>
  <c r="R75" i="48" s="1"/>
  <c r="O75" i="48"/>
  <c r="P75" i="48" s="1"/>
  <c r="M75" i="48"/>
  <c r="N75" i="48" s="1"/>
  <c r="F75" i="48"/>
  <c r="I75" i="48" s="1" a="1"/>
  <c r="I75" i="48" s="1"/>
  <c r="E75" i="48" a="1"/>
  <c r="E75" i="48" s="1"/>
  <c r="D75" i="48" a="1"/>
  <c r="D75" i="48" s="1"/>
  <c r="B75" i="48"/>
  <c r="Y74" i="48"/>
  <c r="Q74" i="48"/>
  <c r="P74" i="48"/>
  <c r="O74" i="48"/>
  <c r="M74" i="48"/>
  <c r="N74" i="48" s="1"/>
  <c r="F74" i="48"/>
  <c r="K74" i="48" s="1"/>
  <c r="E74" i="48" a="1"/>
  <c r="E74" i="48" s="1"/>
  <c r="D74" i="48" a="1"/>
  <c r="D74" i="48" s="1"/>
  <c r="B74" i="48"/>
  <c r="Y73" i="48"/>
  <c r="Q73" i="48"/>
  <c r="P73" i="48"/>
  <c r="O73" i="48"/>
  <c r="M73" i="48"/>
  <c r="N73" i="48" s="1"/>
  <c r="F73" i="48"/>
  <c r="G73" i="48" s="1"/>
  <c r="E73" i="48" a="1"/>
  <c r="E73" i="48" s="1"/>
  <c r="D73" i="48" a="1"/>
  <c r="D73" i="48" s="1"/>
  <c r="B73" i="48"/>
  <c r="Y72" i="48"/>
  <c r="Q72" i="48"/>
  <c r="O72" i="48"/>
  <c r="M72" i="48"/>
  <c r="J72" i="48" a="1"/>
  <c r="J72" i="48" s="1"/>
  <c r="H72" i="48"/>
  <c r="F72" i="48"/>
  <c r="L72" i="48" s="1"/>
  <c r="E72" i="48" a="1"/>
  <c r="E72" i="48" s="1"/>
  <c r="D72" i="48" a="1"/>
  <c r="D72" i="48" s="1"/>
  <c r="B72" i="48"/>
  <c r="Y71" i="48"/>
  <c r="Q71" i="48"/>
  <c r="O71" i="48"/>
  <c r="M71" i="48"/>
  <c r="F71" i="48"/>
  <c r="H71" i="48" s="1"/>
  <c r="E71" i="48" a="1"/>
  <c r="E71" i="48" s="1"/>
  <c r="D71" i="48" a="1"/>
  <c r="D71" i="48" s="1"/>
  <c r="B71" i="48"/>
  <c r="Y70" i="48"/>
  <c r="Q70" i="48"/>
  <c r="O70" i="48"/>
  <c r="M70" i="48"/>
  <c r="F70" i="48"/>
  <c r="H70" i="48" s="1"/>
  <c r="E70" i="48" a="1"/>
  <c r="E70" i="48" s="1"/>
  <c r="D70" i="48" a="1"/>
  <c r="D70" i="48" s="1"/>
  <c r="B70" i="48"/>
  <c r="Y69" i="48"/>
  <c r="Q69" i="48"/>
  <c r="O69" i="48"/>
  <c r="M69" i="48"/>
  <c r="H69" i="48"/>
  <c r="F69" i="48"/>
  <c r="E69" i="48" a="1"/>
  <c r="E69" i="48" s="1"/>
  <c r="D69" i="48" a="1"/>
  <c r="D69" i="48" s="1"/>
  <c r="B69" i="48"/>
  <c r="Y68" i="48"/>
  <c r="Q68" i="48"/>
  <c r="R68" i="48" s="1"/>
  <c r="O68" i="48"/>
  <c r="M68" i="48"/>
  <c r="N68" i="48" s="1"/>
  <c r="F68" i="48"/>
  <c r="J68" i="48" s="1" a="1"/>
  <c r="J68" i="48" s="1"/>
  <c r="E68" i="48" a="1"/>
  <c r="E68" i="48" s="1"/>
  <c r="D68" i="48" a="1"/>
  <c r="D68" i="48" s="1"/>
  <c r="B68" i="48"/>
  <c r="Y67" i="48"/>
  <c r="Q67" i="48"/>
  <c r="O67" i="48"/>
  <c r="M67" i="48"/>
  <c r="F67" i="48"/>
  <c r="E67" i="48" a="1"/>
  <c r="E67" i="48" s="1"/>
  <c r="D67" i="48" a="1"/>
  <c r="D67" i="48" s="1"/>
  <c r="B67" i="48"/>
  <c r="Y66" i="48"/>
  <c r="Q66" i="48"/>
  <c r="O66" i="48"/>
  <c r="M66" i="48"/>
  <c r="F66" i="48"/>
  <c r="E66" i="48" a="1"/>
  <c r="E66" i="48" s="1"/>
  <c r="D66" i="48" a="1"/>
  <c r="D66" i="48" s="1"/>
  <c r="B66" i="48"/>
  <c r="Y65" i="48"/>
  <c r="Q65" i="48"/>
  <c r="O65" i="48"/>
  <c r="M65" i="48"/>
  <c r="F65" i="48"/>
  <c r="G65" i="48" s="1"/>
  <c r="E65" i="48" a="1"/>
  <c r="E65" i="48" s="1"/>
  <c r="D65" i="48" a="1"/>
  <c r="D65" i="48" s="1"/>
  <c r="B65" i="48"/>
  <c r="Y64" i="48"/>
  <c r="Q64" i="48"/>
  <c r="O64" i="48"/>
  <c r="M64" i="48"/>
  <c r="N64" i="48" s="1"/>
  <c r="I64" i="48" a="1"/>
  <c r="I64" i="48" s="1"/>
  <c r="F64" i="48"/>
  <c r="L64" i="48" s="1"/>
  <c r="E64" i="48" a="1"/>
  <c r="E64" i="48" s="1"/>
  <c r="D64" i="48" a="1"/>
  <c r="D64" i="48" s="1"/>
  <c r="B64" i="48"/>
  <c r="Y63" i="48"/>
  <c r="Q63" i="48"/>
  <c r="O63" i="48"/>
  <c r="M63" i="48"/>
  <c r="I63" i="48" a="1"/>
  <c r="I63" i="48" s="1"/>
  <c r="F63" i="48"/>
  <c r="H63" i="48" s="1"/>
  <c r="E63" i="48" a="1"/>
  <c r="E63" i="48" s="1"/>
  <c r="D63" i="48" a="1"/>
  <c r="D63" i="48" s="1"/>
  <c r="B63" i="48"/>
  <c r="Y62" i="48"/>
  <c r="Q62" i="48"/>
  <c r="O62" i="48"/>
  <c r="M62" i="48"/>
  <c r="F62" i="48"/>
  <c r="E62" i="48" a="1"/>
  <c r="E62" i="48" s="1"/>
  <c r="D62" i="48" a="1"/>
  <c r="D62" i="48" s="1"/>
  <c r="B62" i="48"/>
  <c r="Y61" i="48"/>
  <c r="Q61" i="48"/>
  <c r="O61" i="48"/>
  <c r="P61" i="48" s="1"/>
  <c r="M61" i="48"/>
  <c r="N61" i="48" s="1"/>
  <c r="F61" i="48"/>
  <c r="K61" i="48" s="1"/>
  <c r="E61" i="48" a="1"/>
  <c r="E61" i="48" s="1"/>
  <c r="D61" i="48" a="1"/>
  <c r="D61" i="48" s="1"/>
  <c r="B61" i="48"/>
  <c r="Y60" i="48"/>
  <c r="Q60" i="48"/>
  <c r="O60" i="48"/>
  <c r="M60" i="48"/>
  <c r="F60" i="48"/>
  <c r="E60" i="48" a="1"/>
  <c r="E60" i="48" s="1"/>
  <c r="D60" i="48" a="1"/>
  <c r="D60" i="48" s="1"/>
  <c r="B60" i="48"/>
  <c r="Y59" i="48"/>
  <c r="Q59" i="48"/>
  <c r="O59" i="48"/>
  <c r="M59" i="48"/>
  <c r="I59" i="48" a="1"/>
  <c r="I59" i="48" s="1"/>
  <c r="F59" i="48"/>
  <c r="L59" i="48" s="1"/>
  <c r="E59" i="48"/>
  <c r="E59" i="48" a="1"/>
  <c r="D59" i="48"/>
  <c r="D59" i="48" a="1"/>
  <c r="B59" i="48"/>
  <c r="Y58" i="48"/>
  <c r="R58" i="48"/>
  <c r="Q58" i="48"/>
  <c r="P58" i="48"/>
  <c r="O58" i="48"/>
  <c r="N58" i="48"/>
  <c r="M58" i="48"/>
  <c r="F58" i="48"/>
  <c r="E58" i="48" a="1"/>
  <c r="E58" i="48" s="1"/>
  <c r="D58" i="48" a="1"/>
  <c r="D58" i="48" s="1"/>
  <c r="B58" i="48"/>
  <c r="Y57" i="48"/>
  <c r="Q57" i="48"/>
  <c r="O57" i="48"/>
  <c r="P57" i="48" s="1"/>
  <c r="M57" i="48"/>
  <c r="F57" i="48"/>
  <c r="E57" i="48" a="1"/>
  <c r="E57" i="48" s="1"/>
  <c r="D57" i="48" a="1"/>
  <c r="D57" i="48" s="1"/>
  <c r="B57" i="48"/>
  <c r="K57" i="48" s="1"/>
  <c r="Y56" i="48"/>
  <c r="Q56" i="48"/>
  <c r="O56" i="48"/>
  <c r="M56" i="48"/>
  <c r="F56" i="48"/>
  <c r="J56" i="48" s="1" a="1"/>
  <c r="J56" i="48" s="1"/>
  <c r="E56" i="48" a="1"/>
  <c r="E56" i="48" s="1"/>
  <c r="D56" i="48" a="1"/>
  <c r="D56" i="48" s="1"/>
  <c r="B56" i="48"/>
  <c r="Y55" i="48"/>
  <c r="Q55" i="48"/>
  <c r="O55" i="48"/>
  <c r="M55" i="48"/>
  <c r="F55" i="48"/>
  <c r="H55" i="48" s="1"/>
  <c r="E55" i="48" a="1"/>
  <c r="E55" i="48" s="1"/>
  <c r="D55" i="48" a="1"/>
  <c r="D55" i="48" s="1"/>
  <c r="B55" i="48"/>
  <c r="Y54" i="48"/>
  <c r="Q54" i="48"/>
  <c r="O54" i="48"/>
  <c r="M54" i="48"/>
  <c r="L54" i="48"/>
  <c r="I54" i="48" a="1"/>
  <c r="I54" i="48" s="1"/>
  <c r="H54" i="48"/>
  <c r="F54" i="48"/>
  <c r="E54" i="48" a="1"/>
  <c r="E54" i="48" s="1"/>
  <c r="D54" i="48" a="1"/>
  <c r="D54" i="48" s="1"/>
  <c r="B54" i="48"/>
  <c r="K54" i="48" s="1"/>
  <c r="Y53" i="48"/>
  <c r="Q53" i="48"/>
  <c r="O53" i="48"/>
  <c r="M53" i="48"/>
  <c r="I53" i="48" a="1"/>
  <c r="I53" i="48" s="1"/>
  <c r="F53" i="48"/>
  <c r="H53" i="48" s="1"/>
  <c r="E53" i="48"/>
  <c r="E53" i="48" a="1"/>
  <c r="D53" i="48"/>
  <c r="D53" i="48" a="1"/>
  <c r="B53" i="48"/>
  <c r="G53" i="48" s="1"/>
  <c r="Y52" i="48"/>
  <c r="Q52" i="48"/>
  <c r="O52" i="48"/>
  <c r="M52" i="48"/>
  <c r="F52" i="48"/>
  <c r="H52" i="48" s="1"/>
  <c r="E52" i="48" a="1"/>
  <c r="E52" i="48" s="1"/>
  <c r="D52" i="48" a="1"/>
  <c r="D52" i="48" s="1"/>
  <c r="B52" i="48"/>
  <c r="Y51" i="48"/>
  <c r="Q51" i="48"/>
  <c r="O51" i="48"/>
  <c r="P51" i="48" s="1"/>
  <c r="M51" i="48"/>
  <c r="F51" i="48"/>
  <c r="E51" i="48" a="1"/>
  <c r="E51" i="48" s="1"/>
  <c r="D51" i="48" a="1"/>
  <c r="D51" i="48" s="1"/>
  <c r="B51" i="48"/>
  <c r="Y50" i="48"/>
  <c r="Q50" i="48"/>
  <c r="O50" i="48"/>
  <c r="M50" i="48"/>
  <c r="F50" i="48"/>
  <c r="J50" i="48" s="1" a="1"/>
  <c r="J50" i="48" s="1"/>
  <c r="E50" i="48" a="1"/>
  <c r="E50" i="48" s="1"/>
  <c r="D50" i="48"/>
  <c r="D50" i="48" a="1"/>
  <c r="B50" i="48"/>
  <c r="P50" i="48" s="1"/>
  <c r="Y49" i="48"/>
  <c r="Q49" i="48"/>
  <c r="O49" i="48"/>
  <c r="M49" i="48"/>
  <c r="H49" i="48" s="1"/>
  <c r="J49" i="48" a="1"/>
  <c r="J49" i="48" s="1"/>
  <c r="K49" i="48" s="1"/>
  <c r="I49" i="48" a="1"/>
  <c r="I49" i="48" s="1"/>
  <c r="F49" i="48"/>
  <c r="E49" i="48" a="1"/>
  <c r="E49" i="48" s="1"/>
  <c r="D49" i="48" a="1"/>
  <c r="D49" i="48" s="1"/>
  <c r="B49" i="48"/>
  <c r="Y48" i="48"/>
  <c r="Q48" i="48"/>
  <c r="O48" i="48"/>
  <c r="M48" i="48"/>
  <c r="K48" i="48"/>
  <c r="F48" i="48"/>
  <c r="H48" i="48" s="1"/>
  <c r="E48" i="48" a="1"/>
  <c r="E48" i="48" s="1"/>
  <c r="D48" i="48" a="1"/>
  <c r="D48" i="48" s="1"/>
  <c r="B48" i="48"/>
  <c r="R48" i="48" s="1"/>
  <c r="Y47" i="48"/>
  <c r="Q47" i="48"/>
  <c r="P47" i="48"/>
  <c r="O47" i="48"/>
  <c r="M47" i="48"/>
  <c r="F47" i="48"/>
  <c r="E47" i="48"/>
  <c r="E47" i="48" a="1"/>
  <c r="D47" i="48" a="1"/>
  <c r="D47" i="48" s="1"/>
  <c r="B47" i="48"/>
  <c r="Y46" i="48"/>
  <c r="Q46" i="48"/>
  <c r="O46" i="48"/>
  <c r="M46" i="48"/>
  <c r="J46" i="48" a="1"/>
  <c r="J46" i="48" s="1"/>
  <c r="F46" i="48"/>
  <c r="G46" i="48" s="1"/>
  <c r="E46" i="48" a="1"/>
  <c r="E46" i="48" s="1"/>
  <c r="D46" i="48"/>
  <c r="D46" i="48" a="1"/>
  <c r="B46" i="48"/>
  <c r="P46" i="48" s="1"/>
  <c r="Y45" i="48"/>
  <c r="Q45" i="48"/>
  <c r="O45" i="48"/>
  <c r="M45" i="48"/>
  <c r="I45" i="48" a="1"/>
  <c r="I45" i="48" s="1"/>
  <c r="F45" i="48"/>
  <c r="J45" i="48" s="1" a="1"/>
  <c r="J45" i="48" s="1"/>
  <c r="K45" i="48" s="1"/>
  <c r="E45" i="48" a="1"/>
  <c r="E45" i="48" s="1"/>
  <c r="D45" i="48" a="1"/>
  <c r="D45" i="48" s="1"/>
  <c r="B45" i="48"/>
  <c r="Y44" i="48"/>
  <c r="Q44" i="48"/>
  <c r="O44" i="48"/>
  <c r="M44" i="48"/>
  <c r="F44" i="48"/>
  <c r="H44" i="48" s="1"/>
  <c r="E44" i="48" a="1"/>
  <c r="E44" i="48" s="1"/>
  <c r="D44" i="48" a="1"/>
  <c r="D44" i="48" s="1"/>
  <c r="B44" i="48"/>
  <c r="Y43" i="48"/>
  <c r="Q43" i="48"/>
  <c r="O43" i="48"/>
  <c r="M43" i="48"/>
  <c r="F43" i="48"/>
  <c r="E43" i="48" a="1"/>
  <c r="E43" i="48" s="1"/>
  <c r="D43" i="48" a="1"/>
  <c r="D43" i="48" s="1"/>
  <c r="B43" i="48"/>
  <c r="P43" i="48" s="1"/>
  <c r="Y42" i="48"/>
  <c r="Q42" i="48"/>
  <c r="R42" i="48" s="1"/>
  <c r="O42" i="48"/>
  <c r="M42" i="48"/>
  <c r="N42" i="48" s="1"/>
  <c r="J42" i="48" a="1"/>
  <c r="J42" i="48" s="1"/>
  <c r="G42" i="48"/>
  <c r="F42" i="48"/>
  <c r="L42" i="48" s="1"/>
  <c r="E42" i="48" a="1"/>
  <c r="E42" i="48" s="1"/>
  <c r="D42" i="48" a="1"/>
  <c r="D42" i="48" s="1"/>
  <c r="B42" i="48"/>
  <c r="P42" i="48" s="1"/>
  <c r="Y41" i="48"/>
  <c r="Q41" i="48"/>
  <c r="R41" i="48" s="1"/>
  <c r="O41" i="48"/>
  <c r="M41" i="48"/>
  <c r="F41" i="48"/>
  <c r="J41" i="48" s="1" a="1"/>
  <c r="J41" i="48" s="1"/>
  <c r="K41" i="48" s="1"/>
  <c r="E41" i="48" a="1"/>
  <c r="E41" i="48" s="1"/>
  <c r="D41" i="48"/>
  <c r="D41" i="48" a="1"/>
  <c r="B41" i="48"/>
  <c r="N41" i="48" s="1"/>
  <c r="Y40" i="48"/>
  <c r="Q40" i="48"/>
  <c r="O40" i="48"/>
  <c r="M40" i="48"/>
  <c r="F40" i="48"/>
  <c r="H40" i="48" s="1"/>
  <c r="E40" i="48" a="1"/>
  <c r="E40" i="48" s="1"/>
  <c r="D40" i="48" a="1"/>
  <c r="D40" i="48" s="1"/>
  <c r="B40" i="48"/>
  <c r="Y39" i="48"/>
  <c r="Q39" i="48"/>
  <c r="P39" i="48"/>
  <c r="O39" i="48"/>
  <c r="M39" i="48"/>
  <c r="F39" i="48"/>
  <c r="L39" i="48" s="1"/>
  <c r="E39" i="48"/>
  <c r="E39" i="48" a="1"/>
  <c r="D39" i="48" a="1"/>
  <c r="D39" i="48" s="1"/>
  <c r="B39" i="48"/>
  <c r="Y38" i="48"/>
  <c r="Q38" i="48"/>
  <c r="O38" i="48"/>
  <c r="M38" i="48"/>
  <c r="J38" i="48" a="1"/>
  <c r="J38" i="48" s="1"/>
  <c r="F38" i="48"/>
  <c r="G38" i="48" s="1"/>
  <c r="E38" i="48" a="1"/>
  <c r="E38" i="48" s="1"/>
  <c r="D38" i="48"/>
  <c r="D38" i="48" a="1"/>
  <c r="B38" i="48"/>
  <c r="P38" i="48" s="1"/>
  <c r="Y37" i="48"/>
  <c r="Q37" i="48"/>
  <c r="O37" i="48"/>
  <c r="M37" i="48"/>
  <c r="H37" i="48"/>
  <c r="F37" i="48"/>
  <c r="L37" i="48" s="1"/>
  <c r="E37" i="48" a="1"/>
  <c r="E37" i="48" s="1"/>
  <c r="D37" i="48" a="1"/>
  <c r="D37" i="48" s="1"/>
  <c r="B37" i="48"/>
  <c r="R37" i="48" s="1"/>
  <c r="Y36" i="48"/>
  <c r="Q36" i="48"/>
  <c r="O36" i="48"/>
  <c r="M36" i="48"/>
  <c r="F36" i="48"/>
  <c r="I36" i="48" s="1" a="1"/>
  <c r="I36" i="48" s="1"/>
  <c r="E36" i="48" a="1"/>
  <c r="E36" i="48" s="1"/>
  <c r="D36" i="48" a="1"/>
  <c r="D36" i="48" s="1"/>
  <c r="B36" i="48"/>
  <c r="R36" i="48" s="1"/>
  <c r="Y35" i="48"/>
  <c r="Q35" i="48"/>
  <c r="O35" i="48"/>
  <c r="M35" i="48"/>
  <c r="N35" i="48" s="1"/>
  <c r="F35" i="48"/>
  <c r="E35" i="48"/>
  <c r="E35" i="48" a="1"/>
  <c r="D35" i="48" a="1"/>
  <c r="D35" i="48" s="1"/>
  <c r="B35" i="48"/>
  <c r="Y34" i="48"/>
  <c r="Q34" i="48"/>
  <c r="O34" i="48"/>
  <c r="M34" i="48"/>
  <c r="F34" i="48"/>
  <c r="L34" i="48" s="1"/>
  <c r="E34" i="48" a="1"/>
  <c r="E34" i="48" s="1"/>
  <c r="D34" i="48" a="1"/>
  <c r="D34" i="48" s="1"/>
  <c r="B34" i="48"/>
  <c r="Y33" i="48"/>
  <c r="Q33" i="48"/>
  <c r="O33" i="48"/>
  <c r="M33" i="48"/>
  <c r="F33" i="48"/>
  <c r="J33" i="48" s="1" a="1"/>
  <c r="J33" i="48" s="1"/>
  <c r="K33" i="48" s="1"/>
  <c r="E33" i="48" a="1"/>
  <c r="E33" i="48" s="1"/>
  <c r="D33" i="48" a="1"/>
  <c r="D33" i="48" s="1"/>
  <c r="B33" i="48"/>
  <c r="Y32" i="48"/>
  <c r="Q32" i="48"/>
  <c r="O32" i="48"/>
  <c r="P32" i="48" s="1"/>
  <c r="M32" i="48"/>
  <c r="I32" i="48" a="1"/>
  <c r="I32" i="48" s="1"/>
  <c r="F32" i="48"/>
  <c r="E32" i="48"/>
  <c r="E32" i="48" a="1"/>
  <c r="D32" i="48" a="1"/>
  <c r="D32" i="48" s="1"/>
  <c r="B32" i="48"/>
  <c r="R32" i="48" s="1"/>
  <c r="Y31" i="48"/>
  <c r="Q31" i="48"/>
  <c r="O31" i="48"/>
  <c r="M31" i="48"/>
  <c r="F31" i="48"/>
  <c r="E31" i="48" a="1"/>
  <c r="E31" i="48" s="1"/>
  <c r="D31" i="48" a="1"/>
  <c r="D31" i="48" s="1"/>
  <c r="B31" i="48"/>
  <c r="Y30" i="48"/>
  <c r="Q30" i="48"/>
  <c r="O30" i="48"/>
  <c r="M30" i="48"/>
  <c r="F30" i="48"/>
  <c r="J30" i="48" s="1" a="1"/>
  <c r="J30" i="48" s="1"/>
  <c r="E30" i="48" a="1"/>
  <c r="E30" i="48" s="1"/>
  <c r="D30" i="48" a="1"/>
  <c r="D30" i="48" s="1"/>
  <c r="B30" i="48"/>
  <c r="Y29" i="48"/>
  <c r="Q29" i="48"/>
  <c r="R29" i="48" s="1"/>
  <c r="O29" i="48"/>
  <c r="M29" i="48"/>
  <c r="F29" i="48"/>
  <c r="J29" i="48" s="1" a="1"/>
  <c r="J29" i="48" s="1"/>
  <c r="K29" i="48" s="1"/>
  <c r="E29" i="48"/>
  <c r="E29" i="48" a="1"/>
  <c r="D29" i="48" a="1"/>
  <c r="D29" i="48" s="1"/>
  <c r="B29" i="48"/>
  <c r="Y28" i="48"/>
  <c r="Q28" i="48"/>
  <c r="O28" i="48"/>
  <c r="M28" i="48"/>
  <c r="F28" i="48"/>
  <c r="L28" i="48" s="1"/>
  <c r="E28" i="48" a="1"/>
  <c r="E28" i="48" s="1"/>
  <c r="D28" i="48" a="1"/>
  <c r="D28" i="48" s="1"/>
  <c r="B28" i="48"/>
  <c r="N28" i="48" s="1"/>
  <c r="Y27" i="48"/>
  <c r="Q27" i="48"/>
  <c r="O27" i="48"/>
  <c r="M27" i="48"/>
  <c r="N27" i="48" s="1"/>
  <c r="F27" i="48"/>
  <c r="E27" i="48" a="1"/>
  <c r="E27" i="48" s="1"/>
  <c r="D27" i="48" a="1"/>
  <c r="D27" i="48" s="1"/>
  <c r="B27" i="48"/>
  <c r="Y26" i="48"/>
  <c r="Q26" i="48"/>
  <c r="O26" i="48"/>
  <c r="P26" i="48" s="1"/>
  <c r="M26" i="48"/>
  <c r="F26" i="48"/>
  <c r="E26" i="48" a="1"/>
  <c r="E26" i="48" s="1"/>
  <c r="D26" i="48" a="1"/>
  <c r="D26" i="48" s="1"/>
  <c r="B26" i="48"/>
  <c r="Y25" i="48"/>
  <c r="Q25" i="48"/>
  <c r="R25" i="48" s="1"/>
  <c r="O25" i="48"/>
  <c r="M25" i="48"/>
  <c r="H25" i="48"/>
  <c r="F25" i="48"/>
  <c r="L25" i="48" s="1"/>
  <c r="E25" i="48" a="1"/>
  <c r="E25" i="48" s="1"/>
  <c r="D25" i="48" a="1"/>
  <c r="D25" i="48" s="1"/>
  <c r="B25" i="48"/>
  <c r="P25" i="48" s="1"/>
  <c r="Y24" i="48"/>
  <c r="Q24" i="48"/>
  <c r="O24" i="48"/>
  <c r="M24" i="48"/>
  <c r="F24" i="48"/>
  <c r="I24" i="48" s="1" a="1"/>
  <c r="I24" i="48" s="1"/>
  <c r="E24" i="48" a="1"/>
  <c r="E24" i="48" s="1"/>
  <c r="D24" i="48" a="1"/>
  <c r="D24" i="48" s="1"/>
  <c r="B24" i="48"/>
  <c r="Y23" i="48"/>
  <c r="Q23" i="48"/>
  <c r="O23" i="48"/>
  <c r="P23" i="48" s="1"/>
  <c r="M23" i="48"/>
  <c r="K23" i="48"/>
  <c r="G23" i="48"/>
  <c r="F23" i="48"/>
  <c r="I23" i="48" s="1" a="1"/>
  <c r="I23" i="48" s="1"/>
  <c r="E23" i="48" a="1"/>
  <c r="E23" i="48" s="1"/>
  <c r="D23" i="48" a="1"/>
  <c r="D23" i="48" s="1"/>
  <c r="B23" i="48"/>
  <c r="Y22" i="48"/>
  <c r="Q22" i="48"/>
  <c r="O22" i="48"/>
  <c r="M22" i="48"/>
  <c r="F22" i="48"/>
  <c r="L22" i="48" s="1"/>
  <c r="E22" i="48" a="1"/>
  <c r="E22" i="48" s="1"/>
  <c r="D22" i="48"/>
  <c r="D22" i="48" a="1"/>
  <c r="B22" i="48"/>
  <c r="G22" i="48" s="1"/>
  <c r="Y21" i="48"/>
  <c r="Q21" i="48"/>
  <c r="O21" i="48"/>
  <c r="M21" i="48"/>
  <c r="K21" i="48"/>
  <c r="F21" i="48"/>
  <c r="H21" i="48" s="1"/>
  <c r="E21" i="48"/>
  <c r="E21" i="48" a="1"/>
  <c r="D21" i="48" a="1"/>
  <c r="D21" i="48" s="1"/>
  <c r="B21" i="48"/>
  <c r="R21" i="48" s="1"/>
  <c r="Y20" i="48"/>
  <c r="Q20" i="48"/>
  <c r="O20" i="48"/>
  <c r="P20" i="48" s="1"/>
  <c r="M20" i="48"/>
  <c r="F20" i="48"/>
  <c r="E20" i="48" a="1"/>
  <c r="E20" i="48" s="1"/>
  <c r="D20" i="48" a="1"/>
  <c r="D20" i="48" s="1"/>
  <c r="B20" i="48"/>
  <c r="Y19" i="48"/>
  <c r="Q19" i="48"/>
  <c r="O19" i="48"/>
  <c r="M19" i="48"/>
  <c r="F19" i="48"/>
  <c r="L19" i="48" s="1"/>
  <c r="E19" i="48" a="1"/>
  <c r="E19" i="48" s="1"/>
  <c r="D19" i="48" a="1"/>
  <c r="D19" i="48" s="1"/>
  <c r="B19" i="48"/>
  <c r="G19" i="48" s="1"/>
  <c r="Y18" i="48"/>
  <c r="Q18" i="48"/>
  <c r="R18" i="48" s="1"/>
  <c r="O18" i="48"/>
  <c r="M18" i="48"/>
  <c r="N18" i="48" s="1"/>
  <c r="F18" i="48"/>
  <c r="I18" i="48" s="1" a="1"/>
  <c r="I18" i="48" s="1"/>
  <c r="E18" i="48"/>
  <c r="E18" i="48" a="1"/>
  <c r="D18" i="48" a="1"/>
  <c r="D18" i="48" s="1"/>
  <c r="B18" i="48"/>
  <c r="Y17" i="48"/>
  <c r="Q17" i="48"/>
  <c r="O17" i="48"/>
  <c r="M17" i="48"/>
  <c r="F17" i="48"/>
  <c r="L17" i="48" s="1"/>
  <c r="E17" i="48" a="1"/>
  <c r="E17" i="48" s="1"/>
  <c r="D17" i="48" a="1"/>
  <c r="D17" i="48" s="1"/>
  <c r="B17" i="48"/>
  <c r="Y16" i="48"/>
  <c r="Q16" i="48"/>
  <c r="O16" i="48"/>
  <c r="M16" i="48"/>
  <c r="F16" i="48"/>
  <c r="J16" i="48" s="1" a="1"/>
  <c r="J16" i="48" s="1"/>
  <c r="K16" i="48" s="1"/>
  <c r="E16" i="48" a="1"/>
  <c r="E16" i="48" s="1"/>
  <c r="D16" i="48" a="1"/>
  <c r="D16" i="48" s="1"/>
  <c r="B16" i="48"/>
  <c r="Y15" i="48"/>
  <c r="Q15" i="48"/>
  <c r="O15" i="48"/>
  <c r="M15" i="48"/>
  <c r="I15" i="48" a="1"/>
  <c r="I15" i="48" s="1"/>
  <c r="F15" i="48"/>
  <c r="H15" i="48" s="1"/>
  <c r="E15" i="48" a="1"/>
  <c r="E15" i="48" s="1"/>
  <c r="D15" i="48" a="1"/>
  <c r="D15" i="48" s="1"/>
  <c r="B15" i="48"/>
  <c r="Y14" i="48"/>
  <c r="Q14" i="48"/>
  <c r="O14" i="48"/>
  <c r="P14" i="48" s="1"/>
  <c r="M14" i="48"/>
  <c r="F14" i="48"/>
  <c r="E14" i="48" a="1"/>
  <c r="E14" i="48" s="1"/>
  <c r="D14" i="48" a="1"/>
  <c r="D14" i="48" s="1"/>
  <c r="B14" i="48"/>
  <c r="Y13" i="48"/>
  <c r="Q13" i="48"/>
  <c r="R13" i="48" s="1"/>
  <c r="O13" i="48"/>
  <c r="M13" i="48"/>
  <c r="J13" i="48" a="1"/>
  <c r="J13" i="48" s="1"/>
  <c r="H13" i="48"/>
  <c r="F13" i="48"/>
  <c r="L13" i="48" s="1"/>
  <c r="E13" i="48" a="1"/>
  <c r="E13" i="48" s="1"/>
  <c r="D13" i="48" a="1"/>
  <c r="D13" i="48" s="1"/>
  <c r="B13" i="48"/>
  <c r="P13" i="48" s="1"/>
  <c r="Y12" i="48"/>
  <c r="Q12" i="48"/>
  <c r="O12" i="48"/>
  <c r="M12" i="48"/>
  <c r="N12" i="48" s="1"/>
  <c r="F12" i="48"/>
  <c r="I12" i="48" s="1" a="1"/>
  <c r="I12" i="48" s="1"/>
  <c r="E12" i="48" a="1"/>
  <c r="E12" i="48" s="1"/>
  <c r="D12" i="48" a="1"/>
  <c r="D12" i="48" s="1"/>
  <c r="B12" i="48"/>
  <c r="R12" i="48" s="1"/>
  <c r="Y11" i="48"/>
  <c r="Q11" i="48"/>
  <c r="R11" i="48" s="1"/>
  <c r="O11" i="48"/>
  <c r="M11" i="48"/>
  <c r="H11" i="48"/>
  <c r="G11" i="48"/>
  <c r="F11" i="48"/>
  <c r="L11" i="48" s="1"/>
  <c r="E11" i="48" a="1"/>
  <c r="E11" i="48" s="1"/>
  <c r="D11" i="48" a="1"/>
  <c r="D11" i="48" s="1"/>
  <c r="B11" i="48"/>
  <c r="Y10" i="48"/>
  <c r="Q10" i="48"/>
  <c r="O10" i="48"/>
  <c r="P10" i="48" s="1"/>
  <c r="M10" i="48"/>
  <c r="J10" i="48" a="1"/>
  <c r="J10" i="48" s="1"/>
  <c r="I10" i="48" a="1"/>
  <c r="I10" i="48" s="1"/>
  <c r="H10" i="48"/>
  <c r="F10" i="48"/>
  <c r="L10" i="48" s="1"/>
  <c r="E10" i="48" a="1"/>
  <c r="E10" i="48" s="1"/>
  <c r="D10" i="48" a="1"/>
  <c r="D10" i="48" s="1"/>
  <c r="B10" i="48"/>
  <c r="G10" i="48" s="1"/>
  <c r="Y9" i="48"/>
  <c r="Q9" i="48"/>
  <c r="O9" i="48"/>
  <c r="M9" i="48"/>
  <c r="K9" i="48"/>
  <c r="F9" i="48"/>
  <c r="H9" i="48" s="1"/>
  <c r="E9" i="48" a="1"/>
  <c r="E9" i="48" s="1"/>
  <c r="D9" i="48" a="1"/>
  <c r="D9" i="48" s="1"/>
  <c r="B9" i="48"/>
  <c r="R9" i="48" s="1"/>
  <c r="Y8" i="48"/>
  <c r="Q8" i="48"/>
  <c r="O8" i="48"/>
  <c r="M8" i="48"/>
  <c r="F8" i="48"/>
  <c r="E8" i="48" a="1"/>
  <c r="E8" i="48" s="1"/>
  <c r="D8" i="48" a="1"/>
  <c r="D8" i="48" s="1"/>
  <c r="B8" i="48"/>
  <c r="Y7" i="48"/>
  <c r="Q7" i="48"/>
  <c r="O7" i="48"/>
  <c r="M7" i="48"/>
  <c r="F7" i="48"/>
  <c r="E7" i="48" a="1"/>
  <c r="E7" i="48" s="1"/>
  <c r="D7" i="48"/>
  <c r="D7" i="48" a="1"/>
  <c r="B7" i="48"/>
  <c r="FH5" i="48"/>
  <c r="FF5" i="48"/>
  <c r="FE5" i="48"/>
  <c r="FD5" i="48"/>
  <c r="FC5" i="48"/>
  <c r="FB5" i="48"/>
  <c r="Z40" i="48" s="1"/>
  <c r="AA40" i="48" s="1"/>
  <c r="FA5" i="48"/>
  <c r="EZ5" i="48"/>
  <c r="EY5" i="48"/>
  <c r="EX5" i="48"/>
  <c r="EW5" i="48"/>
  <c r="EV5" i="48"/>
  <c r="EU5" i="48"/>
  <c r="Z68" i="48" s="1"/>
  <c r="ET5" i="48"/>
  <c r="ES5" i="48"/>
  <c r="ER5" i="48"/>
  <c r="EQ5" i="48"/>
  <c r="EP5" i="48"/>
  <c r="EO5" i="48"/>
  <c r="EN5" i="48"/>
  <c r="Z61" i="48" s="1"/>
  <c r="AA61" i="48" s="1"/>
  <c r="EM5" i="48"/>
  <c r="Z23" i="48" s="1"/>
  <c r="AA23" i="48" s="1"/>
  <c r="EL5" i="48"/>
  <c r="EK5" i="48"/>
  <c r="EJ5" i="48"/>
  <c r="EI5" i="48"/>
  <c r="EH5" i="48"/>
  <c r="EG5" i="48"/>
  <c r="EF5" i="48"/>
  <c r="EE5" i="48"/>
  <c r="ED5" i="48"/>
  <c r="EC5" i="48"/>
  <c r="EB5" i="48"/>
  <c r="EA5" i="48"/>
  <c r="Z85" i="48" s="1"/>
  <c r="DZ5" i="48"/>
  <c r="DY5" i="48"/>
  <c r="DX5" i="48"/>
  <c r="DW5" i="48"/>
  <c r="DV5" i="48"/>
  <c r="DU5" i="48"/>
  <c r="DT5" i="48"/>
  <c r="DS5" i="48"/>
  <c r="DR5" i="48"/>
  <c r="Z53" i="48" s="1"/>
  <c r="AA53" i="48" s="1"/>
  <c r="DQ5" i="48"/>
  <c r="DP5" i="48"/>
  <c r="DO5" i="48"/>
  <c r="DN5" i="48"/>
  <c r="DM5" i="48"/>
  <c r="DL5" i="48"/>
  <c r="DK5" i="48"/>
  <c r="DJ5" i="48"/>
  <c r="DI5" i="48"/>
  <c r="DH5" i="48"/>
  <c r="DG5" i="48"/>
  <c r="DF5" i="48"/>
  <c r="Z26" i="48" s="1"/>
  <c r="AA26" i="48" s="1"/>
  <c r="DE5" i="48"/>
  <c r="DD5" i="48"/>
  <c r="Z80" i="48" s="1"/>
  <c r="DC5" i="48"/>
  <c r="DB5" i="48"/>
  <c r="DA5" i="48"/>
  <c r="Z84" i="48" s="1"/>
  <c r="CZ5" i="48"/>
  <c r="CY5" i="48"/>
  <c r="Z86" i="48" s="1"/>
  <c r="AA86" i="48" s="1"/>
  <c r="CX5" i="48"/>
  <c r="CW5" i="48"/>
  <c r="Z104" i="48" s="1"/>
  <c r="AA104" i="48" s="1"/>
  <c r="CV5" i="48"/>
  <c r="CU5" i="48"/>
  <c r="CT5" i="48"/>
  <c r="CS5" i="48"/>
  <c r="CR5" i="48"/>
  <c r="CQ5" i="48"/>
  <c r="Z54" i="48" s="1"/>
  <c r="CP5" i="48"/>
  <c r="CO5" i="48"/>
  <c r="CN5" i="48"/>
  <c r="CM5" i="48"/>
  <c r="CL5" i="48"/>
  <c r="Z72" i="48" s="1"/>
  <c r="CK5" i="48"/>
  <c r="Z81" i="48" s="1"/>
  <c r="CJ5" i="48"/>
  <c r="Z9" i="48" s="1"/>
  <c r="CI5" i="48"/>
  <c r="CH5" i="48"/>
  <c r="CG5" i="48"/>
  <c r="Z14" i="48" s="1"/>
  <c r="AA14" i="48" s="1"/>
  <c r="CF5" i="48"/>
  <c r="CE5" i="48"/>
  <c r="CD5" i="48"/>
  <c r="CC5" i="48"/>
  <c r="CB5" i="48"/>
  <c r="CA5" i="48"/>
  <c r="BZ5" i="48"/>
  <c r="BY5" i="48"/>
  <c r="Z34" i="48" s="1"/>
  <c r="BX5" i="48"/>
  <c r="BW5" i="48"/>
  <c r="BV5" i="48"/>
  <c r="BU5" i="48"/>
  <c r="BT5" i="48"/>
  <c r="BS5" i="48"/>
  <c r="BR5" i="48"/>
  <c r="BQ5" i="48"/>
  <c r="BP5" i="48"/>
  <c r="BO5" i="48"/>
  <c r="BN5" i="48"/>
  <c r="Z25" i="48" s="1"/>
  <c r="BM5" i="48"/>
  <c r="Z15" i="48" s="1"/>
  <c r="AA15" i="48" s="1"/>
  <c r="BL5" i="48"/>
  <c r="BK5" i="48"/>
  <c r="BJ5" i="48"/>
  <c r="BI5" i="48"/>
  <c r="Z10" i="48" s="1"/>
  <c r="BH5" i="48"/>
  <c r="BG5" i="48"/>
  <c r="BF5" i="48"/>
  <c r="BE5" i="48"/>
  <c r="BD5" i="48"/>
  <c r="Z20" i="48" s="1"/>
  <c r="BC5" i="48"/>
  <c r="BB5" i="48"/>
  <c r="BA5" i="48"/>
  <c r="AZ5" i="48"/>
  <c r="AY5" i="48"/>
  <c r="AX5" i="48"/>
  <c r="AW5" i="48"/>
  <c r="AV5" i="48"/>
  <c r="Z74" i="48" s="1"/>
  <c r="AA74" i="48" s="1"/>
  <c r="AU5" i="48"/>
  <c r="AT5" i="48"/>
  <c r="Z11" i="48" s="1"/>
  <c r="AS5" i="48"/>
  <c r="Z7" i="48" s="1"/>
  <c r="AR5" i="48"/>
  <c r="AQ5" i="48"/>
  <c r="Z66" i="48" s="1"/>
  <c r="AA66" i="48" s="1"/>
  <c r="AP5" i="48"/>
  <c r="AO5" i="48"/>
  <c r="Z95" i="48" s="1"/>
  <c r="AN5" i="48"/>
  <c r="Z92" i="48" s="1"/>
  <c r="AM5" i="48"/>
  <c r="AL5" i="48"/>
  <c r="AK5" i="48"/>
  <c r="Z96" i="48" s="1"/>
  <c r="AJ5" i="48"/>
  <c r="AI5" i="48"/>
  <c r="Z28" i="48" s="1"/>
  <c r="AH5" i="48"/>
  <c r="AG5" i="48"/>
  <c r="Z21" i="48" s="1"/>
  <c r="AA21" i="48" s="1"/>
  <c r="AF5" i="48"/>
  <c r="AE5" i="48"/>
  <c r="AD5" i="48"/>
  <c r="AC5" i="48"/>
  <c r="AB5" i="48"/>
  <c r="FO4" i="9"/>
  <c r="GI5" i="9"/>
  <c r="AE4" i="48" l="1"/>
  <c r="AA28" i="48"/>
  <c r="N20" i="48"/>
  <c r="I22" i="48" a="1"/>
  <c r="I22" i="48" s="1"/>
  <c r="H23" i="48"/>
  <c r="J25" i="48" a="1"/>
  <c r="J25" i="48" s="1"/>
  <c r="H33" i="48"/>
  <c r="P34" i="48"/>
  <c r="P35" i="48"/>
  <c r="P36" i="48"/>
  <c r="N37" i="48"/>
  <c r="H41" i="48"/>
  <c r="I44" i="48" a="1"/>
  <c r="I44" i="48" s="1"/>
  <c r="I52" i="48" a="1"/>
  <c r="I52" i="48" s="1"/>
  <c r="L53" i="48"/>
  <c r="N55" i="48"/>
  <c r="N65" i="48"/>
  <c r="G66" i="48"/>
  <c r="L70" i="48"/>
  <c r="I72" i="48" a="1"/>
  <c r="I72" i="48" s="1"/>
  <c r="R72" i="48"/>
  <c r="R74" i="48"/>
  <c r="N80" i="48"/>
  <c r="G83" i="48"/>
  <c r="J83" i="48" a="1"/>
  <c r="J83" i="48" s="1"/>
  <c r="K83" i="48" s="1"/>
  <c r="N85" i="48"/>
  <c r="P88" i="48"/>
  <c r="P90" i="48"/>
  <c r="P91" i="48"/>
  <c r="K92" i="48"/>
  <c r="N96" i="48"/>
  <c r="N97" i="48"/>
  <c r="H98" i="48"/>
  <c r="N99" i="48"/>
  <c r="N101" i="48"/>
  <c r="P102" i="48"/>
  <c r="P104" i="48"/>
  <c r="G106" i="48"/>
  <c r="N107" i="48"/>
  <c r="G108" i="48"/>
  <c r="I108" i="48" a="1"/>
  <c r="I108" i="48" s="1"/>
  <c r="G50" i="48"/>
  <c r="Z17" i="48"/>
  <c r="Z83" i="48"/>
  <c r="CY4" i="48"/>
  <c r="J22" i="48" a="1"/>
  <c r="J22" i="48" s="1"/>
  <c r="P31" i="48"/>
  <c r="I41" i="48" a="1"/>
  <c r="I41" i="48" s="1"/>
  <c r="K44" i="48"/>
  <c r="P69" i="48"/>
  <c r="R79" i="48"/>
  <c r="H83" i="48"/>
  <c r="G84" i="48"/>
  <c r="P93" i="48"/>
  <c r="J108" i="48" a="1"/>
  <c r="J108" i="48" s="1"/>
  <c r="P22" i="48"/>
  <c r="R78" i="48"/>
  <c r="R92" i="48"/>
  <c r="AA20" i="48"/>
  <c r="Z50" i="48"/>
  <c r="AA50" i="48" s="1"/>
  <c r="AA9" i="48"/>
  <c r="AA80" i="48"/>
  <c r="DL4" i="48"/>
  <c r="DZ4" i="48"/>
  <c r="Z105" i="48"/>
  <c r="AA34" i="48"/>
  <c r="AA81" i="48"/>
  <c r="AA84" i="48"/>
  <c r="P8" i="48"/>
  <c r="I9" i="48" a="1"/>
  <c r="I9" i="48" s="1"/>
  <c r="G16" i="48"/>
  <c r="H16" i="48"/>
  <c r="P17" i="48"/>
  <c r="G24" i="48"/>
  <c r="R28" i="48"/>
  <c r="N31" i="48"/>
  <c r="R38" i="48"/>
  <c r="I40" i="48" a="1"/>
  <c r="I40" i="48" s="1"/>
  <c r="P45" i="48"/>
  <c r="R46" i="48"/>
  <c r="I48" i="48" a="1"/>
  <c r="I48" i="48" s="1"/>
  <c r="N51" i="48"/>
  <c r="N57" i="48"/>
  <c r="R65" i="48"/>
  <c r="N67" i="48"/>
  <c r="H73" i="48"/>
  <c r="R73" i="48"/>
  <c r="L75" i="48"/>
  <c r="R80" i="48"/>
  <c r="H84" i="48"/>
  <c r="G99" i="48"/>
  <c r="P103" i="48"/>
  <c r="I106" i="48" a="1"/>
  <c r="I106" i="48" s="1"/>
  <c r="K7" i="48"/>
  <c r="R8" i="48"/>
  <c r="N76" i="48"/>
  <c r="Z12" i="48"/>
  <c r="AA12" i="48" s="1"/>
  <c r="G7" i="48"/>
  <c r="N8" i="48"/>
  <c r="J11" i="48" a="1"/>
  <c r="J11" i="48" s="1"/>
  <c r="P12" i="48"/>
  <c r="N13" i="48"/>
  <c r="K14" i="48"/>
  <c r="R14" i="48"/>
  <c r="K15" i="48"/>
  <c r="I16" i="48" a="1"/>
  <c r="I16" i="48" s="1"/>
  <c r="P16" i="48"/>
  <c r="G17" i="48"/>
  <c r="H19" i="48"/>
  <c r="R19" i="48"/>
  <c r="P21" i="48"/>
  <c r="H24" i="48"/>
  <c r="N25" i="48"/>
  <c r="K26" i="48"/>
  <c r="R26" i="48"/>
  <c r="P27" i="48"/>
  <c r="I29" i="48" a="1"/>
  <c r="I29" i="48" s="1"/>
  <c r="G30" i="48"/>
  <c r="R30" i="48"/>
  <c r="H32" i="48"/>
  <c r="I33" i="48" a="1"/>
  <c r="I33" i="48" s="1"/>
  <c r="G34" i="48"/>
  <c r="R34" i="48"/>
  <c r="H36" i="48"/>
  <c r="I37" i="48" a="1"/>
  <c r="I37" i="48" s="1"/>
  <c r="N38" i="48"/>
  <c r="R39" i="48"/>
  <c r="K40" i="48"/>
  <c r="P41" i="48"/>
  <c r="N43" i="48"/>
  <c r="L45" i="48"/>
  <c r="N46" i="48"/>
  <c r="R47" i="48"/>
  <c r="P54" i="48"/>
  <c r="R55" i="48"/>
  <c r="R56" i="48"/>
  <c r="H61" i="48"/>
  <c r="J61" i="48" a="1"/>
  <c r="J61" i="48" s="1"/>
  <c r="I61" i="48" a="1"/>
  <c r="I61" i="48" s="1"/>
  <c r="G61" i="48"/>
  <c r="P66" i="48"/>
  <c r="P67" i="48"/>
  <c r="H74" i="48"/>
  <c r="I74" i="48" a="1"/>
  <c r="I74" i="48" s="1"/>
  <c r="L74" i="48"/>
  <c r="G74" i="48"/>
  <c r="I85" i="48" a="1"/>
  <c r="I85" i="48" s="1"/>
  <c r="G85" i="48"/>
  <c r="N7" i="48"/>
  <c r="N17" i="48"/>
  <c r="L55" i="48"/>
  <c r="I55" i="48" a="1"/>
  <c r="I55" i="48" s="1"/>
  <c r="G55" i="48"/>
  <c r="J90" i="48" a="1"/>
  <c r="J90" i="48" s="1"/>
  <c r="G90" i="48"/>
  <c r="BP4" i="48"/>
  <c r="H7" i="48"/>
  <c r="P9" i="48"/>
  <c r="P11" i="48"/>
  <c r="N11" i="48"/>
  <c r="G13" i="48"/>
  <c r="N14" i="48"/>
  <c r="H17" i="48"/>
  <c r="R17" i="48"/>
  <c r="J19" i="48" a="1"/>
  <c r="J19" i="48" s="1"/>
  <c r="I21" i="48" a="1"/>
  <c r="I21" i="48" s="1"/>
  <c r="H22" i="48"/>
  <c r="R23" i="48"/>
  <c r="L23" i="48"/>
  <c r="P24" i="48"/>
  <c r="G25" i="48"/>
  <c r="N26" i="48"/>
  <c r="J34" i="48" a="1"/>
  <c r="J34" i="48" s="1"/>
  <c r="J37" i="48" a="1"/>
  <c r="J37" i="48" s="1"/>
  <c r="N39" i="48"/>
  <c r="R44" i="48"/>
  <c r="P44" i="48"/>
  <c r="H45" i="48"/>
  <c r="N47" i="48"/>
  <c r="P48" i="48"/>
  <c r="R50" i="48"/>
  <c r="P53" i="48"/>
  <c r="J55" i="48" a="1"/>
  <c r="J55" i="48" s="1"/>
  <c r="H57" i="48"/>
  <c r="J57" i="48" a="1"/>
  <c r="J57" i="48" s="1"/>
  <c r="I57" i="48" a="1"/>
  <c r="I57" i="48" s="1"/>
  <c r="G57" i="48"/>
  <c r="J62" i="48" a="1"/>
  <c r="J62" i="48" s="1"/>
  <c r="H62" i="48"/>
  <c r="R67" i="48"/>
  <c r="L95" i="48"/>
  <c r="J95" i="48" a="1"/>
  <c r="J95" i="48" s="1"/>
  <c r="I95" i="48" a="1"/>
  <c r="I95" i="48" s="1"/>
  <c r="H95" i="48"/>
  <c r="R43" i="48"/>
  <c r="L89" i="48"/>
  <c r="J89" i="48" a="1"/>
  <c r="J89" i="48" s="1"/>
  <c r="I89" i="48" a="1"/>
  <c r="I89" i="48" s="1"/>
  <c r="H89" i="48"/>
  <c r="AU4" i="48"/>
  <c r="Z19" i="48"/>
  <c r="AA19" i="48" s="1"/>
  <c r="CM4" i="48"/>
  <c r="J7" i="48" a="1"/>
  <c r="J7" i="48" s="1"/>
  <c r="R15" i="48"/>
  <c r="P15" i="48"/>
  <c r="L16" i="48"/>
  <c r="J17" i="48" a="1"/>
  <c r="J17" i="48" s="1"/>
  <c r="P18" i="48"/>
  <c r="P19" i="48"/>
  <c r="N19" i="48"/>
  <c r="R20" i="48"/>
  <c r="J24" i="48" a="1"/>
  <c r="J24" i="48" s="1"/>
  <c r="K24" i="48" s="1"/>
  <c r="P28" i="48"/>
  <c r="G29" i="48"/>
  <c r="H29" i="48"/>
  <c r="R31" i="48"/>
  <c r="N33" i="48"/>
  <c r="N34" i="48"/>
  <c r="R35" i="48"/>
  <c r="R40" i="48"/>
  <c r="P40" i="48"/>
  <c r="R53" i="48"/>
  <c r="K59" i="48"/>
  <c r="G59" i="48"/>
  <c r="P59" i="48"/>
  <c r="L68" i="48"/>
  <c r="I68" i="48" a="1"/>
  <c r="I68" i="48" s="1"/>
  <c r="H68" i="48"/>
  <c r="G68" i="48"/>
  <c r="R91" i="48"/>
  <c r="K97" i="48"/>
  <c r="J97" i="48" a="1"/>
  <c r="J97" i="48" s="1"/>
  <c r="G97" i="48"/>
  <c r="H99" i="48"/>
  <c r="R52" i="48"/>
  <c r="P52" i="48"/>
  <c r="K53" i="48"/>
  <c r="J59" i="48" a="1"/>
  <c r="J59" i="48" s="1"/>
  <c r="R59" i="48"/>
  <c r="J64" i="48" a="1"/>
  <c r="J64" i="48" s="1"/>
  <c r="R64" i="48"/>
  <c r="N70" i="48"/>
  <c r="L73" i="48"/>
  <c r="P78" i="48"/>
  <c r="P79" i="48"/>
  <c r="L84" i="48"/>
  <c r="R84" i="48"/>
  <c r="N87" i="48"/>
  <c r="P89" i="48"/>
  <c r="N91" i="48"/>
  <c r="N102" i="48"/>
  <c r="R104" i="48"/>
  <c r="K106" i="48"/>
  <c r="R108" i="48"/>
  <c r="R63" i="48"/>
  <c r="R66" i="48"/>
  <c r="P70" i="48"/>
  <c r="L79" i="48"/>
  <c r="N81" i="48"/>
  <c r="N83" i="48"/>
  <c r="N84" i="48"/>
  <c r="R86" i="48"/>
  <c r="P87" i="48"/>
  <c r="R90" i="48"/>
  <c r="R94" i="48"/>
  <c r="J99" i="48" a="1"/>
  <c r="J99" i="48" s="1"/>
  <c r="K99" i="48" s="1"/>
  <c r="P99" i="48"/>
  <c r="N100" i="48"/>
  <c r="I103" i="48" a="1"/>
  <c r="I103" i="48" s="1"/>
  <c r="H104" i="48"/>
  <c r="K104" i="48"/>
  <c r="L104" i="48" s="1"/>
  <c r="N106" i="48"/>
  <c r="K108" i="48"/>
  <c r="N49" i="48"/>
  <c r="N50" i="48"/>
  <c r="R51" i="48"/>
  <c r="K52" i="48"/>
  <c r="P55" i="48"/>
  <c r="R57" i="48"/>
  <c r="H59" i="48"/>
  <c r="N59" i="48"/>
  <c r="R61" i="48"/>
  <c r="P62" i="48"/>
  <c r="P63" i="48"/>
  <c r="H64" i="48"/>
  <c r="N66" i="48"/>
  <c r="K68" i="48"/>
  <c r="P68" i="48"/>
  <c r="I70" i="48" a="1"/>
  <c r="I70" i="48" s="1"/>
  <c r="R70" i="48"/>
  <c r="R76" i="48"/>
  <c r="P77" i="48"/>
  <c r="G79" i="48"/>
  <c r="H79" i="48"/>
  <c r="P81" i="48"/>
  <c r="R87" i="48"/>
  <c r="N90" i="48"/>
  <c r="I92" i="48" a="1"/>
  <c r="I92" i="48" s="1"/>
  <c r="N94" i="48"/>
  <c r="P98" i="48"/>
  <c r="R99" i="48"/>
  <c r="N104" i="48"/>
  <c r="P106" i="48"/>
  <c r="N108" i="48"/>
  <c r="L33" i="48"/>
  <c r="L41" i="48"/>
  <c r="L49" i="48"/>
  <c r="AA7" i="48"/>
  <c r="AA10" i="48"/>
  <c r="AA17" i="48"/>
  <c r="AA25" i="48"/>
  <c r="AA11" i="48"/>
  <c r="Q113" i="48"/>
  <c r="S113" i="48" s="1"/>
  <c r="Z107" i="48"/>
  <c r="AA107" i="48" s="1"/>
  <c r="W107" i="48" a="1"/>
  <c r="W107" i="48" s="1"/>
  <c r="X107" i="48" s="1"/>
  <c r="W103" i="48" a="1"/>
  <c r="W103" i="48" s="1"/>
  <c r="X103" i="48" s="1"/>
  <c r="Q115" i="48"/>
  <c r="S115" i="48" s="1"/>
  <c r="F114" i="48"/>
  <c r="W105" i="48" a="1"/>
  <c r="W105" i="48" s="1"/>
  <c r="X105" i="48" s="1"/>
  <c r="Q123" i="48"/>
  <c r="S123" i="48" s="1"/>
  <c r="Q119" i="48"/>
  <c r="S119" i="48" s="1"/>
  <c r="W100" i="48" a="1"/>
  <c r="W100" i="48" s="1"/>
  <c r="X100" i="48" s="1"/>
  <c r="W96" i="48" a="1"/>
  <c r="W96" i="48" s="1"/>
  <c r="X96" i="48" s="1"/>
  <c r="Q122" i="48"/>
  <c r="S122" i="48" s="1"/>
  <c r="Q118" i="48"/>
  <c r="S118" i="48" s="1"/>
  <c r="W104" i="48" a="1"/>
  <c r="W104" i="48" s="1"/>
  <c r="X104" i="48" s="1"/>
  <c r="Q121" i="48"/>
  <c r="S121" i="48" s="1"/>
  <c r="Q114" i="48"/>
  <c r="S114" i="48" s="1"/>
  <c r="W101" i="48" a="1"/>
  <c r="W101" i="48" s="1"/>
  <c r="X101" i="48" s="1"/>
  <c r="W99" i="48" a="1"/>
  <c r="W99" i="48" s="1"/>
  <c r="X99" i="48" s="1"/>
  <c r="W98" i="48" a="1"/>
  <c r="W98" i="48" s="1"/>
  <c r="X98" i="48" s="1"/>
  <c r="W90" i="48" a="1"/>
  <c r="W90" i="48" s="1"/>
  <c r="X90" i="48" s="1"/>
  <c r="W86" i="48" a="1"/>
  <c r="W86" i="48" s="1"/>
  <c r="X86" i="48" s="1"/>
  <c r="W84" i="48" a="1"/>
  <c r="W84" i="48" s="1"/>
  <c r="X84" i="48" s="1"/>
  <c r="W80" i="48" a="1"/>
  <c r="W80" i="48" s="1"/>
  <c r="X80" i="48" s="1"/>
  <c r="W76" i="48" a="1"/>
  <c r="W76" i="48" s="1"/>
  <c r="X76" i="48" s="1"/>
  <c r="Q120" i="48"/>
  <c r="S120" i="48" s="1"/>
  <c r="Z99" i="48"/>
  <c r="W97" i="48" a="1"/>
  <c r="W97" i="48" s="1"/>
  <c r="X97" i="48" s="1"/>
  <c r="W95" i="48" a="1"/>
  <c r="W95" i="48" s="1"/>
  <c r="X95" i="48" s="1"/>
  <c r="W94" i="48" a="1"/>
  <c r="W94" i="48" s="1"/>
  <c r="X94" i="48" s="1"/>
  <c r="W93" i="48" a="1"/>
  <c r="W93" i="48" s="1"/>
  <c r="X93" i="48" s="1"/>
  <c r="W89" i="48" a="1"/>
  <c r="W89" i="48" s="1"/>
  <c r="X89" i="48" s="1"/>
  <c r="W102" i="48" a="1"/>
  <c r="W102" i="48" s="1"/>
  <c r="X102" i="48" s="1"/>
  <c r="W92" i="48" a="1"/>
  <c r="W92" i="48" s="1"/>
  <c r="X92" i="48" s="1"/>
  <c r="W91" i="48" a="1"/>
  <c r="W91" i="48" s="1"/>
  <c r="X91" i="48" s="1"/>
  <c r="W87" i="48" a="1"/>
  <c r="W87" i="48" s="1"/>
  <c r="X87" i="48" s="1"/>
  <c r="W85" i="48" a="1"/>
  <c r="W85" i="48" s="1"/>
  <c r="X85" i="48" s="1"/>
  <c r="W77" i="48" a="1"/>
  <c r="W77" i="48" s="1"/>
  <c r="X77" i="48" s="1"/>
  <c r="W73" i="48" a="1"/>
  <c r="W73" i="48" s="1"/>
  <c r="X73" i="48" s="1"/>
  <c r="W69" i="48" a="1"/>
  <c r="W69" i="48" s="1"/>
  <c r="X69" i="48" s="1"/>
  <c r="W65" i="48" a="1"/>
  <c r="W65" i="48" s="1"/>
  <c r="X65" i="48" s="1"/>
  <c r="Q117" i="48"/>
  <c r="S117" i="48" s="1"/>
  <c r="W82" i="48" a="1"/>
  <c r="W82" i="48" s="1"/>
  <c r="X82" i="48" s="1"/>
  <c r="W66" i="48" a="1"/>
  <c r="W66" i="48" s="1"/>
  <c r="X66" i="48" s="1"/>
  <c r="W64" i="48" a="1"/>
  <c r="W64" i="48" s="1"/>
  <c r="X64" i="48" s="1"/>
  <c r="W63" i="48" a="1"/>
  <c r="W63" i="48" s="1"/>
  <c r="X63" i="48" s="1"/>
  <c r="W60" i="48" a="1"/>
  <c r="W60" i="48" s="1"/>
  <c r="X60" i="48" s="1"/>
  <c r="W56" i="48" a="1"/>
  <c r="W56" i="48" s="1"/>
  <c r="X56" i="48" s="1"/>
  <c r="Q116" i="48"/>
  <c r="S116" i="48" s="1"/>
  <c r="W108" i="48" a="1"/>
  <c r="W108" i="48" s="1"/>
  <c r="X108" i="48" s="1"/>
  <c r="W88" i="48" a="1"/>
  <c r="W88" i="48" s="1"/>
  <c r="X88" i="48" s="1"/>
  <c r="W81" i="48" a="1"/>
  <c r="W81" i="48" s="1"/>
  <c r="X81" i="48" s="1"/>
  <c r="W75" i="48" a="1"/>
  <c r="W75" i="48" s="1"/>
  <c r="X75" i="48" s="1"/>
  <c r="Z62" i="48"/>
  <c r="AA62" i="48" s="1"/>
  <c r="W62" i="48" a="1"/>
  <c r="W62" i="48" s="1"/>
  <c r="X62" i="48" s="1"/>
  <c r="W83" i="48" a="1"/>
  <c r="W83" i="48" s="1"/>
  <c r="X83" i="48" s="1"/>
  <c r="W74" i="48" a="1"/>
  <c r="W74" i="48" s="1"/>
  <c r="X74" i="48" s="1"/>
  <c r="W72" i="48" a="1"/>
  <c r="W72" i="48" s="1"/>
  <c r="X72" i="48" s="1"/>
  <c r="W71" i="48" a="1"/>
  <c r="W71" i="48" s="1"/>
  <c r="X71" i="48" s="1"/>
  <c r="Z58" i="48"/>
  <c r="AA58" i="48" s="1"/>
  <c r="W58" i="48" a="1"/>
  <c r="W58" i="48" s="1"/>
  <c r="X58" i="48" s="1"/>
  <c r="Z70" i="48"/>
  <c r="AA70" i="48" s="1"/>
  <c r="W67" i="48" a="1"/>
  <c r="W67" i="48" s="1"/>
  <c r="X67" i="48" s="1"/>
  <c r="W52" i="48" a="1"/>
  <c r="W52" i="48" s="1"/>
  <c r="X52" i="48" s="1"/>
  <c r="W51" i="48" a="1"/>
  <c r="W51" i="48" s="1"/>
  <c r="X51" i="48" s="1"/>
  <c r="W47" i="48" a="1"/>
  <c r="W47" i="48" s="1"/>
  <c r="X47" i="48" s="1"/>
  <c r="W43" i="48" a="1"/>
  <c r="W43" i="48" s="1"/>
  <c r="X43" i="48" s="1"/>
  <c r="W39" i="48" a="1"/>
  <c r="W39" i="48" s="1"/>
  <c r="X39" i="48" s="1"/>
  <c r="W35" i="48" a="1"/>
  <c r="W35" i="48" s="1"/>
  <c r="X35" i="48" s="1"/>
  <c r="Z31" i="48"/>
  <c r="AA31" i="48" s="1"/>
  <c r="W31" i="48" a="1"/>
  <c r="W31" i="48" s="1"/>
  <c r="X31" i="48" s="1"/>
  <c r="W78" i="48" a="1"/>
  <c r="W78" i="48" s="1"/>
  <c r="X78" i="48" s="1"/>
  <c r="W55" i="48" a="1"/>
  <c r="W55" i="48" s="1"/>
  <c r="X55" i="48" s="1"/>
  <c r="W54" i="48" a="1"/>
  <c r="W54" i="48" s="1"/>
  <c r="X54" i="48" s="1"/>
  <c r="Z52" i="48"/>
  <c r="W50" i="48" a="1"/>
  <c r="W50" i="48" s="1"/>
  <c r="X50" i="48" s="1"/>
  <c r="W46" i="48" a="1"/>
  <c r="W46" i="48" s="1"/>
  <c r="X46" i="48" s="1"/>
  <c r="Z42" i="48"/>
  <c r="AA42" i="48" s="1"/>
  <c r="W42" i="48" a="1"/>
  <c r="W42" i="48" s="1"/>
  <c r="X42" i="48" s="1"/>
  <c r="W38" i="48" a="1"/>
  <c r="W38" i="48" s="1"/>
  <c r="X38" i="48" s="1"/>
  <c r="W34" i="48" a="1"/>
  <c r="W34" i="48" s="1"/>
  <c r="X34" i="48" s="1"/>
  <c r="Z30" i="48"/>
  <c r="AA30" i="48" s="1"/>
  <c r="W30" i="48" a="1"/>
  <c r="W30" i="48" s="1"/>
  <c r="X30" i="48" s="1"/>
  <c r="W106" i="48" a="1"/>
  <c r="W106" i="48" s="1"/>
  <c r="X106" i="48" s="1"/>
  <c r="W79" i="48" a="1"/>
  <c r="W79" i="48" s="1"/>
  <c r="X79" i="48" s="1"/>
  <c r="W70" i="48" a="1"/>
  <c r="W70" i="48" s="1"/>
  <c r="X70" i="48" s="1"/>
  <c r="W61" i="48" a="1"/>
  <c r="W61" i="48" s="1"/>
  <c r="X61" i="48" s="1"/>
  <c r="W53" i="48" a="1"/>
  <c r="W53" i="48" s="1"/>
  <c r="X53" i="48" s="1"/>
  <c r="W49" i="48" a="1"/>
  <c r="W49" i="48" s="1"/>
  <c r="X49" i="48" s="1"/>
  <c r="W45" i="48" a="1"/>
  <c r="W45" i="48" s="1"/>
  <c r="X45" i="48" s="1"/>
  <c r="W41" i="48" a="1"/>
  <c r="W41" i="48" s="1"/>
  <c r="X41" i="48" s="1"/>
  <c r="W37" i="48" a="1"/>
  <c r="W37" i="48" s="1"/>
  <c r="X37" i="48" s="1"/>
  <c r="W33" i="48" a="1"/>
  <c r="W33" i="48" s="1"/>
  <c r="X33" i="48" s="1"/>
  <c r="Z88" i="48"/>
  <c r="AA88" i="48" s="1"/>
  <c r="Z43" i="48"/>
  <c r="AA43" i="48" s="1"/>
  <c r="Z45" i="48"/>
  <c r="AA45" i="48" s="1"/>
  <c r="Z79" i="48"/>
  <c r="Z69" i="48"/>
  <c r="J160" i="48"/>
  <c r="J158" i="48"/>
  <c r="J156" i="48"/>
  <c r="J154" i="48"/>
  <c r="J152" i="48"/>
  <c r="J157" i="48"/>
  <c r="J153" i="48"/>
  <c r="J155" i="48"/>
  <c r="J159" i="48"/>
  <c r="J151" i="48"/>
  <c r="W9" i="48" a="1"/>
  <c r="W9" i="48" s="1"/>
  <c r="X9" i="48" s="1"/>
  <c r="N10" i="48"/>
  <c r="L14" i="48"/>
  <c r="W21" i="48" a="1"/>
  <c r="W21" i="48" s="1"/>
  <c r="X21" i="48" s="1"/>
  <c r="W28" i="48" a="1"/>
  <c r="W28" i="48" s="1"/>
  <c r="X28" i="48" s="1"/>
  <c r="BZ4" i="48"/>
  <c r="Z108" i="48"/>
  <c r="AA108" i="48" s="1"/>
  <c r="Z98" i="48"/>
  <c r="Z77" i="48"/>
  <c r="AA77" i="48" s="1"/>
  <c r="Z64" i="48"/>
  <c r="AA64" i="48" s="1"/>
  <c r="Z41" i="48"/>
  <c r="AA41" i="48" s="1"/>
  <c r="Z87" i="48"/>
  <c r="AA87" i="48" s="1"/>
  <c r="F112" i="48"/>
  <c r="J136" i="48"/>
  <c r="J134" i="48"/>
  <c r="J132" i="48"/>
  <c r="J130" i="48"/>
  <c r="J128" i="48"/>
  <c r="F113" i="48"/>
  <c r="F115" i="48"/>
  <c r="J133" i="48"/>
  <c r="J129" i="48"/>
  <c r="J135" i="48"/>
  <c r="J127" i="48"/>
  <c r="J131" i="48"/>
  <c r="R7" i="48"/>
  <c r="G8" i="48"/>
  <c r="J8" i="48" a="1"/>
  <c r="J8" i="48" s="1"/>
  <c r="K8" i="48" s="1"/>
  <c r="L9" i="48"/>
  <c r="K10" i="48"/>
  <c r="W10" i="48" a="1"/>
  <c r="W10" i="48" s="1"/>
  <c r="X10" i="48" s="1"/>
  <c r="G12" i="48"/>
  <c r="K12" i="48"/>
  <c r="L12" i="48" s="1"/>
  <c r="W12" i="48" a="1"/>
  <c r="W12" i="48" s="1"/>
  <c r="X12" i="48" s="1"/>
  <c r="G14" i="48"/>
  <c r="J14" i="48" a="1"/>
  <c r="J14" i="48" s="1"/>
  <c r="L15" i="48"/>
  <c r="W16" i="48" a="1"/>
  <c r="W16" i="48" s="1"/>
  <c r="X16" i="48" s="1"/>
  <c r="Z16" i="48"/>
  <c r="AA16" i="48" s="1"/>
  <c r="G18" i="48"/>
  <c r="K18" i="48"/>
  <c r="W18" i="48" a="1"/>
  <c r="W18" i="48" s="1"/>
  <c r="X18" i="48" s="1"/>
  <c r="Z18" i="48"/>
  <c r="AA18" i="48" s="1"/>
  <c r="G20" i="48"/>
  <c r="J20" i="48" a="1"/>
  <c r="J20" i="48" s="1"/>
  <c r="K20" i="48" s="1"/>
  <c r="L21" i="48"/>
  <c r="K22" i="48"/>
  <c r="W22" i="48" a="1"/>
  <c r="W22" i="48" s="1"/>
  <c r="X22" i="48" s="1"/>
  <c r="Z22" i="48"/>
  <c r="AA22" i="48" s="1"/>
  <c r="W24" i="48" a="1"/>
  <c r="W24" i="48" s="1"/>
  <c r="X24" i="48" s="1"/>
  <c r="Z24" i="48"/>
  <c r="AA24" i="48" s="1"/>
  <c r="G26" i="48"/>
  <c r="J26" i="48" a="1"/>
  <c r="J26" i="48" s="1"/>
  <c r="H27" i="48"/>
  <c r="J27" i="48" a="1"/>
  <c r="J27" i="48" s="1"/>
  <c r="K27" i="48" s="1"/>
  <c r="H28" i="48"/>
  <c r="K28" i="48"/>
  <c r="L29" i="48"/>
  <c r="N29" i="48"/>
  <c r="Z32" i="48"/>
  <c r="AA32" i="48" s="1"/>
  <c r="R33" i="48"/>
  <c r="K35" i="48"/>
  <c r="I35" i="48" a="1"/>
  <c r="I35" i="48" s="1"/>
  <c r="H35" i="48"/>
  <c r="J35" i="48" a="1"/>
  <c r="J35" i="48" s="1"/>
  <c r="G35" i="48"/>
  <c r="W40" i="48" a="1"/>
  <c r="W40" i="48" s="1"/>
  <c r="X40" i="48" s="1"/>
  <c r="G45" i="48"/>
  <c r="Z48" i="48"/>
  <c r="AA48" i="48" s="1"/>
  <c r="R49" i="48"/>
  <c r="K51" i="48"/>
  <c r="I51" i="48" a="1"/>
  <c r="I51" i="48" s="1"/>
  <c r="H51" i="48"/>
  <c r="J51" i="48" a="1"/>
  <c r="J51" i="48" s="1"/>
  <c r="G51" i="48"/>
  <c r="AA54" i="48"/>
  <c r="P56" i="48"/>
  <c r="Z91" i="48"/>
  <c r="AA91" i="48" s="1"/>
  <c r="Z82" i="48"/>
  <c r="AA82" i="48" s="1"/>
  <c r="R10" i="48"/>
  <c r="W15" i="48" a="1"/>
  <c r="W15" i="48" s="1"/>
  <c r="X15" i="48" s="1"/>
  <c r="N16" i="48"/>
  <c r="R16" i="48"/>
  <c r="N22" i="48"/>
  <c r="R22" i="48"/>
  <c r="N24" i="48"/>
  <c r="R24" i="48"/>
  <c r="K56" i="48"/>
  <c r="L56" i="48" s="1"/>
  <c r="I56" i="48" a="1"/>
  <c r="I56" i="48" s="1"/>
  <c r="H56" i="48"/>
  <c r="G56" i="48"/>
  <c r="AA69" i="48"/>
  <c r="Z102" i="48"/>
  <c r="AA102" i="48" s="1"/>
  <c r="Z101" i="48"/>
  <c r="AA101" i="48" s="1"/>
  <c r="Z63" i="48"/>
  <c r="Z94" i="48"/>
  <c r="AA94" i="48" s="1"/>
  <c r="Z37" i="48"/>
  <c r="AA37" i="48" s="1"/>
  <c r="Z97" i="48"/>
  <c r="AA97" i="48" s="1"/>
  <c r="Z60" i="48"/>
  <c r="AA60" i="48" s="1"/>
  <c r="Z46" i="48"/>
  <c r="AA46" i="48" s="1"/>
  <c r="Z78" i="48"/>
  <c r="AA78" i="48" s="1"/>
  <c r="EN4" i="48"/>
  <c r="Z103" i="48"/>
  <c r="Z106" i="48"/>
  <c r="AA106" i="48" s="1"/>
  <c r="Z93" i="48"/>
  <c r="AA93" i="48" s="1"/>
  <c r="Z90" i="48"/>
  <c r="AA90" i="48" s="1"/>
  <c r="Z55" i="48"/>
  <c r="AA55" i="48" s="1"/>
  <c r="Z33" i="48"/>
  <c r="AA33" i="48" s="1"/>
  <c r="Z39" i="48"/>
  <c r="AA39" i="48" s="1"/>
  <c r="Z51" i="48"/>
  <c r="AA51" i="48" s="1"/>
  <c r="Z47" i="48"/>
  <c r="AA47" i="48" s="1"/>
  <c r="Z89" i="48"/>
  <c r="AA89" i="48" s="1"/>
  <c r="Z71" i="48"/>
  <c r="AA71" i="48" s="1"/>
  <c r="Z49" i="48"/>
  <c r="AA49" i="48" s="1"/>
  <c r="I7" i="48" a="1"/>
  <c r="I7" i="48" s="1"/>
  <c r="W7" i="48" a="1"/>
  <c r="W7" i="48" s="1"/>
  <c r="H8" i="48"/>
  <c r="G9" i="48"/>
  <c r="J9" i="48" a="1"/>
  <c r="J9" i="48" s="1"/>
  <c r="I11" i="48" a="1"/>
  <c r="I11" i="48" s="1"/>
  <c r="K11" i="48"/>
  <c r="W11" i="48" a="1"/>
  <c r="W11" i="48" s="1"/>
  <c r="X11" i="48" s="1"/>
  <c r="H12" i="48"/>
  <c r="I13" i="48" a="1"/>
  <c r="I13" i="48" s="1"/>
  <c r="K13" i="48"/>
  <c r="W13" i="48" a="1"/>
  <c r="W13" i="48" s="1"/>
  <c r="X13" i="48" s="1"/>
  <c r="Z13" i="48"/>
  <c r="AA13" i="48" s="1"/>
  <c r="H14" i="48"/>
  <c r="G15" i="48"/>
  <c r="J15" i="48" a="1"/>
  <c r="J15" i="48" s="1"/>
  <c r="I17" i="48" a="1"/>
  <c r="I17" i="48" s="1"/>
  <c r="K17" i="48"/>
  <c r="W17" i="48" a="1"/>
  <c r="W17" i="48" s="1"/>
  <c r="X17" i="48" s="1"/>
  <c r="H18" i="48"/>
  <c r="L18" i="48"/>
  <c r="I19" i="48" a="1"/>
  <c r="I19" i="48" s="1"/>
  <c r="K19" i="48"/>
  <c r="W19" i="48" a="1"/>
  <c r="W19" i="48" s="1"/>
  <c r="X19" i="48" s="1"/>
  <c r="H20" i="48"/>
  <c r="G21" i="48"/>
  <c r="J21" i="48" a="1"/>
  <c r="J21" i="48" s="1"/>
  <c r="I25" i="48" a="1"/>
  <c r="I25" i="48" s="1"/>
  <c r="K25" i="48"/>
  <c r="W25" i="48" a="1"/>
  <c r="W25" i="48" s="1"/>
  <c r="X25" i="48" s="1"/>
  <c r="H26" i="48"/>
  <c r="G27" i="48"/>
  <c r="I28" i="48" a="1"/>
  <c r="I28" i="48" s="1"/>
  <c r="P29" i="48"/>
  <c r="P30" i="48"/>
  <c r="L30" i="48"/>
  <c r="K30" i="48"/>
  <c r="I30" i="48" a="1"/>
  <c r="I30" i="48" s="1"/>
  <c r="H30" i="48"/>
  <c r="N30" i="48"/>
  <c r="I31" i="48" a="1"/>
  <c r="I31" i="48" s="1"/>
  <c r="H31" i="48"/>
  <c r="J31" i="48" a="1"/>
  <c r="J31" i="48" s="1"/>
  <c r="G31" i="48"/>
  <c r="W36" i="48" a="1"/>
  <c r="W36" i="48" s="1"/>
  <c r="X36" i="48" s="1"/>
  <c r="P37" i="48"/>
  <c r="G41" i="48"/>
  <c r="Z44" i="48"/>
  <c r="AA44" i="48" s="1"/>
  <c r="R45" i="48"/>
  <c r="I47" i="48" a="1"/>
  <c r="I47" i="48" s="1"/>
  <c r="H47" i="48"/>
  <c r="J47" i="48" a="1"/>
  <c r="J47" i="48" s="1"/>
  <c r="G47" i="48"/>
  <c r="W59" i="48" a="1"/>
  <c r="W59" i="48" s="1"/>
  <c r="X59" i="48" s="1"/>
  <c r="W68" i="48" a="1"/>
  <c r="W68" i="48" s="1"/>
  <c r="X68" i="48" s="1"/>
  <c r="W23" i="48" a="1"/>
  <c r="W23" i="48" s="1"/>
  <c r="X23" i="48" s="1"/>
  <c r="L26" i="48"/>
  <c r="J28" i="48" a="1"/>
  <c r="J28" i="48" s="1"/>
  <c r="G28" i="48"/>
  <c r="W29" i="48" a="1"/>
  <c r="W29" i="48" s="1"/>
  <c r="X29" i="48" s="1"/>
  <c r="G33" i="48"/>
  <c r="Z36" i="48"/>
  <c r="AA36" i="48" s="1"/>
  <c r="K39" i="48"/>
  <c r="I39" i="48" a="1"/>
  <c r="I39" i="48" s="1"/>
  <c r="H39" i="48"/>
  <c r="J39" i="48" a="1"/>
  <c r="J39" i="48" s="1"/>
  <c r="G39" i="48"/>
  <c r="W44" i="48" a="1"/>
  <c r="W44" i="48" s="1"/>
  <c r="X44" i="48" s="1"/>
  <c r="G49" i="48"/>
  <c r="AM4" i="48"/>
  <c r="AB4" i="48"/>
  <c r="BE4" i="48"/>
  <c r="B5" i="48"/>
  <c r="C25" i="48" s="1"/>
  <c r="Z73" i="48"/>
  <c r="AA73" i="48" s="1"/>
  <c r="Z75" i="48"/>
  <c r="AA75" i="48" s="1"/>
  <c r="Z76" i="48"/>
  <c r="AA76" i="48" s="1"/>
  <c r="Z65" i="48"/>
  <c r="AA65" i="48" s="1"/>
  <c r="Z35" i="48"/>
  <c r="AA35" i="48" s="1"/>
  <c r="Z38" i="48"/>
  <c r="AA38" i="48" s="1"/>
  <c r="Z100" i="48"/>
  <c r="AA100" i="48" s="1"/>
  <c r="Z67" i="48"/>
  <c r="AA67" i="48" s="1"/>
  <c r="Z59" i="48"/>
  <c r="AA59" i="48" s="1"/>
  <c r="Z56" i="48"/>
  <c r="AA56" i="48" s="1"/>
  <c r="Z57" i="48"/>
  <c r="AA57" i="48" s="1"/>
  <c r="F116" i="48"/>
  <c r="J148" i="48"/>
  <c r="J146" i="48"/>
  <c r="J144" i="48"/>
  <c r="J142" i="48"/>
  <c r="J140" i="48"/>
  <c r="J147" i="48"/>
  <c r="J143" i="48"/>
  <c r="J139" i="48"/>
  <c r="J145" i="48"/>
  <c r="J141" i="48"/>
  <c r="L7" i="48"/>
  <c r="P7" i="48"/>
  <c r="I8" i="48" a="1"/>
  <c r="I8" i="48" s="1"/>
  <c r="W8" i="48" a="1"/>
  <c r="W8" i="48" s="1"/>
  <c r="X8" i="48" s="1"/>
  <c r="Z8" i="48"/>
  <c r="AA8" i="48" s="1"/>
  <c r="N9" i="48"/>
  <c r="I14" i="48" a="1"/>
  <c r="I14" i="48" s="1"/>
  <c r="W14" i="48" a="1"/>
  <c r="W14" i="48" s="1"/>
  <c r="X14" i="48" s="1"/>
  <c r="N15" i="48"/>
  <c r="I20" i="48" a="1"/>
  <c r="I20" i="48" s="1"/>
  <c r="W20" i="48" a="1"/>
  <c r="W20" i="48" s="1"/>
  <c r="X20" i="48" s="1"/>
  <c r="N21" i="48"/>
  <c r="N23" i="48"/>
  <c r="I26" i="48" a="1"/>
  <c r="I26" i="48" s="1"/>
  <c r="W26" i="48" a="1"/>
  <c r="W26" i="48" s="1"/>
  <c r="X26" i="48" s="1"/>
  <c r="I27" i="48" a="1"/>
  <c r="I27" i="48" s="1"/>
  <c r="R27" i="48"/>
  <c r="W27" i="48" a="1"/>
  <c r="W27" i="48" s="1"/>
  <c r="X27" i="48" s="1"/>
  <c r="Z27" i="48"/>
  <c r="AA27" i="48" s="1"/>
  <c r="Z29" i="48"/>
  <c r="AA29" i="48" s="1"/>
  <c r="W32" i="48" a="1"/>
  <c r="W32" i="48" s="1"/>
  <c r="X32" i="48" s="1"/>
  <c r="P33" i="48"/>
  <c r="L35" i="48"/>
  <c r="G37" i="48"/>
  <c r="K37" i="48"/>
  <c r="C37" i="48"/>
  <c r="I43" i="48" a="1"/>
  <c r="I43" i="48" s="1"/>
  <c r="H43" i="48"/>
  <c r="J43" i="48" a="1"/>
  <c r="J43" i="48" s="1"/>
  <c r="K43" i="48" s="1"/>
  <c r="G43" i="48"/>
  <c r="N45" i="48"/>
  <c r="W48" i="48" a="1"/>
  <c r="W48" i="48" s="1"/>
  <c r="X48" i="48" s="1"/>
  <c r="P49" i="48"/>
  <c r="L51" i="48"/>
  <c r="AA52" i="48"/>
  <c r="N56" i="48"/>
  <c r="W57" i="48" a="1"/>
  <c r="W57" i="48" s="1"/>
  <c r="X57" i="48" s="1"/>
  <c r="H34" i="48"/>
  <c r="H38" i="48"/>
  <c r="L40" i="48"/>
  <c r="H42" i="48"/>
  <c r="L44" i="48"/>
  <c r="H46" i="48"/>
  <c r="L48" i="48"/>
  <c r="H50" i="48"/>
  <c r="L52" i="48"/>
  <c r="K55" i="48"/>
  <c r="J58" i="48" a="1"/>
  <c r="J58" i="48" s="1"/>
  <c r="G58" i="48"/>
  <c r="K58" i="48"/>
  <c r="I58" i="48" a="1"/>
  <c r="I58" i="48" s="1"/>
  <c r="L58" i="48"/>
  <c r="I60" i="48" a="1"/>
  <c r="I60" i="48" s="1"/>
  <c r="H60" i="48"/>
  <c r="J60" i="48" a="1"/>
  <c r="J60" i="48" s="1"/>
  <c r="K60" i="48" s="1"/>
  <c r="L60" i="48" s="1"/>
  <c r="G60" i="48"/>
  <c r="C64" i="48"/>
  <c r="G72" i="48"/>
  <c r="N72" i="48"/>
  <c r="K72" i="48"/>
  <c r="K76" i="48"/>
  <c r="I76" i="48" a="1"/>
  <c r="I76" i="48" s="1"/>
  <c r="L76" i="48"/>
  <c r="H76" i="48"/>
  <c r="J76" i="48" a="1"/>
  <c r="J76" i="48" s="1"/>
  <c r="G76" i="48"/>
  <c r="H81" i="48"/>
  <c r="K81" i="48"/>
  <c r="G81" i="48"/>
  <c r="J81" i="48" a="1"/>
  <c r="J81" i="48" s="1"/>
  <c r="I81" i="48" a="1"/>
  <c r="I81" i="48" s="1"/>
  <c r="J88" i="48" a="1"/>
  <c r="J88" i="48" s="1"/>
  <c r="G88" i="48"/>
  <c r="I88" i="48" a="1"/>
  <c r="I88" i="48" s="1"/>
  <c r="H88" i="48"/>
  <c r="R95" i="48"/>
  <c r="G32" i="48"/>
  <c r="J32" i="48" a="1"/>
  <c r="J32" i="48" s="1"/>
  <c r="K32" i="48" s="1"/>
  <c r="I34" i="48" a="1"/>
  <c r="I34" i="48" s="1"/>
  <c r="K34" i="48"/>
  <c r="G36" i="48"/>
  <c r="J36" i="48" a="1"/>
  <c r="J36" i="48" s="1"/>
  <c r="K36" i="48" s="1"/>
  <c r="L36" i="48" s="1"/>
  <c r="C38" i="48"/>
  <c r="I38" i="48" a="1"/>
  <c r="I38" i="48" s="1"/>
  <c r="K38" i="48"/>
  <c r="L38" i="48" s="1"/>
  <c r="G40" i="48"/>
  <c r="J40" i="48" a="1"/>
  <c r="J40" i="48" s="1"/>
  <c r="C42" i="48"/>
  <c r="I42" i="48" a="1"/>
  <c r="I42" i="48" s="1"/>
  <c r="K42" i="48"/>
  <c r="G44" i="48"/>
  <c r="J44" i="48" a="1"/>
  <c r="J44" i="48" s="1"/>
  <c r="C46" i="48"/>
  <c r="I46" i="48" a="1"/>
  <c r="I46" i="48" s="1"/>
  <c r="K46" i="48"/>
  <c r="L46" i="48" s="1"/>
  <c r="G48" i="48"/>
  <c r="J48" i="48" a="1"/>
  <c r="J48" i="48" s="1"/>
  <c r="C50" i="48"/>
  <c r="I50" i="48" a="1"/>
  <c r="I50" i="48" s="1"/>
  <c r="K50" i="48"/>
  <c r="L50" i="48" s="1"/>
  <c r="G52" i="48"/>
  <c r="J52" i="48" a="1"/>
  <c r="J52" i="48" s="1"/>
  <c r="N53" i="48"/>
  <c r="C54" i="48"/>
  <c r="J54" i="48" a="1"/>
  <c r="J54" i="48" s="1"/>
  <c r="G54" i="48"/>
  <c r="N54" i="48"/>
  <c r="R54" i="48"/>
  <c r="C55" i="48"/>
  <c r="C58" i="48"/>
  <c r="H58" i="48"/>
  <c r="C60" i="48"/>
  <c r="R60" i="48"/>
  <c r="N60" i="48"/>
  <c r="P60" i="48"/>
  <c r="C62" i="48"/>
  <c r="AA63" i="48"/>
  <c r="K71" i="48"/>
  <c r="R71" i="48"/>
  <c r="N71" i="48"/>
  <c r="C71" i="48"/>
  <c r="P71" i="48"/>
  <c r="C95" i="48"/>
  <c r="K95" i="48"/>
  <c r="G95" i="48"/>
  <c r="H101" i="48"/>
  <c r="L101" i="48"/>
  <c r="I101" i="48" a="1"/>
  <c r="I101" i="48" s="1"/>
  <c r="K101" i="48"/>
  <c r="G101" i="48"/>
  <c r="J101" i="48" a="1"/>
  <c r="J101" i="48" s="1"/>
  <c r="N32" i="48"/>
  <c r="N36" i="48"/>
  <c r="N40" i="48"/>
  <c r="N44" i="48"/>
  <c r="N48" i="48"/>
  <c r="N52" i="48"/>
  <c r="J67" i="48" a="1"/>
  <c r="J67" i="48" s="1"/>
  <c r="G67" i="48"/>
  <c r="L67" i="48"/>
  <c r="I67" i="48" a="1"/>
  <c r="I67" i="48" s="1"/>
  <c r="K67" i="48"/>
  <c r="H67" i="48"/>
  <c r="H77" i="48"/>
  <c r="I77" i="48" a="1"/>
  <c r="I77" i="48" s="1"/>
  <c r="J77" i="48" a="1"/>
  <c r="J77" i="48" s="1"/>
  <c r="K77" i="48" s="1"/>
  <c r="G77" i="48"/>
  <c r="C82" i="48"/>
  <c r="L57" i="48"/>
  <c r="L61" i="48"/>
  <c r="I62" i="48" a="1"/>
  <c r="I62" i="48" s="1"/>
  <c r="K62" i="48"/>
  <c r="L62" i="48" s="1"/>
  <c r="G64" i="48"/>
  <c r="P64" i="48"/>
  <c r="C65" i="48"/>
  <c r="I65" i="48" a="1"/>
  <c r="I65" i="48" s="1"/>
  <c r="J65" i="48" a="1"/>
  <c r="J65" i="48" s="1"/>
  <c r="K65" i="48" s="1"/>
  <c r="H66" i="48"/>
  <c r="J66" i="48" a="1"/>
  <c r="J66" i="48" s="1"/>
  <c r="K66" i="48" s="1"/>
  <c r="L66" i="48" s="1"/>
  <c r="J71" i="48" a="1"/>
  <c r="J71" i="48" s="1"/>
  <c r="G71" i="48"/>
  <c r="C76" i="48"/>
  <c r="P76" i="48"/>
  <c r="C80" i="48"/>
  <c r="K80" i="48"/>
  <c r="I80" i="48" a="1"/>
  <c r="I80" i="48" s="1"/>
  <c r="G80" i="48"/>
  <c r="L80" i="48"/>
  <c r="P80" i="48"/>
  <c r="N82" i="48"/>
  <c r="H87" i="48"/>
  <c r="L87" i="48"/>
  <c r="I87" i="48" a="1"/>
  <c r="I87" i="48" s="1"/>
  <c r="K87" i="48"/>
  <c r="G87" i="48"/>
  <c r="C94" i="48"/>
  <c r="K94" i="48"/>
  <c r="L94" i="48" s="1"/>
  <c r="I94" i="48" a="1"/>
  <c r="I94" i="48" s="1"/>
  <c r="H94" i="48"/>
  <c r="G94" i="48"/>
  <c r="AA95" i="48"/>
  <c r="C96" i="48"/>
  <c r="P96" i="48"/>
  <c r="R96" i="48"/>
  <c r="G96" i="48"/>
  <c r="AA98" i="48"/>
  <c r="R62" i="48"/>
  <c r="K64" i="48"/>
  <c r="AA68" i="48"/>
  <c r="C69" i="48"/>
  <c r="I69" i="48" a="1"/>
  <c r="I69" i="48" s="1"/>
  <c r="J69" i="48" a="1"/>
  <c r="J69" i="48" s="1"/>
  <c r="K69" i="48" s="1"/>
  <c r="N69" i="48"/>
  <c r="R69" i="48"/>
  <c r="J70" i="48" a="1"/>
  <c r="J70" i="48" s="1"/>
  <c r="J75" i="48" a="1"/>
  <c r="J75" i="48" s="1"/>
  <c r="G75" i="48"/>
  <c r="J78" i="48" a="1"/>
  <c r="J78" i="48" s="1"/>
  <c r="G78" i="48"/>
  <c r="K78" i="48"/>
  <c r="AA79" i="48"/>
  <c r="P82" i="48"/>
  <c r="C86" i="48"/>
  <c r="P86" i="48"/>
  <c r="K86" i="48"/>
  <c r="I86" i="48" a="1"/>
  <c r="I86" i="48" s="1"/>
  <c r="L86" i="48"/>
  <c r="H86" i="48"/>
  <c r="G86" i="48"/>
  <c r="N86" i="48"/>
  <c r="K89" i="48"/>
  <c r="C89" i="48"/>
  <c r="R89" i="48"/>
  <c r="G89" i="48"/>
  <c r="H91" i="48"/>
  <c r="J91" i="48" a="1"/>
  <c r="J91" i="48" s="1"/>
  <c r="K91" i="48" s="1"/>
  <c r="G91" i="48"/>
  <c r="G62" i="48"/>
  <c r="N62" i="48"/>
  <c r="C63" i="48"/>
  <c r="J63" i="48" a="1"/>
  <c r="J63" i="48" s="1"/>
  <c r="G63" i="48"/>
  <c r="N63" i="48"/>
  <c r="H65" i="48"/>
  <c r="P65" i="48"/>
  <c r="I66" i="48" a="1"/>
  <c r="I66" i="48" s="1"/>
  <c r="G69" i="48"/>
  <c r="G70" i="48"/>
  <c r="K70" i="48"/>
  <c r="I71" i="48" a="1"/>
  <c r="I71" i="48" s="1"/>
  <c r="L71" i="48"/>
  <c r="P72" i="48"/>
  <c r="AA72" i="48"/>
  <c r="C73" i="48"/>
  <c r="K73" i="48"/>
  <c r="I73" i="48" a="1"/>
  <c r="I73" i="48" s="1"/>
  <c r="J73" i="48" a="1"/>
  <c r="J73" i="48" s="1"/>
  <c r="J74" i="48" a="1"/>
  <c r="J74" i="48" s="1"/>
  <c r="H75" i="48"/>
  <c r="K75" i="48"/>
  <c r="H78" i="48"/>
  <c r="L78" i="48"/>
  <c r="J82" i="48" a="1"/>
  <c r="J82" i="48" s="1"/>
  <c r="G82" i="48"/>
  <c r="L82" i="48"/>
  <c r="I82" i="48" a="1"/>
  <c r="I82" i="48" s="1"/>
  <c r="K82" i="48"/>
  <c r="C83" i="48"/>
  <c r="R83" i="48"/>
  <c r="AA85" i="48"/>
  <c r="J87" i="48" a="1"/>
  <c r="J87" i="48" s="1"/>
  <c r="N89" i="48"/>
  <c r="I91" i="48" a="1"/>
  <c r="I91" i="48" s="1"/>
  <c r="AA92" i="48"/>
  <c r="C93" i="48"/>
  <c r="N93" i="48"/>
  <c r="L93" i="48"/>
  <c r="R93" i="48"/>
  <c r="P95" i="48"/>
  <c r="AA99" i="48"/>
  <c r="P83" i="48"/>
  <c r="AA83" i="48"/>
  <c r="C84" i="48"/>
  <c r="K84" i="48"/>
  <c r="I84" i="48" a="1"/>
  <c r="I84" i="48" s="1"/>
  <c r="J84" i="48" a="1"/>
  <c r="J84" i="48" s="1"/>
  <c r="L85" i="48"/>
  <c r="H85" i="48"/>
  <c r="K85" i="48"/>
  <c r="C90" i="48"/>
  <c r="K90" i="48"/>
  <c r="L90" i="48" s="1"/>
  <c r="I90" i="48" a="1"/>
  <c r="I90" i="48" s="1"/>
  <c r="H90" i="48"/>
  <c r="P92" i="48"/>
  <c r="K100" i="48"/>
  <c r="I100" i="48" a="1"/>
  <c r="I100" i="48" s="1"/>
  <c r="L100" i="48"/>
  <c r="H100" i="48"/>
  <c r="G100" i="48"/>
  <c r="C105" i="48"/>
  <c r="P105" i="48"/>
  <c r="N105" i="48"/>
  <c r="R105" i="48"/>
  <c r="N95" i="48"/>
  <c r="K96" i="48"/>
  <c r="I96" i="48" a="1"/>
  <c r="I96" i="48" s="1"/>
  <c r="L96" i="48"/>
  <c r="H96" i="48"/>
  <c r="AA96" i="48"/>
  <c r="H97" i="48"/>
  <c r="L97" i="48"/>
  <c r="I97" i="48" a="1"/>
  <c r="I97" i="48" s="1"/>
  <c r="C99" i="48"/>
  <c r="L99" i="48"/>
  <c r="C100" i="48"/>
  <c r="P100" i="48"/>
  <c r="J102" i="48" a="1"/>
  <c r="J102" i="48" s="1"/>
  <c r="G102" i="48"/>
  <c r="I102" i="48" a="1"/>
  <c r="I102" i="48" s="1"/>
  <c r="AA105" i="48"/>
  <c r="L92" i="48"/>
  <c r="AA103" i="48"/>
  <c r="G92" i="48"/>
  <c r="C98" i="48"/>
  <c r="J98" i="48" a="1"/>
  <c r="J98" i="48" s="1"/>
  <c r="G98" i="48"/>
  <c r="N98" i="48"/>
  <c r="R103" i="48"/>
  <c r="N103" i="48"/>
  <c r="J103" i="48" a="1"/>
  <c r="J103" i="48" s="1"/>
  <c r="G103" i="48"/>
  <c r="K107" i="48"/>
  <c r="L107" i="48" s="1"/>
  <c r="I107" i="48" a="1"/>
  <c r="I107" i="48" s="1"/>
  <c r="J107" i="48" a="1"/>
  <c r="J107" i="48" s="1"/>
  <c r="G107" i="48"/>
  <c r="H103" i="48"/>
  <c r="K103" i="48"/>
  <c r="J105" i="48" a="1"/>
  <c r="J105" i="48" s="1"/>
  <c r="G105" i="48"/>
  <c r="K105" i="48"/>
  <c r="I105" i="48" a="1"/>
  <c r="I105" i="48" s="1"/>
  <c r="L105" i="48"/>
  <c r="C107" i="48"/>
  <c r="H107" i="48"/>
  <c r="H106" i="48"/>
  <c r="L108" i="48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BA44" i="9"/>
  <c r="BB44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BA45" i="9"/>
  <c r="BB45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BA46" i="9"/>
  <c r="BB46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BA47" i="9"/>
  <c r="BB47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BA48" i="9"/>
  <c r="BB48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BA49" i="9"/>
  <c r="BB49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BA50" i="9"/>
  <c r="BB50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BA51" i="9"/>
  <c r="BB51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A52" i="9"/>
  <c r="BB52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B53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BA54" i="9"/>
  <c r="BB54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BA56" i="9"/>
  <c r="BB56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BA58" i="9"/>
  <c r="BB58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BA60" i="9"/>
  <c r="BB60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BA62" i="9"/>
  <c r="BB62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BA63" i="9"/>
  <c r="BB63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BA64" i="9"/>
  <c r="BB64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BA65" i="9"/>
  <c r="BB65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BA66" i="9"/>
  <c r="BB66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BA67" i="9"/>
  <c r="BB67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BA68" i="9"/>
  <c r="BB68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BA69" i="9"/>
  <c r="BB69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BA70" i="9"/>
  <c r="BB70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BA71" i="9"/>
  <c r="BB71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BA72" i="9"/>
  <c r="BB72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BA73" i="9"/>
  <c r="BB73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BA74" i="9"/>
  <c r="BB74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BA75" i="9"/>
  <c r="BB75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BA76" i="9"/>
  <c r="BB76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BA77" i="9"/>
  <c r="BB77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BA78" i="9"/>
  <c r="BB78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BA79" i="9"/>
  <c r="BB79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BA80" i="9"/>
  <c r="BB80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BA81" i="9"/>
  <c r="BB81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BA82" i="9"/>
  <c r="BB82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BA83" i="9"/>
  <c r="BB83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BA84" i="9"/>
  <c r="BB84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BA85" i="9"/>
  <c r="BB85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BA86" i="9"/>
  <c r="BB86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BA87" i="9"/>
  <c r="BB87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BA88" i="9"/>
  <c r="BB88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BA89" i="9"/>
  <c r="BB89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BA90" i="9"/>
  <c r="BB90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BA91" i="9"/>
  <c r="BB91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BA92" i="9"/>
  <c r="BB92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BA93" i="9"/>
  <c r="BB93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BA94" i="9"/>
  <c r="BB94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BA95" i="9"/>
  <c r="BB95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BA96" i="9"/>
  <c r="BB96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BA97" i="9"/>
  <c r="BB97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BA98" i="9"/>
  <c r="BB98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BA99" i="9"/>
  <c r="BB99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BA100" i="9"/>
  <c r="BB100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BA101" i="9"/>
  <c r="BB101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BA102" i="9"/>
  <c r="BB102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BA104" i="9"/>
  <c r="BB104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BA105" i="9"/>
  <c r="BB105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BA26" i="9"/>
  <c r="BB26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BA27" i="9"/>
  <c r="BB27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BA30" i="9"/>
  <c r="BB30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BA31" i="9"/>
  <c r="BB31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A32" i="9"/>
  <c r="BB32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BA34" i="9"/>
  <c r="BB34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BA37" i="9"/>
  <c r="BB37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BA38" i="9"/>
  <c r="BB38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BA39" i="9"/>
  <c r="BB39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BA40" i="9"/>
  <c r="BB40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BA41" i="9"/>
  <c r="BB41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BA42" i="9"/>
  <c r="BB42" i="9"/>
  <c r="AX43" i="9"/>
  <c r="GH5" i="9"/>
  <c r="G156" i="48" a="1"/>
  <c r="G153" i="48" a="1"/>
  <c r="G146" i="48" a="1"/>
  <c r="G147" i="48" a="1"/>
  <c r="G141" i="48" a="1"/>
  <c r="G158" i="48" a="1"/>
  <c r="G148" i="48" a="1"/>
  <c r="G154" i="48" a="1"/>
  <c r="G155" i="48" a="1"/>
  <c r="G144" i="48" a="1"/>
  <c r="G143" i="48" a="1"/>
  <c r="G151" i="48" a="1"/>
  <c r="G140" i="48" a="1"/>
  <c r="G160" i="48" a="1"/>
  <c r="G152" i="48" a="1"/>
  <c r="G159" i="48" a="1"/>
  <c r="G142" i="48" a="1"/>
  <c r="G139" i="48" a="1"/>
  <c r="G157" i="48" a="1"/>
  <c r="G145" i="48" a="1"/>
  <c r="L83" i="48" l="1"/>
  <c r="C11" i="48"/>
  <c r="C45" i="48"/>
  <c r="C16" i="48"/>
  <c r="L24" i="48"/>
  <c r="C34" i="48"/>
  <c r="C72" i="48"/>
  <c r="C33" i="48"/>
  <c r="C19" i="48"/>
  <c r="G145" i="48"/>
  <c r="K145" i="48" s="1"/>
  <c r="G157" i="48"/>
  <c r="K157" i="48" s="1"/>
  <c r="G139" i="48"/>
  <c r="K139" i="48" s="1"/>
  <c r="G142" i="48"/>
  <c r="K142" i="48" s="1"/>
  <c r="G159" i="48"/>
  <c r="K159" i="48" s="1"/>
  <c r="G152" i="48"/>
  <c r="K152" i="48" s="1"/>
  <c r="G160" i="48"/>
  <c r="K160" i="48" s="1"/>
  <c r="G140" i="48"/>
  <c r="K140" i="48" s="1"/>
  <c r="G151" i="48"/>
  <c r="K151" i="48" s="1"/>
  <c r="G143" i="48"/>
  <c r="K143" i="48" s="1"/>
  <c r="G144" i="48"/>
  <c r="K144" i="48" s="1"/>
  <c r="G155" i="48"/>
  <c r="K155" i="48" s="1"/>
  <c r="G154" i="48"/>
  <c r="K154" i="48" s="1"/>
  <c r="G148" i="48"/>
  <c r="K148" i="48" s="1"/>
  <c r="G158" i="48"/>
  <c r="K158" i="48" s="1"/>
  <c r="G141" i="48"/>
  <c r="K141" i="48" s="1"/>
  <c r="G147" i="48"/>
  <c r="K147" i="48" s="1"/>
  <c r="G146" i="48"/>
  <c r="K146" i="48" s="1"/>
  <c r="G153" i="48"/>
  <c r="K153" i="48" s="1"/>
  <c r="G156" i="48"/>
  <c r="K156" i="48" s="1"/>
  <c r="K88" i="48"/>
  <c r="L88" i="48" s="1"/>
  <c r="L65" i="48"/>
  <c r="K63" i="48"/>
  <c r="L63" i="48" s="1"/>
  <c r="L77" i="48"/>
  <c r="S107" i="48"/>
  <c r="T107" i="48" s="1"/>
  <c r="U105" i="48"/>
  <c r="V105" i="48" s="1"/>
  <c r="S103" i="48"/>
  <c r="T103" i="48" s="1"/>
  <c r="U107" i="48"/>
  <c r="V107" i="48" s="1"/>
  <c r="S105" i="48"/>
  <c r="T105" i="48" s="1"/>
  <c r="U103" i="48"/>
  <c r="V103" i="48" s="1"/>
  <c r="U108" i="48"/>
  <c r="V108" i="48" s="1"/>
  <c r="S106" i="48"/>
  <c r="T106" i="48" s="1"/>
  <c r="C104" i="48"/>
  <c r="S100" i="48"/>
  <c r="T100" i="48" s="1"/>
  <c r="U98" i="48"/>
  <c r="V98" i="48" s="1"/>
  <c r="S96" i="48"/>
  <c r="T96" i="48" s="1"/>
  <c r="U94" i="48"/>
  <c r="V94" i="48" s="1"/>
  <c r="F111" i="48"/>
  <c r="K129" i="48" s="1"/>
  <c r="S108" i="48"/>
  <c r="T108" i="48" s="1"/>
  <c r="C106" i="48"/>
  <c r="U104" i="48"/>
  <c r="V104" i="48" s="1"/>
  <c r="U102" i="48"/>
  <c r="V102" i="48" s="1"/>
  <c r="U100" i="48"/>
  <c r="V100" i="48" s="1"/>
  <c r="S97" i="48"/>
  <c r="T97" i="48" s="1"/>
  <c r="C97" i="48"/>
  <c r="S95" i="48"/>
  <c r="T95" i="48" s="1"/>
  <c r="S94" i="48"/>
  <c r="T94" i="48" s="1"/>
  <c r="U92" i="48"/>
  <c r="V92" i="48" s="1"/>
  <c r="S90" i="48"/>
  <c r="T90" i="48" s="1"/>
  <c r="U88" i="48"/>
  <c r="V88" i="48" s="1"/>
  <c r="S86" i="48"/>
  <c r="T86" i="48" s="1"/>
  <c r="S84" i="48"/>
  <c r="T84" i="48" s="1"/>
  <c r="U82" i="48"/>
  <c r="V82" i="48" s="1"/>
  <c r="S80" i="48"/>
  <c r="T80" i="48" s="1"/>
  <c r="U78" i="48"/>
  <c r="V78" i="48" s="1"/>
  <c r="S76" i="48"/>
  <c r="T76" i="48" s="1"/>
  <c r="S104" i="48"/>
  <c r="T104" i="48" s="1"/>
  <c r="S102" i="48"/>
  <c r="T102" i="48" s="1"/>
  <c r="U101" i="48"/>
  <c r="V101" i="48" s="1"/>
  <c r="U96" i="48"/>
  <c r="V96" i="48" s="1"/>
  <c r="S93" i="48"/>
  <c r="T93" i="48" s="1"/>
  <c r="U91" i="48"/>
  <c r="V91" i="48" s="1"/>
  <c r="S89" i="48"/>
  <c r="T89" i="48" s="1"/>
  <c r="C108" i="48"/>
  <c r="U106" i="48"/>
  <c r="V106" i="48" s="1"/>
  <c r="S101" i="48"/>
  <c r="T101" i="48" s="1"/>
  <c r="U93" i="48"/>
  <c r="V93" i="48" s="1"/>
  <c r="C92" i="48"/>
  <c r="U86" i="48"/>
  <c r="V86" i="48" s="1"/>
  <c r="C103" i="48"/>
  <c r="U99" i="48"/>
  <c r="V99" i="48" s="1"/>
  <c r="U95" i="48"/>
  <c r="V95" i="48" s="1"/>
  <c r="U87" i="48"/>
  <c r="V87" i="48" s="1"/>
  <c r="U83" i="48"/>
  <c r="V83" i="48" s="1"/>
  <c r="U81" i="48"/>
  <c r="V81" i="48" s="1"/>
  <c r="U76" i="48"/>
  <c r="V76" i="48" s="1"/>
  <c r="U75" i="48"/>
  <c r="V75" i="48" s="1"/>
  <c r="S73" i="48"/>
  <c r="T73" i="48" s="1"/>
  <c r="U71" i="48"/>
  <c r="V71" i="48" s="1"/>
  <c r="S69" i="48"/>
  <c r="T69" i="48" s="1"/>
  <c r="U67" i="48"/>
  <c r="V67" i="48" s="1"/>
  <c r="S65" i="48"/>
  <c r="T65" i="48" s="1"/>
  <c r="U63" i="48"/>
  <c r="V63" i="48" s="1"/>
  <c r="C102" i="48"/>
  <c r="U90" i="48"/>
  <c r="V90" i="48" s="1"/>
  <c r="S87" i="48"/>
  <c r="T87" i="48" s="1"/>
  <c r="U84" i="48"/>
  <c r="V84" i="48" s="1"/>
  <c r="U79" i="48"/>
  <c r="V79" i="48" s="1"/>
  <c r="C79" i="48"/>
  <c r="C78" i="48"/>
  <c r="U77" i="48"/>
  <c r="V77" i="48" s="1"/>
  <c r="C77" i="48"/>
  <c r="S75" i="48"/>
  <c r="T75" i="48" s="1"/>
  <c r="U72" i="48"/>
  <c r="V72" i="48" s="1"/>
  <c r="U70" i="48"/>
  <c r="V70" i="48" s="1"/>
  <c r="U65" i="48"/>
  <c r="V65" i="48" s="1"/>
  <c r="S62" i="48"/>
  <c r="T62" i="48" s="1"/>
  <c r="S60" i="48"/>
  <c r="T60" i="48" s="1"/>
  <c r="U58" i="48"/>
  <c r="V58" i="48" s="1"/>
  <c r="S56" i="48"/>
  <c r="T56" i="48" s="1"/>
  <c r="U54" i="48"/>
  <c r="V54" i="48" s="1"/>
  <c r="U52" i="48"/>
  <c r="V52" i="48" s="1"/>
  <c r="S99" i="48"/>
  <c r="T99" i="48" s="1"/>
  <c r="S92" i="48"/>
  <c r="T92" i="48" s="1"/>
  <c r="C91" i="48"/>
  <c r="U89" i="48"/>
  <c r="V89" i="48" s="1"/>
  <c r="C85" i="48"/>
  <c r="S79" i="48"/>
  <c r="T79" i="48" s="1"/>
  <c r="S78" i="48"/>
  <c r="T78" i="48" s="1"/>
  <c r="C75" i="48"/>
  <c r="S74" i="48"/>
  <c r="T74" i="48" s="1"/>
  <c r="C74" i="48"/>
  <c r="S72" i="48"/>
  <c r="T72" i="48" s="1"/>
  <c r="S71" i="48"/>
  <c r="T71" i="48" s="1"/>
  <c r="U68" i="48"/>
  <c r="V68" i="48" s="1"/>
  <c r="U66" i="48"/>
  <c r="V66" i="48" s="1"/>
  <c r="U61" i="48"/>
  <c r="V61" i="48" s="1"/>
  <c r="U97" i="48"/>
  <c r="V97" i="48" s="1"/>
  <c r="S91" i="48"/>
  <c r="T91" i="48" s="1"/>
  <c r="S88" i="48"/>
  <c r="T88" i="48" s="1"/>
  <c r="C87" i="48"/>
  <c r="U85" i="48"/>
  <c r="V85" i="48" s="1"/>
  <c r="S82" i="48"/>
  <c r="T82" i="48" s="1"/>
  <c r="S77" i="48"/>
  <c r="T77" i="48" s="1"/>
  <c r="U73" i="48"/>
  <c r="V73" i="48" s="1"/>
  <c r="S70" i="48"/>
  <c r="T70" i="48" s="1"/>
  <c r="C70" i="48"/>
  <c r="S68" i="48"/>
  <c r="T68" i="48" s="1"/>
  <c r="S67" i="48"/>
  <c r="T67" i="48" s="1"/>
  <c r="U64" i="48"/>
  <c r="V64" i="48" s="1"/>
  <c r="U62" i="48"/>
  <c r="V62" i="48" s="1"/>
  <c r="U60" i="48"/>
  <c r="V60" i="48" s="1"/>
  <c r="S58" i="48"/>
  <c r="T58" i="48" s="1"/>
  <c r="U56" i="48"/>
  <c r="V56" i="48" s="1"/>
  <c r="S98" i="48"/>
  <c r="T98" i="48" s="1"/>
  <c r="S85" i="48"/>
  <c r="T85" i="48" s="1"/>
  <c r="U80" i="48"/>
  <c r="V80" i="48" s="1"/>
  <c r="U69" i="48"/>
  <c r="V69" i="48" s="1"/>
  <c r="C61" i="48"/>
  <c r="U59" i="48"/>
  <c r="V59" i="48" s="1"/>
  <c r="U57" i="48"/>
  <c r="V57" i="48" s="1"/>
  <c r="S55" i="48"/>
  <c r="T55" i="48" s="1"/>
  <c r="S54" i="48"/>
  <c r="T54" i="48" s="1"/>
  <c r="C53" i="48"/>
  <c r="S51" i="48"/>
  <c r="T51" i="48" s="1"/>
  <c r="C51" i="48"/>
  <c r="U49" i="48"/>
  <c r="V49" i="48" s="1"/>
  <c r="S47" i="48"/>
  <c r="T47" i="48" s="1"/>
  <c r="C47" i="48"/>
  <c r="U45" i="48"/>
  <c r="V45" i="48" s="1"/>
  <c r="S43" i="48"/>
  <c r="T43" i="48" s="1"/>
  <c r="C43" i="48"/>
  <c r="U41" i="48"/>
  <c r="V41" i="48" s="1"/>
  <c r="S39" i="48"/>
  <c r="T39" i="48" s="1"/>
  <c r="C39" i="48"/>
  <c r="U37" i="48"/>
  <c r="V37" i="48" s="1"/>
  <c r="S35" i="48"/>
  <c r="T35" i="48" s="1"/>
  <c r="C35" i="48"/>
  <c r="U33" i="48"/>
  <c r="V33" i="48" s="1"/>
  <c r="S31" i="48"/>
  <c r="T31" i="48" s="1"/>
  <c r="C31" i="48"/>
  <c r="C101" i="48"/>
  <c r="S81" i="48"/>
  <c r="T81" i="48" s="1"/>
  <c r="U74" i="48"/>
  <c r="V74" i="48" s="1"/>
  <c r="S59" i="48"/>
  <c r="T59" i="48" s="1"/>
  <c r="S57" i="48"/>
  <c r="T57" i="48" s="1"/>
  <c r="S53" i="48"/>
  <c r="T53" i="48" s="1"/>
  <c r="S50" i="48"/>
  <c r="T50" i="48" s="1"/>
  <c r="U48" i="48"/>
  <c r="V48" i="48" s="1"/>
  <c r="S46" i="48"/>
  <c r="T46" i="48" s="1"/>
  <c r="U44" i="48"/>
  <c r="V44" i="48" s="1"/>
  <c r="S42" i="48"/>
  <c r="T42" i="48" s="1"/>
  <c r="U40" i="48"/>
  <c r="V40" i="48" s="1"/>
  <c r="S38" i="48"/>
  <c r="T38" i="48" s="1"/>
  <c r="U36" i="48"/>
  <c r="V36" i="48" s="1"/>
  <c r="S34" i="48"/>
  <c r="T34" i="48" s="1"/>
  <c r="U32" i="48"/>
  <c r="V32" i="48" s="1"/>
  <c r="S30" i="48"/>
  <c r="T30" i="48" s="1"/>
  <c r="U28" i="48"/>
  <c r="V28" i="48" s="1"/>
  <c r="C88" i="48"/>
  <c r="S83" i="48"/>
  <c r="T83" i="48" s="1"/>
  <c r="C81" i="48"/>
  <c r="C68" i="48"/>
  <c r="S66" i="48"/>
  <c r="T66" i="48" s="1"/>
  <c r="C66" i="48"/>
  <c r="S64" i="48"/>
  <c r="T64" i="48" s="1"/>
  <c r="C57" i="48"/>
  <c r="U51" i="48"/>
  <c r="V51" i="48" s="1"/>
  <c r="S49" i="48"/>
  <c r="T49" i="48" s="1"/>
  <c r="U47" i="48"/>
  <c r="V47" i="48" s="1"/>
  <c r="S45" i="48"/>
  <c r="T45" i="48" s="1"/>
  <c r="U43" i="48"/>
  <c r="V43" i="48" s="1"/>
  <c r="S41" i="48"/>
  <c r="T41" i="48" s="1"/>
  <c r="U39" i="48"/>
  <c r="V39" i="48" s="1"/>
  <c r="S37" i="48"/>
  <c r="T37" i="48" s="1"/>
  <c r="U35" i="48"/>
  <c r="V35" i="48" s="1"/>
  <c r="S33" i="48"/>
  <c r="T33" i="48" s="1"/>
  <c r="U31" i="48"/>
  <c r="V31" i="48" s="1"/>
  <c r="C52" i="48"/>
  <c r="S44" i="48"/>
  <c r="T44" i="48" s="1"/>
  <c r="U38" i="48"/>
  <c r="V38" i="48" s="1"/>
  <c r="C36" i="48"/>
  <c r="S26" i="48"/>
  <c r="T26" i="48" s="1"/>
  <c r="C26" i="48"/>
  <c r="U24" i="48"/>
  <c r="V24" i="48" s="1"/>
  <c r="U22" i="48"/>
  <c r="V22" i="48" s="1"/>
  <c r="S20" i="48"/>
  <c r="T20" i="48" s="1"/>
  <c r="C20" i="48"/>
  <c r="U18" i="48"/>
  <c r="V18" i="48" s="1"/>
  <c r="C18" i="48"/>
  <c r="U16" i="48"/>
  <c r="V16" i="48" s="1"/>
  <c r="S14" i="48"/>
  <c r="T14" i="48" s="1"/>
  <c r="C14" i="48"/>
  <c r="U12" i="48"/>
  <c r="V12" i="48" s="1"/>
  <c r="C12" i="48"/>
  <c r="U10" i="48"/>
  <c r="V10" i="48" s="1"/>
  <c r="S8" i="48"/>
  <c r="T8" i="48" s="1"/>
  <c r="C8" i="48"/>
  <c r="C48" i="48"/>
  <c r="S40" i="48"/>
  <c r="T40" i="48" s="1"/>
  <c r="U34" i="48"/>
  <c r="V34" i="48" s="1"/>
  <c r="C28" i="48"/>
  <c r="S27" i="48"/>
  <c r="T27" i="48" s="1"/>
  <c r="U19" i="48"/>
  <c r="V19" i="48" s="1"/>
  <c r="U17" i="48"/>
  <c r="V17" i="48" s="1"/>
  <c r="U13" i="48"/>
  <c r="V13" i="48" s="1"/>
  <c r="S9" i="48"/>
  <c r="T9" i="48" s="1"/>
  <c r="U7" i="48"/>
  <c r="V7" i="48" s="1"/>
  <c r="S63" i="48"/>
  <c r="T63" i="48" s="1"/>
  <c r="S61" i="48"/>
  <c r="T61" i="48" s="1"/>
  <c r="S48" i="48"/>
  <c r="T48" i="48" s="1"/>
  <c r="U42" i="48"/>
  <c r="V42" i="48" s="1"/>
  <c r="C40" i="48"/>
  <c r="S32" i="48"/>
  <c r="T32" i="48" s="1"/>
  <c r="U29" i="48"/>
  <c r="V29" i="48" s="1"/>
  <c r="U27" i="48"/>
  <c r="V27" i="48" s="1"/>
  <c r="S25" i="48"/>
  <c r="T25" i="48" s="1"/>
  <c r="U23" i="48"/>
  <c r="V23" i="48" s="1"/>
  <c r="U21" i="48"/>
  <c r="V21" i="48" s="1"/>
  <c r="S19" i="48"/>
  <c r="T19" i="48" s="1"/>
  <c r="S17" i="48"/>
  <c r="T17" i="48" s="1"/>
  <c r="U15" i="48"/>
  <c r="V15" i="48" s="1"/>
  <c r="S13" i="48"/>
  <c r="T13" i="48" s="1"/>
  <c r="S11" i="48"/>
  <c r="T11" i="48" s="1"/>
  <c r="U9" i="48"/>
  <c r="V9" i="48" s="1"/>
  <c r="S7" i="48"/>
  <c r="T7" i="48" s="1"/>
  <c r="U8" i="48"/>
  <c r="V8" i="48" s="1"/>
  <c r="C59" i="48"/>
  <c r="C32" i="48"/>
  <c r="C27" i="48"/>
  <c r="U25" i="48"/>
  <c r="V25" i="48" s="1"/>
  <c r="S23" i="48"/>
  <c r="T23" i="48" s="1"/>
  <c r="S21" i="48"/>
  <c r="T21" i="48" s="1"/>
  <c r="C21" i="48"/>
  <c r="C15" i="48"/>
  <c r="C9" i="48"/>
  <c r="C67" i="48"/>
  <c r="U55" i="48"/>
  <c r="V55" i="48" s="1"/>
  <c r="U53" i="48"/>
  <c r="V53" i="48" s="1"/>
  <c r="S52" i="48"/>
  <c r="T52" i="48" s="1"/>
  <c r="U46" i="48"/>
  <c r="V46" i="48" s="1"/>
  <c r="C44" i="48"/>
  <c r="S36" i="48"/>
  <c r="T36" i="48" s="1"/>
  <c r="U30" i="48"/>
  <c r="V30" i="48" s="1"/>
  <c r="S29" i="48"/>
  <c r="T29" i="48" s="1"/>
  <c r="S28" i="48"/>
  <c r="T28" i="48" s="1"/>
  <c r="U26" i="48"/>
  <c r="V26" i="48" s="1"/>
  <c r="S24" i="48"/>
  <c r="T24" i="48" s="1"/>
  <c r="S22" i="48"/>
  <c r="T22" i="48" s="1"/>
  <c r="U20" i="48"/>
  <c r="V20" i="48" s="1"/>
  <c r="S18" i="48"/>
  <c r="T18" i="48" s="1"/>
  <c r="S16" i="48"/>
  <c r="T16" i="48" s="1"/>
  <c r="U14" i="48"/>
  <c r="V14" i="48" s="1"/>
  <c r="S12" i="48"/>
  <c r="T12" i="48" s="1"/>
  <c r="S10" i="48"/>
  <c r="T10" i="48" s="1"/>
  <c r="U50" i="48"/>
  <c r="V50" i="48" s="1"/>
  <c r="C29" i="48"/>
  <c r="S15" i="48"/>
  <c r="T15" i="48" s="1"/>
  <c r="U11" i="48"/>
  <c r="V11" i="48" s="1"/>
  <c r="C49" i="48"/>
  <c r="C30" i="48"/>
  <c r="C23" i="48"/>
  <c r="C10" i="48"/>
  <c r="K136" i="48"/>
  <c r="K98" i="48"/>
  <c r="L98" i="48" s="1"/>
  <c r="K102" i="48"/>
  <c r="L102" i="48" s="1"/>
  <c r="L32" i="48"/>
  <c r="L27" i="48"/>
  <c r="C41" i="48"/>
  <c r="C17" i="48"/>
  <c r="C13" i="48"/>
  <c r="C7" i="48"/>
  <c r="C24" i="48"/>
  <c r="C22" i="48"/>
  <c r="K131" i="48"/>
  <c r="K133" i="48"/>
  <c r="J172" i="48"/>
  <c r="J171" i="48"/>
  <c r="J167" i="48"/>
  <c r="J164" i="48"/>
  <c r="J170" i="48"/>
  <c r="J166" i="48"/>
  <c r="J169" i="48"/>
  <c r="J163" i="48"/>
  <c r="J168" i="48"/>
  <c r="J165" i="48"/>
  <c r="X7" i="48"/>
  <c r="L91" i="48"/>
  <c r="L69" i="48"/>
  <c r="L43" i="48"/>
  <c r="K47" i="48"/>
  <c r="L47" i="48" s="1"/>
  <c r="K31" i="48"/>
  <c r="L31" i="48" s="1"/>
  <c r="L20" i="48"/>
  <c r="C56" i="48"/>
  <c r="L8" i="48"/>
  <c r="GG5" i="9"/>
  <c r="AL133" i="26"/>
  <c r="AL135" i="26"/>
  <c r="AL137" i="26"/>
  <c r="AL139" i="26"/>
  <c r="G134" i="48" a="1"/>
  <c r="G131" i="48" a="1"/>
  <c r="G130" i="48" a="1"/>
  <c r="G127" i="48" a="1"/>
  <c r="G136" i="48" a="1"/>
  <c r="G128" i="48" a="1"/>
  <c r="G129" i="48" a="1"/>
  <c r="G167" i="48" a="1"/>
  <c r="G135" i="48" a="1"/>
  <c r="G133" i="48" a="1"/>
  <c r="G132" i="48" a="1"/>
  <c r="G171" i="48" a="1"/>
  <c r="G169" i="48" a="1"/>
  <c r="G166" i="48" a="1"/>
  <c r="G164" i="48" a="1"/>
  <c r="G163" i="48" a="1"/>
  <c r="G165" i="48" a="1"/>
  <c r="G172" i="48" a="1"/>
  <c r="G170" i="48" a="1"/>
  <c r="G168" i="48" a="1"/>
  <c r="K132" i="48" l="1"/>
  <c r="K128" i="48"/>
  <c r="K134" i="48"/>
  <c r="K127" i="48"/>
  <c r="K135" i="48"/>
  <c r="K130" i="48"/>
  <c r="G168" i="48"/>
  <c r="K168" i="48" s="1"/>
  <c r="G170" i="48"/>
  <c r="K170" i="48" s="1"/>
  <c r="G172" i="48"/>
  <c r="K172" i="48" s="1"/>
  <c r="G165" i="48"/>
  <c r="K165" i="48" s="1"/>
  <c r="G163" i="48"/>
  <c r="K163" i="48" s="1"/>
  <c r="G164" i="48"/>
  <c r="K164" i="48" s="1"/>
  <c r="G166" i="48"/>
  <c r="K166" i="48" s="1"/>
  <c r="G169" i="48"/>
  <c r="K169" i="48" s="1"/>
  <c r="G171" i="48"/>
  <c r="K171" i="48" s="1"/>
  <c r="G132" i="48"/>
  <c r="G133" i="48"/>
  <c r="G135" i="48"/>
  <c r="G167" i="48"/>
  <c r="K167" i="48" s="1"/>
  <c r="G129" i="48"/>
  <c r="G128" i="48"/>
  <c r="G136" i="48"/>
  <c r="G127" i="48"/>
  <c r="G130" i="48"/>
  <c r="G131" i="48"/>
  <c r="G134" i="48"/>
  <c r="GF5" i="9"/>
  <c r="D18" i="26" l="1"/>
  <c r="GE5" i="9" l="1"/>
  <c r="GD5" i="9" l="1"/>
  <c r="S5" i="43" l="1"/>
  <c r="T5" i="43"/>
  <c r="U5" i="43" s="1"/>
  <c r="AB5" i="43"/>
  <c r="AC5" i="43"/>
  <c r="AF5" i="43"/>
  <c r="S6" i="43"/>
  <c r="U6" i="43" s="1"/>
  <c r="T6" i="43"/>
  <c r="AB6" i="43"/>
  <c r="AC6" i="43" s="1"/>
  <c r="S7" i="43"/>
  <c r="T7" i="43"/>
  <c r="U7" i="43" s="1"/>
  <c r="AB7" i="43"/>
  <c r="AC7" i="43"/>
  <c r="AF7" i="43"/>
  <c r="S8" i="43"/>
  <c r="T8" i="43"/>
  <c r="U8" i="43"/>
  <c r="AB8" i="43"/>
  <c r="AC8" i="43" s="1"/>
  <c r="AF8" i="43"/>
  <c r="S9" i="43"/>
  <c r="U9" i="43" s="1"/>
  <c r="T9" i="43"/>
  <c r="AB9" i="43"/>
  <c r="AC9" i="43"/>
  <c r="AF9" i="43"/>
  <c r="S10" i="43"/>
  <c r="U10" i="43" s="1"/>
  <c r="T10" i="43"/>
  <c r="AB10" i="43"/>
  <c r="AC10" i="43" s="1"/>
  <c r="S11" i="43"/>
  <c r="T11" i="43"/>
  <c r="U11" i="43" s="1"/>
  <c r="AB11" i="43"/>
  <c r="AC11" i="43"/>
  <c r="AF11" i="43"/>
  <c r="S12" i="43"/>
  <c r="T12" i="43"/>
  <c r="U12" i="43"/>
  <c r="AB12" i="43"/>
  <c r="AC12" i="43" s="1"/>
  <c r="AF12" i="43"/>
  <c r="S13" i="43"/>
  <c r="T13" i="43"/>
  <c r="U13" i="43" s="1"/>
  <c r="AB13" i="43"/>
  <c r="AC13" i="43"/>
  <c r="AF13" i="43"/>
  <c r="S14" i="43"/>
  <c r="U14" i="43" s="1"/>
  <c r="T14" i="43"/>
  <c r="AB14" i="43"/>
  <c r="AC14" i="43" s="1"/>
  <c r="S15" i="43"/>
  <c r="T15" i="43"/>
  <c r="U15" i="43" s="1"/>
  <c r="AB15" i="43"/>
  <c r="AC15" i="43"/>
  <c r="AF15" i="43"/>
  <c r="S16" i="43"/>
  <c r="T16" i="43"/>
  <c r="U16" i="43"/>
  <c r="AB16" i="43"/>
  <c r="AC16" i="43"/>
  <c r="AF16" i="43"/>
  <c r="S17" i="43"/>
  <c r="T17" i="43"/>
  <c r="U17" i="43" s="1"/>
  <c r="AB17" i="43"/>
  <c r="AC17" i="43"/>
  <c r="AF17" i="43"/>
  <c r="S18" i="43"/>
  <c r="U18" i="43" s="1"/>
  <c r="T18" i="43"/>
  <c r="AB18" i="43"/>
  <c r="AC18" i="43" s="1"/>
  <c r="S19" i="43"/>
  <c r="T19" i="43"/>
  <c r="U19" i="43" s="1"/>
  <c r="AB19" i="43"/>
  <c r="AC19" i="43"/>
  <c r="AF19" i="43"/>
  <c r="S20" i="43"/>
  <c r="T20" i="43"/>
  <c r="U20" i="43"/>
  <c r="AB20" i="43"/>
  <c r="AC20" i="43"/>
  <c r="AF20" i="43"/>
  <c r="S21" i="43"/>
  <c r="T21" i="43"/>
  <c r="U21" i="43" s="1"/>
  <c r="AB21" i="43"/>
  <c r="AC21" i="43" s="1"/>
  <c r="AF21" i="43"/>
  <c r="S22" i="43"/>
  <c r="U22" i="43" s="1"/>
  <c r="T22" i="43"/>
  <c r="AB22" i="43"/>
  <c r="AC22" i="43" s="1"/>
  <c r="AF22" i="43"/>
  <c r="S23" i="43"/>
  <c r="T23" i="43"/>
  <c r="U23" i="43" s="1"/>
  <c r="AB23" i="43"/>
  <c r="AC23" i="43" s="1"/>
  <c r="AF23" i="43"/>
  <c r="S24" i="43"/>
  <c r="U24" i="43" s="1"/>
  <c r="T24" i="43"/>
  <c r="AB24" i="43"/>
  <c r="AC24" i="43" s="1"/>
  <c r="AF24" i="43"/>
  <c r="S25" i="43"/>
  <c r="T25" i="43"/>
  <c r="U25" i="43" s="1"/>
  <c r="AB25" i="43"/>
  <c r="AC25" i="43" s="1"/>
  <c r="AF25" i="43"/>
  <c r="S26" i="43"/>
  <c r="T26" i="43"/>
  <c r="U26" i="43" s="1"/>
  <c r="AB26" i="43"/>
  <c r="AC26" i="43" s="1"/>
  <c r="AF26" i="43"/>
  <c r="S27" i="43"/>
  <c r="U27" i="43" s="1"/>
  <c r="T27" i="43"/>
  <c r="AB27" i="43"/>
  <c r="AC27" i="43" s="1"/>
  <c r="AF27" i="43"/>
  <c r="S28" i="43"/>
  <c r="T28" i="43"/>
  <c r="U28" i="43" s="1"/>
  <c r="AB28" i="43"/>
  <c r="AC28" i="43" s="1"/>
  <c r="AF28" i="43"/>
  <c r="S29" i="43"/>
  <c r="T29" i="43"/>
  <c r="U29" i="43" s="1"/>
  <c r="AB29" i="43"/>
  <c r="AC29" i="43" s="1"/>
  <c r="AF29" i="43"/>
  <c r="S30" i="43"/>
  <c r="T30" i="43"/>
  <c r="AB30" i="43"/>
  <c r="AC30" i="43"/>
  <c r="AF30" i="43"/>
  <c r="S31" i="43"/>
  <c r="T31" i="43"/>
  <c r="AB31" i="43"/>
  <c r="AC31" i="43" s="1"/>
  <c r="AF31" i="43"/>
  <c r="S32" i="43"/>
  <c r="T32" i="43"/>
  <c r="AB32" i="43"/>
  <c r="AC32" i="43"/>
  <c r="AF32" i="43"/>
  <c r="S33" i="43"/>
  <c r="T33" i="43"/>
  <c r="AB33" i="43"/>
  <c r="AC33" i="43" s="1"/>
  <c r="AF33" i="43"/>
  <c r="S34" i="43"/>
  <c r="T34" i="43"/>
  <c r="AB34" i="43"/>
  <c r="AC34" i="43"/>
  <c r="AF34" i="43"/>
  <c r="S35" i="43"/>
  <c r="T35" i="43"/>
  <c r="AB35" i="43"/>
  <c r="AC35" i="43" s="1"/>
  <c r="AF35" i="43"/>
  <c r="S36" i="43"/>
  <c r="T36" i="43"/>
  <c r="AB36" i="43"/>
  <c r="AC36" i="43"/>
  <c r="AF36" i="43"/>
  <c r="S37" i="43"/>
  <c r="T37" i="43"/>
  <c r="AB37" i="43"/>
  <c r="AC37" i="43" s="1"/>
  <c r="AF37" i="43"/>
  <c r="S38" i="43"/>
  <c r="T38" i="43"/>
  <c r="AB38" i="43"/>
  <c r="AC38" i="43"/>
  <c r="AF38" i="43"/>
  <c r="S39" i="43"/>
  <c r="T39" i="43"/>
  <c r="AB39" i="43"/>
  <c r="AC39" i="43" s="1"/>
  <c r="AF39" i="43"/>
  <c r="S40" i="43"/>
  <c r="T40" i="43"/>
  <c r="AB40" i="43"/>
  <c r="AC40" i="43"/>
  <c r="AF40" i="43"/>
  <c r="S41" i="43"/>
  <c r="T41" i="43"/>
  <c r="AB41" i="43"/>
  <c r="AC41" i="43" s="1"/>
  <c r="AF41" i="43"/>
  <c r="S42" i="43"/>
  <c r="T42" i="43"/>
  <c r="AB42" i="43"/>
  <c r="AC42" i="43"/>
  <c r="AF42" i="43"/>
  <c r="S43" i="43"/>
  <c r="T43" i="43"/>
  <c r="AB43" i="43"/>
  <c r="AC43" i="43" s="1"/>
  <c r="AF43" i="43"/>
  <c r="S44" i="43"/>
  <c r="T44" i="43"/>
  <c r="AB44" i="43"/>
  <c r="AC44" i="43"/>
  <c r="AF44" i="43"/>
  <c r="AC46" i="43"/>
  <c r="AF46" i="43"/>
  <c r="AC47" i="43"/>
  <c r="AE47" i="43"/>
  <c r="AF47" i="43"/>
  <c r="AC48" i="43"/>
  <c r="AE48" i="43"/>
  <c r="AF48" i="43" s="1"/>
  <c r="AC49" i="43"/>
  <c r="AF49" i="43"/>
  <c r="AC50" i="43"/>
  <c r="AE50" i="43"/>
  <c r="AF50" i="43"/>
  <c r="AC51" i="43"/>
  <c r="AF51" i="43"/>
  <c r="AC52" i="43"/>
  <c r="AE52" i="43"/>
  <c r="AF52" i="43" s="1"/>
  <c r="AC53" i="43"/>
  <c r="AF53" i="43"/>
  <c r="AC54" i="43"/>
  <c r="AF54" i="43"/>
  <c r="AC55" i="43"/>
  <c r="AE55" i="43"/>
  <c r="AF55" i="43"/>
  <c r="AC56" i="43"/>
  <c r="AF56" i="43"/>
  <c r="AC57" i="43"/>
  <c r="AE57" i="43"/>
  <c r="AF57" i="43" s="1"/>
  <c r="AC58" i="43"/>
  <c r="AE58" i="43"/>
  <c r="AF58" i="43" s="1"/>
  <c r="AC59" i="43"/>
  <c r="AE59" i="43"/>
  <c r="AF59" i="43" s="1"/>
  <c r="AC60" i="43"/>
  <c r="AE60" i="43"/>
  <c r="AF60" i="43"/>
  <c r="AC61" i="43"/>
  <c r="AE61" i="43"/>
  <c r="AF61" i="43"/>
  <c r="AC62" i="43"/>
  <c r="AE62" i="43"/>
  <c r="AF62" i="43" s="1"/>
  <c r="AC63" i="43"/>
  <c r="AE63" i="43"/>
  <c r="AF63" i="43" s="1"/>
  <c r="AC64" i="43"/>
  <c r="AE64" i="43"/>
  <c r="AF64" i="43"/>
  <c r="AC65" i="43"/>
  <c r="AE65" i="43"/>
  <c r="AF65" i="43"/>
  <c r="AC66" i="43"/>
  <c r="AE66" i="43"/>
  <c r="AF66" i="43" s="1"/>
  <c r="AC67" i="43"/>
  <c r="AE67" i="43"/>
  <c r="AF67" i="43" s="1"/>
  <c r="AC68" i="43"/>
  <c r="AE68" i="43"/>
  <c r="AF68" i="43"/>
  <c r="AC69" i="43"/>
  <c r="AE69" i="43"/>
  <c r="AF69" i="43"/>
  <c r="AC70" i="43"/>
  <c r="AE70" i="43"/>
  <c r="AF70" i="43" s="1"/>
  <c r="G73" i="43"/>
  <c r="H73" i="43"/>
  <c r="S74" i="43" s="1"/>
  <c r="I73" i="43"/>
  <c r="J73" i="43"/>
  <c r="K73" i="43"/>
  <c r="L73" i="43"/>
  <c r="M73" i="43"/>
  <c r="N73" i="43"/>
  <c r="O73" i="43"/>
  <c r="P73" i="43"/>
  <c r="Q73" i="43"/>
  <c r="R73" i="43"/>
  <c r="AD73" i="43"/>
  <c r="AA83" i="43"/>
  <c r="AA85" i="43"/>
  <c r="AA87" i="43"/>
  <c r="AC73" i="43" l="1"/>
  <c r="C74" i="43"/>
  <c r="AF18" i="43"/>
  <c r="AF14" i="43"/>
  <c r="AF10" i="43"/>
  <c r="AF6" i="43"/>
  <c r="V8" i="43" l="1"/>
  <c r="V12" i="43"/>
  <c r="V16" i="43"/>
  <c r="V20" i="43"/>
  <c r="V13" i="43"/>
  <c r="V17" i="43"/>
  <c r="V7" i="43"/>
  <c r="V11" i="43"/>
  <c r="V15" i="43"/>
  <c r="V19" i="43"/>
  <c r="V5" i="43"/>
  <c r="V9" i="43"/>
  <c r="V6" i="43"/>
  <c r="V10" i="43"/>
  <c r="V14" i="43"/>
  <c r="V18" i="43"/>
  <c r="C18" i="4" l="1" a="1"/>
  <c r="C18" i="4" s="1"/>
  <c r="D18" i="4" a="1"/>
  <c r="D18" i="4" s="1"/>
  <c r="E18" i="4" a="1"/>
  <c r="E18" i="4" s="1"/>
  <c r="F18" i="4" a="1"/>
  <c r="F18" i="4" s="1"/>
  <c r="G18" i="4" a="1"/>
  <c r="G18" i="4" s="1"/>
  <c r="H18" i="4" a="1"/>
  <c r="H18" i="4" s="1"/>
  <c r="I18" i="4" a="1"/>
  <c r="I18" i="4" s="1"/>
  <c r="J18" i="4" a="1"/>
  <c r="J18" i="4" s="1"/>
  <c r="K18" i="4" a="1"/>
  <c r="K18" i="4" s="1"/>
  <c r="L18" i="4" a="1"/>
  <c r="L18" i="4" s="1"/>
  <c r="M18" i="4" a="1"/>
  <c r="M18" i="4" s="1"/>
  <c r="N18" i="4" a="1"/>
  <c r="N18" i="4" s="1"/>
  <c r="O18" i="4" a="1"/>
  <c r="O18" i="4" s="1"/>
  <c r="P18" i="4" a="1"/>
  <c r="P18" i="4" s="1"/>
  <c r="Q18" i="4" a="1"/>
  <c r="Q18" i="4" s="1"/>
  <c r="R18" i="4" a="1"/>
  <c r="R18" i="4" s="1"/>
  <c r="S18" i="4" a="1"/>
  <c r="S18" i="4" s="1"/>
  <c r="T18" i="4" a="1"/>
  <c r="T18" i="4" s="1"/>
  <c r="U18" i="4" a="1"/>
  <c r="U18" i="4" s="1"/>
  <c r="V18" i="4" a="1"/>
  <c r="V18" i="4" s="1"/>
  <c r="W18" i="4" a="1"/>
  <c r="W18" i="4" s="1"/>
  <c r="X18" i="4" a="1"/>
  <c r="X18" i="4" s="1"/>
  <c r="Y18" i="4" a="1"/>
  <c r="Y18" i="4" s="1"/>
  <c r="Z18" i="4" a="1"/>
  <c r="Z18" i="4" s="1"/>
  <c r="AA18" i="4" a="1"/>
  <c r="AA18" i="4" s="1"/>
  <c r="AB18" i="4" a="1"/>
  <c r="AB18" i="4" s="1"/>
  <c r="AC18" i="4" a="1"/>
  <c r="AC18" i="4" s="1"/>
  <c r="AD18" i="4" a="1"/>
  <c r="AD18" i="4" s="1"/>
  <c r="AE18" i="4" a="1"/>
  <c r="AE18" i="4" s="1"/>
  <c r="AF18" i="4" a="1"/>
  <c r="AF18" i="4" s="1"/>
  <c r="AG18" i="4" a="1"/>
  <c r="AG18" i="4" s="1"/>
  <c r="AH18" i="4" a="1"/>
  <c r="AH18" i="4" s="1"/>
  <c r="AI18" i="4" a="1"/>
  <c r="AI18" i="4" s="1"/>
  <c r="AJ18" i="4" a="1"/>
  <c r="AJ18" i="4" s="1"/>
  <c r="AK18" i="4" a="1"/>
  <c r="AK18" i="4" s="1"/>
  <c r="AL18" i="4" a="1"/>
  <c r="AL18" i="4" s="1"/>
  <c r="AM18" i="4" a="1"/>
  <c r="AM18" i="4" s="1"/>
  <c r="AN18" i="4" a="1"/>
  <c r="AN18" i="4" s="1"/>
  <c r="AO18" i="4" a="1"/>
  <c r="AO18" i="4" s="1"/>
  <c r="AP18" i="4" a="1"/>
  <c r="AP18" i="4" s="1"/>
  <c r="AQ18" i="4" a="1"/>
  <c r="AQ18" i="4" s="1"/>
  <c r="AR18" i="4" a="1"/>
  <c r="AR18" i="4" s="1"/>
  <c r="AS18" i="4" a="1"/>
  <c r="AS18" i="4" s="1"/>
  <c r="AT18" i="4" a="1"/>
  <c r="AT18" i="4" s="1"/>
  <c r="AU18" i="4" a="1"/>
  <c r="AU18" i="4" s="1"/>
  <c r="AV18" i="4" a="1"/>
  <c r="AV18" i="4" s="1"/>
  <c r="AW18" i="4" a="1"/>
  <c r="AW18" i="4" s="1"/>
  <c r="AX18" i="4" a="1"/>
  <c r="AX18" i="4" s="1"/>
  <c r="AY18" i="4" a="1"/>
  <c r="AY18" i="4" s="1"/>
  <c r="AZ18" i="4" a="1"/>
  <c r="AZ18" i="4" s="1"/>
  <c r="BA18" i="4" a="1"/>
  <c r="BA18" i="4" s="1"/>
  <c r="BB18" i="4" a="1"/>
  <c r="BB18" i="4" s="1"/>
  <c r="BC18" i="4" a="1"/>
  <c r="BC18" i="4" s="1"/>
  <c r="BD18" i="4" a="1"/>
  <c r="BD18" i="4" s="1"/>
  <c r="BE18" i="4" a="1"/>
  <c r="BE18" i="4" s="1"/>
  <c r="BF18" i="4" a="1"/>
  <c r="BF18" i="4" s="1"/>
  <c r="BG18" i="4" a="1"/>
  <c r="BG18" i="4" s="1"/>
  <c r="BH18" i="4" a="1"/>
  <c r="BH18" i="4" s="1"/>
  <c r="BI18" i="4" a="1"/>
  <c r="BI18" i="4" s="1"/>
  <c r="BJ18" i="4" a="1"/>
  <c r="BJ18" i="4" s="1"/>
  <c r="BK18" i="4" a="1"/>
  <c r="BK18" i="4" s="1"/>
  <c r="BL18" i="4" a="1"/>
  <c r="BL18" i="4" s="1"/>
  <c r="BM18" i="4" a="1"/>
  <c r="BM18" i="4" s="1"/>
  <c r="BN18" i="4" a="1"/>
  <c r="BN18" i="4" s="1"/>
  <c r="BO18" i="4" a="1"/>
  <c r="BO18" i="4" s="1"/>
  <c r="BP18" i="4" a="1"/>
  <c r="BP18" i="4" s="1"/>
  <c r="BQ18" i="4" a="1"/>
  <c r="BQ18" i="4" s="1"/>
  <c r="BR18" i="4" a="1"/>
  <c r="BR18" i="4" s="1"/>
  <c r="BS18" i="4" a="1"/>
  <c r="BS18" i="4" s="1"/>
  <c r="BT18" i="4"/>
  <c r="L9" i="4" a="1"/>
  <c r="L9" i="4" s="1"/>
  <c r="L10" i="4" a="1"/>
  <c r="L10" i="4" s="1"/>
  <c r="L11" i="4" a="1"/>
  <c r="L11" i="4" s="1"/>
  <c r="L12" i="4" a="1"/>
  <c r="L12" i="4" s="1"/>
  <c r="L13" i="4" a="1"/>
  <c r="L13" i="4" s="1"/>
  <c r="L14" i="4" a="1"/>
  <c r="L14" i="4" s="1"/>
  <c r="L15" i="4" a="1"/>
  <c r="L15" i="4" s="1"/>
  <c r="L16" i="4" a="1"/>
  <c r="L16" i="4" s="1"/>
  <c r="L17" i="4" a="1"/>
  <c r="L17" i="4" s="1"/>
  <c r="L19" i="4" a="1"/>
  <c r="L19" i="4" s="1"/>
  <c r="L20" i="4" a="1"/>
  <c r="L20" i="4" s="1"/>
  <c r="L21" i="4" a="1"/>
  <c r="L21" i="4" s="1"/>
  <c r="L22" i="4" a="1"/>
  <c r="L22" i="4" s="1"/>
  <c r="L23" i="4" a="1"/>
  <c r="L23" i="4" s="1"/>
  <c r="L24" i="4" a="1"/>
  <c r="L24" i="4" s="1"/>
  <c r="L25" i="4" a="1"/>
  <c r="L25" i="4" s="1"/>
  <c r="L26" i="4" a="1"/>
  <c r="L26" i="4" s="1"/>
  <c r="L27" i="4" a="1"/>
  <c r="L27" i="4" s="1"/>
  <c r="L28" i="4" a="1"/>
  <c r="L28" i="4" s="1"/>
  <c r="L29" i="4" a="1"/>
  <c r="L29" i="4" s="1"/>
  <c r="L30" i="4" a="1"/>
  <c r="L30" i="4" s="1"/>
  <c r="L31" i="4" a="1"/>
  <c r="L31" i="4" s="1"/>
  <c r="L32" i="4" a="1"/>
  <c r="L32" i="4" s="1"/>
  <c r="L33" i="4" a="1"/>
  <c r="L33" i="4" s="1"/>
  <c r="L34" i="4" a="1"/>
  <c r="L34" i="4" s="1"/>
  <c r="L35" i="4" a="1"/>
  <c r="L35" i="4" s="1"/>
  <c r="L36" i="4" a="1"/>
  <c r="L36" i="4" s="1"/>
  <c r="L37" i="4" a="1"/>
  <c r="L37" i="4" s="1"/>
  <c r="L38" i="4" a="1"/>
  <c r="L38" i="4" s="1"/>
  <c r="L39" i="4" a="1"/>
  <c r="L39" i="4" s="1"/>
  <c r="L40" i="4" a="1"/>
  <c r="L40" i="4" s="1"/>
  <c r="L41" i="4" a="1"/>
  <c r="L41" i="4" s="1"/>
  <c r="L42" i="4" a="1"/>
  <c r="L42" i="4" s="1"/>
  <c r="L43" i="4" a="1"/>
  <c r="L43" i="4" s="1"/>
  <c r="L44" i="4" a="1"/>
  <c r="L44" i="4" s="1"/>
  <c r="L45" i="4" a="1"/>
  <c r="L45" i="4" s="1"/>
  <c r="L46" i="4" a="1"/>
  <c r="L46" i="4" s="1"/>
  <c r="L47" i="4" a="1"/>
  <c r="L47" i="4" s="1"/>
  <c r="L48" i="4" a="1"/>
  <c r="L48" i="4" s="1"/>
  <c r="L49" i="4" a="1"/>
  <c r="L49" i="4" s="1"/>
  <c r="L50" i="4" a="1"/>
  <c r="L50" i="4" s="1"/>
  <c r="L51" i="4" a="1"/>
  <c r="L51" i="4" s="1"/>
  <c r="L52" i="4" a="1"/>
  <c r="L52" i="4" s="1"/>
  <c r="L53" i="4" a="1"/>
  <c r="L53" i="4" s="1"/>
  <c r="L54" i="4" a="1"/>
  <c r="L54" i="4" s="1"/>
  <c r="L55" i="4" a="1"/>
  <c r="L55" i="4" s="1"/>
  <c r="L56" i="4" a="1"/>
  <c r="L56" i="4" s="1"/>
  <c r="L57" i="4" a="1"/>
  <c r="L57" i="4" s="1"/>
  <c r="L58" i="4" a="1"/>
  <c r="L58" i="4" s="1"/>
  <c r="L59" i="4" a="1"/>
  <c r="L59" i="4" s="1"/>
  <c r="L60" i="4" a="1"/>
  <c r="L60" i="4" s="1"/>
  <c r="L61" i="4" a="1"/>
  <c r="L61" i="4" s="1"/>
  <c r="L62" i="4" a="1"/>
  <c r="L62" i="4" s="1"/>
  <c r="L63" i="4" a="1"/>
  <c r="L63" i="4" s="1"/>
  <c r="L64" i="4" a="1"/>
  <c r="L64" i="4" s="1"/>
  <c r="L65" i="4" a="1"/>
  <c r="L65" i="4" s="1"/>
  <c r="L66" i="4" a="1"/>
  <c r="L66" i="4" s="1"/>
  <c r="L67" i="4" a="1"/>
  <c r="L67" i="4" s="1"/>
  <c r="L68" i="4" a="1"/>
  <c r="L68" i="4" s="1"/>
  <c r="L69" i="4" a="1"/>
  <c r="L69" i="4" s="1"/>
  <c r="L70" i="4" a="1"/>
  <c r="L70" i="4" s="1"/>
  <c r="L71" i="4" a="1"/>
  <c r="L71" i="4" s="1"/>
  <c r="L72" i="4" a="1"/>
  <c r="L72" i="4" s="1"/>
  <c r="L73" i="4" a="1"/>
  <c r="L73" i="4" s="1"/>
  <c r="L74" i="4" a="1"/>
  <c r="L74" i="4" s="1"/>
  <c r="L75" i="4" a="1"/>
  <c r="L75" i="4" s="1"/>
  <c r="L76" i="4" a="1"/>
  <c r="L76" i="4" s="1"/>
  <c r="L77" i="4" a="1"/>
  <c r="L77" i="4" s="1"/>
  <c r="D112" i="4" a="1"/>
  <c r="D112" i="4" s="1"/>
  <c r="E112" i="4" a="1"/>
  <c r="E112" i="4"/>
  <c r="F112" i="4" a="1"/>
  <c r="F112" i="4" s="1"/>
  <c r="G112" i="4" a="1"/>
  <c r="G112" i="4"/>
  <c r="H112" i="4" a="1"/>
  <c r="H112" i="4" s="1"/>
  <c r="I112" i="4" a="1"/>
  <c r="I112" i="4"/>
  <c r="J112" i="4" a="1"/>
  <c r="J112" i="4" s="1"/>
  <c r="K112" i="4" a="1"/>
  <c r="K112" i="4"/>
  <c r="L112" i="4" a="1"/>
  <c r="L112" i="4" s="1"/>
  <c r="M112" i="4" a="1"/>
  <c r="M112" i="4"/>
  <c r="N112" i="4" a="1"/>
  <c r="N112" i="4" s="1"/>
  <c r="O112" i="4" a="1"/>
  <c r="O112" i="4"/>
  <c r="P112" i="4" a="1"/>
  <c r="P112" i="4" s="1"/>
  <c r="Q112" i="4" a="1"/>
  <c r="Q112" i="4"/>
  <c r="R112" i="4" a="1"/>
  <c r="R112" i="4" s="1"/>
  <c r="S112" i="4" a="1"/>
  <c r="S112" i="4"/>
  <c r="T112" i="4" a="1"/>
  <c r="T112" i="4" s="1"/>
  <c r="U112" i="4" a="1"/>
  <c r="U112" i="4"/>
  <c r="V112" i="4" a="1"/>
  <c r="V112" i="4" s="1"/>
  <c r="W112" i="4" a="1"/>
  <c r="W112" i="4"/>
  <c r="X112" i="4" a="1"/>
  <c r="X112" i="4" s="1"/>
  <c r="Y112" i="4" a="1"/>
  <c r="Y112" i="4"/>
  <c r="Z112" i="4" a="1"/>
  <c r="Z112" i="4" s="1"/>
  <c r="AA112" i="4" a="1"/>
  <c r="AA112" i="4"/>
  <c r="AB112" i="4" a="1"/>
  <c r="AB112" i="4" s="1"/>
  <c r="AC112" i="4" a="1"/>
  <c r="AC112" i="4"/>
  <c r="AD112" i="4" a="1"/>
  <c r="AD112" i="4" s="1"/>
  <c r="AE112" i="4" a="1"/>
  <c r="AE112" i="4"/>
  <c r="AF112" i="4" a="1"/>
  <c r="AF112" i="4" s="1"/>
  <c r="AG112" i="4" a="1"/>
  <c r="AG112" i="4"/>
  <c r="AH112" i="4" a="1"/>
  <c r="AH112" i="4" s="1"/>
  <c r="AI112" i="4" a="1"/>
  <c r="AI112" i="4"/>
  <c r="AJ112" i="4" a="1"/>
  <c r="AJ112" i="4" s="1"/>
  <c r="AK112" i="4" a="1"/>
  <c r="AK112" i="4"/>
  <c r="AL112" i="4" a="1"/>
  <c r="AL112" i="4" s="1"/>
  <c r="AM112" i="4" a="1"/>
  <c r="AM112" i="4"/>
  <c r="AN112" i="4" a="1"/>
  <c r="AN112" i="4" s="1"/>
  <c r="AO112" i="4" a="1"/>
  <c r="AO112" i="4"/>
  <c r="AP112" i="4" a="1"/>
  <c r="AP112" i="4" s="1"/>
  <c r="AQ112" i="4" a="1"/>
  <c r="AQ112" i="4"/>
  <c r="AR112" i="4" a="1"/>
  <c r="AR112" i="4" s="1"/>
  <c r="AS112" i="4" a="1"/>
  <c r="AS112" i="4"/>
  <c r="AT112" i="4" a="1"/>
  <c r="AT112" i="4" s="1"/>
  <c r="AU112" i="4" a="1"/>
  <c r="AU112" i="4"/>
  <c r="AV112" i="4" a="1"/>
  <c r="AV112" i="4" s="1"/>
  <c r="AW112" i="4" a="1"/>
  <c r="AW112" i="4"/>
  <c r="AX112" i="4" a="1"/>
  <c r="AX112" i="4" s="1"/>
  <c r="AY112" i="4" a="1"/>
  <c r="AY112" i="4"/>
  <c r="AZ112" i="4" a="1"/>
  <c r="AZ112" i="4" s="1"/>
  <c r="BA112" i="4" a="1"/>
  <c r="BA112" i="4"/>
  <c r="BB112" i="4" a="1"/>
  <c r="BB112" i="4" s="1"/>
  <c r="BC112" i="4" a="1"/>
  <c r="BC112" i="4"/>
  <c r="BD112" i="4" a="1"/>
  <c r="BD112" i="4" s="1"/>
  <c r="BE112" i="4" a="1"/>
  <c r="BE112" i="4"/>
  <c r="BF112" i="4" a="1"/>
  <c r="BF112" i="4" s="1"/>
  <c r="BG112" i="4" a="1"/>
  <c r="BG112" i="4"/>
  <c r="BH112" i="4" a="1"/>
  <c r="BH112" i="4" s="1"/>
  <c r="BI112" i="4" a="1"/>
  <c r="BI112" i="4"/>
  <c r="BJ112" i="4" a="1"/>
  <c r="BJ112" i="4" s="1"/>
  <c r="BK112" i="4" a="1"/>
  <c r="BK112" i="4"/>
  <c r="BL112" i="4" a="1"/>
  <c r="BL112" i="4" s="1"/>
  <c r="BM112" i="4" a="1"/>
  <c r="BM112" i="4"/>
  <c r="BN112" i="4" a="1"/>
  <c r="BN112" i="4" s="1"/>
  <c r="BO112" i="4" a="1"/>
  <c r="BO112" i="4"/>
  <c r="BP112" i="4" a="1"/>
  <c r="BP112" i="4" s="1"/>
  <c r="BQ112" i="4" a="1"/>
  <c r="BQ112" i="4"/>
  <c r="BR112" i="4" a="1"/>
  <c r="BR112" i="4" s="1"/>
  <c r="BS112" i="4" a="1"/>
  <c r="BS112" i="4"/>
  <c r="C112" i="4" a="1"/>
  <c r="C112" i="4" s="1"/>
  <c r="D108" i="4" a="1"/>
  <c r="D108" i="4" s="1"/>
  <c r="E108" i="4" a="1"/>
  <c r="E108" i="4"/>
  <c r="F108" i="4" a="1"/>
  <c r="F108" i="4" s="1"/>
  <c r="G108" i="4" a="1"/>
  <c r="G108" i="4" s="1"/>
  <c r="H108" i="4" a="1"/>
  <c r="H108" i="4" s="1"/>
  <c r="I108" i="4" a="1"/>
  <c r="I108" i="4" s="1"/>
  <c r="J108" i="4" a="1"/>
  <c r="J108" i="4" s="1"/>
  <c r="K108" i="4" a="1"/>
  <c r="K108" i="4"/>
  <c r="L108" i="4" a="1"/>
  <c r="L108" i="4" s="1"/>
  <c r="M108" i="4" a="1"/>
  <c r="M108" i="4" s="1"/>
  <c r="N108" i="4" a="1"/>
  <c r="N108" i="4" s="1"/>
  <c r="O108" i="4" a="1"/>
  <c r="O108" i="4" s="1"/>
  <c r="P108" i="4" a="1"/>
  <c r="P108" i="4" s="1"/>
  <c r="Q108" i="4" a="1"/>
  <c r="Q108" i="4" s="1"/>
  <c r="R108" i="4" a="1"/>
  <c r="R108" i="4" s="1"/>
  <c r="S108" i="4" a="1"/>
  <c r="S108" i="4"/>
  <c r="T108" i="4" a="1"/>
  <c r="T108" i="4" s="1"/>
  <c r="U108" i="4" a="1"/>
  <c r="U108" i="4" s="1"/>
  <c r="V108" i="4" a="1"/>
  <c r="V108" i="4" s="1"/>
  <c r="W108" i="4" a="1"/>
  <c r="W108" i="4" s="1"/>
  <c r="X108" i="4" a="1"/>
  <c r="X108" i="4" s="1"/>
  <c r="Y108" i="4" a="1"/>
  <c r="Y108" i="4" s="1"/>
  <c r="Z108" i="4" a="1"/>
  <c r="Z108" i="4" s="1"/>
  <c r="AA108" i="4" a="1"/>
  <c r="AA108" i="4"/>
  <c r="AB108" i="4" a="1"/>
  <c r="AB108" i="4" s="1"/>
  <c r="AC108" i="4" a="1"/>
  <c r="AC108" i="4" s="1"/>
  <c r="AD108" i="4" a="1"/>
  <c r="AD108" i="4" s="1"/>
  <c r="AE108" i="4" a="1"/>
  <c r="AE108" i="4" s="1"/>
  <c r="AF108" i="4" a="1"/>
  <c r="AF108" i="4" s="1"/>
  <c r="AG108" i="4" a="1"/>
  <c r="AG108" i="4" s="1"/>
  <c r="AH108" i="4" a="1"/>
  <c r="AH108" i="4" s="1"/>
  <c r="AI108" i="4" a="1"/>
  <c r="AI108" i="4"/>
  <c r="AJ108" i="4" a="1"/>
  <c r="AJ108" i="4" s="1"/>
  <c r="AK108" i="4" a="1"/>
  <c r="AK108" i="4" s="1"/>
  <c r="AL108" i="4" a="1"/>
  <c r="AL108" i="4" s="1"/>
  <c r="AM108" i="4" a="1"/>
  <c r="AM108" i="4" s="1"/>
  <c r="AN108" i="4" a="1"/>
  <c r="AN108" i="4" s="1"/>
  <c r="AO108" i="4" a="1"/>
  <c r="AO108" i="4" s="1"/>
  <c r="AP108" i="4" a="1"/>
  <c r="AP108" i="4" s="1"/>
  <c r="AQ108" i="4" a="1"/>
  <c r="AQ108" i="4"/>
  <c r="AR108" i="4" a="1"/>
  <c r="AR108" i="4" s="1"/>
  <c r="AS108" i="4" a="1"/>
  <c r="AS108" i="4" s="1"/>
  <c r="AT108" i="4" a="1"/>
  <c r="AT108" i="4" s="1"/>
  <c r="AU108" i="4" a="1"/>
  <c r="AU108" i="4" s="1"/>
  <c r="AV108" i="4" a="1"/>
  <c r="AV108" i="4" s="1"/>
  <c r="AW108" i="4" a="1"/>
  <c r="AW108" i="4" s="1"/>
  <c r="AX108" i="4" a="1"/>
  <c r="AX108" i="4" s="1"/>
  <c r="AY108" i="4" a="1"/>
  <c r="AY108" i="4"/>
  <c r="AZ108" i="4" a="1"/>
  <c r="AZ108" i="4" s="1"/>
  <c r="BA108" i="4" a="1"/>
  <c r="BA108" i="4" s="1"/>
  <c r="BB108" i="4" a="1"/>
  <c r="BB108" i="4" s="1"/>
  <c r="BC108" i="4" a="1"/>
  <c r="BC108" i="4" s="1"/>
  <c r="BD108" i="4" a="1"/>
  <c r="BD108" i="4" s="1"/>
  <c r="BE108" i="4" a="1"/>
  <c r="BE108" i="4" s="1"/>
  <c r="BF108" i="4" a="1"/>
  <c r="BF108" i="4" s="1"/>
  <c r="BG108" i="4" a="1"/>
  <c r="BG108" i="4"/>
  <c r="BH108" i="4" a="1"/>
  <c r="BH108" i="4" s="1"/>
  <c r="BI108" i="4" a="1"/>
  <c r="BI108" i="4" s="1"/>
  <c r="BJ108" i="4" a="1"/>
  <c r="BJ108" i="4" s="1"/>
  <c r="BK108" i="4" a="1"/>
  <c r="BK108" i="4" s="1"/>
  <c r="BL108" i="4" a="1"/>
  <c r="BL108" i="4" s="1"/>
  <c r="BM108" i="4" a="1"/>
  <c r="BM108" i="4" s="1"/>
  <c r="BN108" i="4" a="1"/>
  <c r="BN108" i="4" s="1"/>
  <c r="BO108" i="4" a="1"/>
  <c r="BO108" i="4"/>
  <c r="BP108" i="4" a="1"/>
  <c r="BP108" i="4" s="1"/>
  <c r="BQ108" i="4" a="1"/>
  <c r="BQ108" i="4" s="1"/>
  <c r="BR108" i="4" a="1"/>
  <c r="BR108" i="4" s="1"/>
  <c r="BS108" i="4" a="1"/>
  <c r="BS108" i="4" s="1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Y43" i="9"/>
  <c r="AZ43" i="9"/>
  <c r="BA43" i="9"/>
  <c r="BB43" i="9"/>
  <c r="D83" i="4"/>
  <c r="C108" i="4" a="1"/>
  <c r="C108" i="4" s="1"/>
  <c r="L83" i="4"/>
  <c r="L7" i="4"/>
  <c r="BS116" i="4" l="1"/>
  <c r="BS121" i="4"/>
  <c r="BK116" i="4"/>
  <c r="BK121" i="4"/>
  <c r="BC116" i="4"/>
  <c r="BC121" i="4"/>
  <c r="AU116" i="4"/>
  <c r="AU121" i="4"/>
  <c r="AM116" i="4"/>
  <c r="AM121" i="4"/>
  <c r="AE116" i="4"/>
  <c r="AE121" i="4"/>
  <c r="W116" i="4"/>
  <c r="W121" i="4"/>
  <c r="O116" i="4"/>
  <c r="O121" i="4"/>
  <c r="BM116" i="4"/>
  <c r="BM121" i="4"/>
  <c r="BE116" i="4"/>
  <c r="BE121" i="4"/>
  <c r="AW116" i="4"/>
  <c r="AW121" i="4"/>
  <c r="AO116" i="4"/>
  <c r="AO121" i="4"/>
  <c r="AB116" i="4"/>
  <c r="AB121" i="4"/>
  <c r="BP116" i="4"/>
  <c r="BP121" i="4"/>
  <c r="BH116" i="4"/>
  <c r="BH121" i="4"/>
  <c r="AZ116" i="4"/>
  <c r="AZ121" i="4"/>
  <c r="AR116" i="4"/>
  <c r="AR121" i="4"/>
  <c r="AJ116" i="4"/>
  <c r="AJ121" i="4"/>
  <c r="AG116" i="4"/>
  <c r="AG121" i="4"/>
  <c r="Y116" i="4"/>
  <c r="Y121" i="4"/>
  <c r="T116" i="4"/>
  <c r="T121" i="4"/>
  <c r="Q116" i="4"/>
  <c r="Q121" i="4"/>
  <c r="L116" i="4"/>
  <c r="L121" i="4"/>
  <c r="I116" i="4"/>
  <c r="I121" i="4"/>
  <c r="D116" i="4"/>
  <c r="D121" i="4"/>
  <c r="BR116" i="4"/>
  <c r="BR121" i="4"/>
  <c r="BO116" i="4"/>
  <c r="BO121" i="4"/>
  <c r="BJ116" i="4"/>
  <c r="BJ121" i="4"/>
  <c r="BG116" i="4"/>
  <c r="BG121" i="4"/>
  <c r="BB116" i="4"/>
  <c r="BB121" i="4"/>
  <c r="AY116" i="4"/>
  <c r="AY121" i="4"/>
  <c r="AT116" i="4"/>
  <c r="AT121" i="4"/>
  <c r="AQ116" i="4"/>
  <c r="AQ121" i="4"/>
  <c r="AL116" i="4"/>
  <c r="AL121" i="4"/>
  <c r="AI116" i="4"/>
  <c r="AI121" i="4"/>
  <c r="AD116" i="4"/>
  <c r="AD121" i="4"/>
  <c r="AA116" i="4"/>
  <c r="AA121" i="4"/>
  <c r="V116" i="4"/>
  <c r="V121" i="4"/>
  <c r="S116" i="4"/>
  <c r="S121" i="4"/>
  <c r="N121" i="4"/>
  <c r="K116" i="4"/>
  <c r="K121" i="4"/>
  <c r="F116" i="4"/>
  <c r="F121" i="4"/>
  <c r="BN116" i="4"/>
  <c r="BN121" i="4"/>
  <c r="BF116" i="4"/>
  <c r="BF121" i="4"/>
  <c r="AX116" i="4"/>
  <c r="AX121" i="4"/>
  <c r="AP121" i="4"/>
  <c r="AH121" i="4"/>
  <c r="Z116" i="4"/>
  <c r="Z121" i="4"/>
  <c r="R116" i="4"/>
  <c r="R121" i="4"/>
  <c r="J116" i="4"/>
  <c r="J121" i="4"/>
  <c r="G116" i="4"/>
  <c r="G121" i="4"/>
  <c r="C116" i="4"/>
  <c r="C121" i="4"/>
  <c r="BQ116" i="4"/>
  <c r="BQ121" i="4"/>
  <c r="BL116" i="4"/>
  <c r="BL121" i="4"/>
  <c r="BI116" i="4"/>
  <c r="BI121" i="4"/>
  <c r="BD116" i="4"/>
  <c r="BD121" i="4"/>
  <c r="BA116" i="4"/>
  <c r="BA121" i="4"/>
  <c r="AV116" i="4"/>
  <c r="AV121" i="4"/>
  <c r="AS116" i="4"/>
  <c r="AS121" i="4"/>
  <c r="AN116" i="4"/>
  <c r="AN121" i="4"/>
  <c r="AK116" i="4"/>
  <c r="AK121" i="4"/>
  <c r="AF116" i="4"/>
  <c r="AF121" i="4"/>
  <c r="AC116" i="4"/>
  <c r="AC121" i="4"/>
  <c r="X116" i="4"/>
  <c r="X121" i="4"/>
  <c r="U116" i="4"/>
  <c r="U121" i="4"/>
  <c r="P116" i="4"/>
  <c r="P121" i="4"/>
  <c r="M116" i="4"/>
  <c r="M121" i="4"/>
  <c r="H116" i="4"/>
  <c r="H121" i="4"/>
  <c r="E116" i="4"/>
  <c r="E121" i="4"/>
  <c r="G106" i="4" a="1"/>
  <c r="G106" i="4" s="1"/>
  <c r="C98" i="4" a="1"/>
  <c r="C98" i="4" s="1"/>
  <c r="C90" i="4" a="1"/>
  <c r="C90" i="4" s="1"/>
  <c r="O105" i="4" a="1"/>
  <c r="O105" i="4" s="1"/>
  <c r="C102" i="4" a="1"/>
  <c r="C102" i="4" s="1"/>
  <c r="C94" i="4" a="1"/>
  <c r="C94" i="4" s="1"/>
  <c r="C86" i="4" a="1"/>
  <c r="C86" i="4" s="1"/>
  <c r="F109" i="4" a="1"/>
  <c r="F109" i="4" s="1"/>
  <c r="J109" i="4" a="1"/>
  <c r="J109" i="4" s="1"/>
  <c r="J111" i="4" s="1"/>
  <c r="N109" i="4" a="1"/>
  <c r="N109" i="4" s="1"/>
  <c r="R109" i="4" a="1"/>
  <c r="R109" i="4" s="1"/>
  <c r="R111" i="4" s="1"/>
  <c r="V109" i="4" a="1"/>
  <c r="V109" i="4" s="1"/>
  <c r="Y109" i="4" a="1"/>
  <c r="Y109" i="4" s="1"/>
  <c r="Y111" i="4" s="1"/>
  <c r="AC109" i="4" a="1"/>
  <c r="AC109" i="4" s="1"/>
  <c r="AF109" i="4" a="1"/>
  <c r="AF109" i="4" s="1"/>
  <c r="AJ109" i="4" a="1"/>
  <c r="AJ109" i="4" s="1"/>
  <c r="AN109" i="4" a="1"/>
  <c r="AN109" i="4" s="1"/>
  <c r="AN111" i="4" s="1"/>
  <c r="AR109" i="4" a="1"/>
  <c r="AR109" i="4" s="1"/>
  <c r="AR111" i="4" s="1"/>
  <c r="AY109" i="4" a="1"/>
  <c r="AY109" i="4" s="1"/>
  <c r="AY111" i="4" s="1"/>
  <c r="BC109" i="4" a="1"/>
  <c r="BC109" i="4" s="1"/>
  <c r="BC111" i="4" s="1"/>
  <c r="BF109" i="4" a="1"/>
  <c r="BF109" i="4" s="1"/>
  <c r="BJ109" i="4" a="1"/>
  <c r="BJ109" i="4" s="1"/>
  <c r="BJ111" i="4" s="1"/>
  <c r="BN109" i="4" a="1"/>
  <c r="BN109" i="4" s="1"/>
  <c r="BN111" i="4" s="1"/>
  <c r="BR109" i="4" a="1"/>
  <c r="BR109" i="4" s="1"/>
  <c r="BR111" i="4" s="1"/>
  <c r="G109" i="4" a="1"/>
  <c r="G109" i="4" s="1"/>
  <c r="K109" i="4" a="1"/>
  <c r="K109" i="4" s="1"/>
  <c r="O109" i="4" a="1"/>
  <c r="O109" i="4" s="1"/>
  <c r="S109" i="4" a="1"/>
  <c r="S109" i="4" s="1"/>
  <c r="S111" i="4" s="1"/>
  <c r="W109" i="4" a="1"/>
  <c r="W109" i="4" s="1"/>
  <c r="Z109" i="4" a="1"/>
  <c r="Z109" i="4" s="1"/>
  <c r="AD109" i="4" a="1"/>
  <c r="AD109" i="4" s="1"/>
  <c r="AG109" i="4" a="1"/>
  <c r="AG109" i="4" s="1"/>
  <c r="AK109" i="4" a="1"/>
  <c r="AK109" i="4" s="1"/>
  <c r="AO109" i="4" a="1"/>
  <c r="AO109" i="4" s="1"/>
  <c r="AS109" i="4" a="1"/>
  <c r="AS109" i="4" s="1"/>
  <c r="AS111" i="4" s="1"/>
  <c r="AV109" i="4" a="1"/>
  <c r="AV109" i="4" s="1"/>
  <c r="AV111" i="4" s="1"/>
  <c r="AZ109" i="4" a="1"/>
  <c r="AZ109" i="4" s="1"/>
  <c r="AZ111" i="4" s="1"/>
  <c r="BG109" i="4" a="1"/>
  <c r="BG109" i="4" s="1"/>
  <c r="BG111" i="4" s="1"/>
  <c r="BK109" i="4" a="1"/>
  <c r="BK109" i="4" s="1"/>
  <c r="BK111" i="4" s="1"/>
  <c r="BO109" i="4" a="1"/>
  <c r="BO109" i="4" s="1"/>
  <c r="BO111" i="4" s="1"/>
  <c r="BS109" i="4" a="1"/>
  <c r="BS109" i="4" s="1"/>
  <c r="BS111" i="4" s="1"/>
  <c r="D109" i="4" a="1"/>
  <c r="D109" i="4" s="1"/>
  <c r="H109" i="4" a="1"/>
  <c r="H109" i="4" s="1"/>
  <c r="L109" i="4" a="1"/>
  <c r="L109" i="4" s="1"/>
  <c r="L111" i="4" s="1"/>
  <c r="P109" i="4" a="1"/>
  <c r="P109" i="4" s="1"/>
  <c r="T109" i="4" a="1"/>
  <c r="T109" i="4" s="1"/>
  <c r="T111" i="4" s="1"/>
  <c r="AA109" i="4" a="1"/>
  <c r="AA109" i="4" s="1"/>
  <c r="AA111" i="4" s="1"/>
  <c r="AE109" i="4" a="1"/>
  <c r="AE109" i="4" s="1"/>
  <c r="AH109" i="4" a="1"/>
  <c r="AH109" i="4" s="1"/>
  <c r="AL109" i="4" a="1"/>
  <c r="AL109" i="4" s="1"/>
  <c r="AL111" i="4" s="1"/>
  <c r="AP109" i="4" a="1"/>
  <c r="AP109" i="4" s="1"/>
  <c r="AT109" i="4" a="1"/>
  <c r="AT109" i="4" s="1"/>
  <c r="AT111" i="4" s="1"/>
  <c r="AW109" i="4" a="1"/>
  <c r="AW109" i="4" s="1"/>
  <c r="AW111" i="4" s="1"/>
  <c r="BA109" i="4" a="1"/>
  <c r="BA109" i="4" s="1"/>
  <c r="BA111" i="4" s="1"/>
  <c r="BD109" i="4" a="1"/>
  <c r="BD109" i="4" s="1"/>
  <c r="BD111" i="4" s="1"/>
  <c r="BH109" i="4" a="1"/>
  <c r="BH109" i="4" s="1"/>
  <c r="BH111" i="4" s="1"/>
  <c r="BL109" i="4" a="1"/>
  <c r="BL109" i="4" s="1"/>
  <c r="BL111" i="4" s="1"/>
  <c r="BP109" i="4" a="1"/>
  <c r="BP109" i="4" s="1"/>
  <c r="BP111" i="4" s="1"/>
  <c r="E109" i="4" a="1"/>
  <c r="E109" i="4" s="1"/>
  <c r="E111" i="4" s="1"/>
  <c r="I109" i="4" a="1"/>
  <c r="I109" i="4" s="1"/>
  <c r="I111" i="4" s="1"/>
  <c r="M109" i="4" a="1"/>
  <c r="M109" i="4" s="1"/>
  <c r="Q109" i="4" a="1"/>
  <c r="Q109" i="4" s="1"/>
  <c r="U109" i="4" a="1"/>
  <c r="U109" i="4" s="1"/>
  <c r="X109" i="4" a="1"/>
  <c r="X109" i="4" s="1"/>
  <c r="AB109" i="4" a="1"/>
  <c r="AB109" i="4" s="1"/>
  <c r="AI109" i="4" a="1"/>
  <c r="AI109" i="4" s="1"/>
  <c r="AM109" i="4" a="1"/>
  <c r="AM109" i="4" s="1"/>
  <c r="AM111" i="4" s="1"/>
  <c r="AQ109" i="4" a="1"/>
  <c r="AQ109" i="4" s="1"/>
  <c r="AQ111" i="4" s="1"/>
  <c r="AU109" i="4" a="1"/>
  <c r="AU109" i="4" s="1"/>
  <c r="AU111" i="4" s="1"/>
  <c r="AX109" i="4" a="1"/>
  <c r="AX109" i="4" s="1"/>
  <c r="AX111" i="4" s="1"/>
  <c r="BB109" i="4" a="1"/>
  <c r="BB109" i="4" s="1"/>
  <c r="BB111" i="4" s="1"/>
  <c r="BE109" i="4" a="1"/>
  <c r="BE109" i="4" s="1"/>
  <c r="BI109" i="4" a="1"/>
  <c r="BI109" i="4" s="1"/>
  <c r="BI111" i="4" s="1"/>
  <c r="BM109" i="4" a="1"/>
  <c r="BM109" i="4" s="1"/>
  <c r="BM111" i="4" s="1"/>
  <c r="BQ109" i="4" a="1"/>
  <c r="BQ109" i="4" s="1"/>
  <c r="BQ111" i="4" s="1"/>
  <c r="E101" i="4" a="1"/>
  <c r="E101" i="4" s="1"/>
  <c r="H101" i="4" a="1"/>
  <c r="H101" i="4" s="1"/>
  <c r="L101" i="4" a="1"/>
  <c r="L101" i="4" s="1"/>
  <c r="L103" i="4" s="1"/>
  <c r="O101" i="4" a="1"/>
  <c r="O101" i="4" s="1"/>
  <c r="S101" i="4" a="1"/>
  <c r="S101" i="4" s="1"/>
  <c r="S103" i="4" s="1"/>
  <c r="W101" i="4" a="1"/>
  <c r="W101" i="4" s="1"/>
  <c r="AA101" i="4" a="1"/>
  <c r="AA101" i="4" s="1"/>
  <c r="AA103" i="4" s="1"/>
  <c r="AE101" i="4" a="1"/>
  <c r="AE101" i="4" s="1"/>
  <c r="AI101" i="4" a="1"/>
  <c r="AI101" i="4" s="1"/>
  <c r="AP101" i="4" a="1"/>
  <c r="AP101" i="4" s="1"/>
  <c r="AP103" i="4" s="1"/>
  <c r="AT101" i="4" a="1"/>
  <c r="AT101" i="4" s="1"/>
  <c r="AT103" i="4" s="1"/>
  <c r="AW101" i="4" a="1"/>
  <c r="AW101" i="4" s="1"/>
  <c r="AW103" i="4" s="1"/>
  <c r="BA101" i="4" a="1"/>
  <c r="BA101" i="4" s="1"/>
  <c r="BA103" i="4" s="1"/>
  <c r="BE101" i="4" a="1"/>
  <c r="BE101" i="4" s="1"/>
  <c r="BE103" i="4" s="1"/>
  <c r="BI101" i="4" a="1"/>
  <c r="BI101" i="4" s="1"/>
  <c r="BI103" i="4" s="1"/>
  <c r="BM101" i="4" a="1"/>
  <c r="BM101" i="4" s="1"/>
  <c r="BM103" i="4" s="1"/>
  <c r="BQ101" i="4" a="1"/>
  <c r="BQ101" i="4" s="1"/>
  <c r="BQ103" i="4" s="1"/>
  <c r="F101" i="4" a="1"/>
  <c r="F101" i="4" s="1"/>
  <c r="I101" i="4" a="1"/>
  <c r="I101" i="4" s="1"/>
  <c r="I103" i="4" s="1"/>
  <c r="M101" i="4" a="1"/>
  <c r="M101" i="4" s="1"/>
  <c r="P101" i="4" a="1"/>
  <c r="P101" i="4" s="1"/>
  <c r="T101" i="4" a="1"/>
  <c r="T101" i="4" s="1"/>
  <c r="X101" i="4" a="1"/>
  <c r="X101" i="4" s="1"/>
  <c r="AB101" i="4" a="1"/>
  <c r="AB101" i="4" s="1"/>
  <c r="AF101" i="4" a="1"/>
  <c r="AF101" i="4" s="1"/>
  <c r="AJ101" i="4" a="1"/>
  <c r="AJ101" i="4" s="1"/>
  <c r="AM101" i="4" a="1"/>
  <c r="AM101" i="4" s="1"/>
  <c r="AM103" i="4" s="1"/>
  <c r="AQ101" i="4" a="1"/>
  <c r="AQ101" i="4" s="1"/>
  <c r="AQ103" i="4" s="1"/>
  <c r="AX101" i="4" a="1"/>
  <c r="AX101" i="4" s="1"/>
  <c r="AX103" i="4" s="1"/>
  <c r="BB101" i="4" a="1"/>
  <c r="BB101" i="4" s="1"/>
  <c r="BB103" i="4" s="1"/>
  <c r="BF101" i="4" a="1"/>
  <c r="BF101" i="4" s="1"/>
  <c r="BF103" i="4" s="1"/>
  <c r="BJ101" i="4" a="1"/>
  <c r="BJ101" i="4" s="1"/>
  <c r="BJ103" i="4" s="1"/>
  <c r="BN101" i="4" a="1"/>
  <c r="BN101" i="4" s="1"/>
  <c r="BN103" i="4" s="1"/>
  <c r="BR101" i="4" a="1"/>
  <c r="BR101" i="4" s="1"/>
  <c r="BR103" i="4" s="1"/>
  <c r="J101" i="4" a="1"/>
  <c r="J101" i="4" s="1"/>
  <c r="N101" i="4" a="1"/>
  <c r="N101" i="4" s="1"/>
  <c r="Q101" i="4" a="1"/>
  <c r="Q101" i="4" s="1"/>
  <c r="U101" i="4" a="1"/>
  <c r="U101" i="4" s="1"/>
  <c r="U103" i="4" s="1"/>
  <c r="Y101" i="4" a="1"/>
  <c r="Y101" i="4" s="1"/>
  <c r="Y103" i="4" s="1"/>
  <c r="AC101" i="4" a="1"/>
  <c r="AC101" i="4" s="1"/>
  <c r="AC103" i="4" s="1"/>
  <c r="AG101" i="4" a="1"/>
  <c r="AG101" i="4" s="1"/>
  <c r="AK101" i="4" a="1"/>
  <c r="AK101" i="4" s="1"/>
  <c r="AN101" i="4" a="1"/>
  <c r="AN101" i="4" s="1"/>
  <c r="AN103" i="4" s="1"/>
  <c r="AR101" i="4" a="1"/>
  <c r="AR101" i="4" s="1"/>
  <c r="AR103" i="4" s="1"/>
  <c r="AU101" i="4" a="1"/>
  <c r="AU101" i="4" s="1"/>
  <c r="AU103" i="4" s="1"/>
  <c r="AY101" i="4" a="1"/>
  <c r="AY101" i="4" s="1"/>
  <c r="AY103" i="4" s="1"/>
  <c r="BC101" i="4" a="1"/>
  <c r="BC101" i="4" s="1"/>
  <c r="BG101" i="4" a="1"/>
  <c r="BG101" i="4" s="1"/>
  <c r="BG103" i="4" s="1"/>
  <c r="BK101" i="4" a="1"/>
  <c r="BK101" i="4" s="1"/>
  <c r="BK103" i="4" s="1"/>
  <c r="BO101" i="4" a="1"/>
  <c r="BO101" i="4" s="1"/>
  <c r="BO103" i="4" s="1"/>
  <c r="D101" i="4" a="1"/>
  <c r="D101" i="4" s="1"/>
  <c r="G101" i="4" a="1"/>
  <c r="G101" i="4" s="1"/>
  <c r="K101" i="4" a="1"/>
  <c r="K101" i="4" s="1"/>
  <c r="R101" i="4" a="1"/>
  <c r="R101" i="4" s="1"/>
  <c r="R103" i="4" s="1"/>
  <c r="V101" i="4" a="1"/>
  <c r="V101" i="4" s="1"/>
  <c r="V103" i="4" s="1"/>
  <c r="Z101" i="4" a="1"/>
  <c r="Z101" i="4" s="1"/>
  <c r="AD101" i="4" a="1"/>
  <c r="AD101" i="4" s="1"/>
  <c r="AH101" i="4" a="1"/>
  <c r="AH101" i="4" s="1"/>
  <c r="AL101" i="4" a="1"/>
  <c r="AL101" i="4" s="1"/>
  <c r="AL103" i="4" s="1"/>
  <c r="AO101" i="4" a="1"/>
  <c r="AO101" i="4" s="1"/>
  <c r="AO103" i="4" s="1"/>
  <c r="AS101" i="4" a="1"/>
  <c r="AS101" i="4" s="1"/>
  <c r="AS103" i="4" s="1"/>
  <c r="AV101" i="4" a="1"/>
  <c r="AV101" i="4" s="1"/>
  <c r="AV103" i="4" s="1"/>
  <c r="AZ101" i="4" a="1"/>
  <c r="AZ101" i="4" s="1"/>
  <c r="AZ103" i="4" s="1"/>
  <c r="BD101" i="4" a="1"/>
  <c r="BD101" i="4" s="1"/>
  <c r="BD103" i="4" s="1"/>
  <c r="BH101" i="4" a="1"/>
  <c r="BH101" i="4" s="1"/>
  <c r="BH103" i="4" s="1"/>
  <c r="BL101" i="4" a="1"/>
  <c r="BL101" i="4" s="1"/>
  <c r="BL103" i="4" s="1"/>
  <c r="BP101" i="4" a="1"/>
  <c r="BP101" i="4" s="1"/>
  <c r="BP103" i="4" s="1"/>
  <c r="BS101" i="4" a="1"/>
  <c r="BS101" i="4" s="1"/>
  <c r="BS103" i="4" s="1"/>
  <c r="G93" i="4" a="1"/>
  <c r="G93" i="4" s="1"/>
  <c r="K93" i="4" a="1"/>
  <c r="K93" i="4" s="1"/>
  <c r="O93" i="4" a="1"/>
  <c r="O93" i="4" s="1"/>
  <c r="O95" i="4" s="1"/>
  <c r="S93" i="4" a="1"/>
  <c r="S93" i="4" s="1"/>
  <c r="W93" i="4" a="1"/>
  <c r="W93" i="4" s="1"/>
  <c r="W95" i="4" s="1"/>
  <c r="AD93" i="4" a="1"/>
  <c r="AD93" i="4" s="1"/>
  <c r="AG93" i="4" a="1"/>
  <c r="AG93" i="4" s="1"/>
  <c r="AJ93" i="4" a="1"/>
  <c r="AJ93" i="4" s="1"/>
  <c r="AM93" i="4" a="1"/>
  <c r="AM93" i="4" s="1"/>
  <c r="AP93" i="4" a="1"/>
  <c r="AP93" i="4" s="1"/>
  <c r="AS93" i="4" a="1"/>
  <c r="AS93" i="4" s="1"/>
  <c r="AS95" i="4" s="1"/>
  <c r="AV93" i="4" a="1"/>
  <c r="AV93" i="4" s="1"/>
  <c r="AV95" i="4" s="1"/>
  <c r="AY93" i="4" a="1"/>
  <c r="AY93" i="4" s="1"/>
  <c r="AY95" i="4" s="1"/>
  <c r="BC93" i="4" a="1"/>
  <c r="BC93" i="4" s="1"/>
  <c r="BC95" i="4" s="1"/>
  <c r="BJ93" i="4" a="1"/>
  <c r="BJ93" i="4" s="1"/>
  <c r="BJ95" i="4" s="1"/>
  <c r="BM93" i="4" a="1"/>
  <c r="BM93" i="4" s="1"/>
  <c r="BM95" i="4" s="1"/>
  <c r="BP93" i="4" a="1"/>
  <c r="BP93" i="4" s="1"/>
  <c r="BP95" i="4" s="1"/>
  <c r="BS93" i="4" a="1"/>
  <c r="BS93" i="4" s="1"/>
  <c r="BS95" i="4" s="1"/>
  <c r="D93" i="4" a="1"/>
  <c r="D93" i="4" s="1"/>
  <c r="H93" i="4" a="1"/>
  <c r="H93" i="4" s="1"/>
  <c r="L93" i="4" a="1"/>
  <c r="L93" i="4" s="1"/>
  <c r="L95" i="4" s="1"/>
  <c r="P93" i="4" a="1"/>
  <c r="P93" i="4" s="1"/>
  <c r="T93" i="4" a="1"/>
  <c r="T93" i="4" s="1"/>
  <c r="X93" i="4" a="1"/>
  <c r="X93" i="4" s="1"/>
  <c r="AA93" i="4" a="1"/>
  <c r="AA93" i="4" s="1"/>
  <c r="AH93" i="4" a="1"/>
  <c r="AH93" i="4" s="1"/>
  <c r="AK93" i="4" a="1"/>
  <c r="AK93" i="4" s="1"/>
  <c r="AN93" i="4" a="1"/>
  <c r="AN93" i="4" s="1"/>
  <c r="AN95" i="4" s="1"/>
  <c r="AT93" i="4" a="1"/>
  <c r="AT93" i="4" s="1"/>
  <c r="AT95" i="4" s="1"/>
  <c r="AW93" i="4" a="1"/>
  <c r="AW93" i="4" s="1"/>
  <c r="AW95" i="4" s="1"/>
  <c r="AZ93" i="4" a="1"/>
  <c r="AZ93" i="4" s="1"/>
  <c r="AZ95" i="4" s="1"/>
  <c r="BD93" i="4" a="1"/>
  <c r="BD93" i="4" s="1"/>
  <c r="BG93" i="4" a="1"/>
  <c r="BG93" i="4" s="1"/>
  <c r="BG95" i="4" s="1"/>
  <c r="BK93" i="4" a="1"/>
  <c r="BK93" i="4" s="1"/>
  <c r="BK95" i="4" s="1"/>
  <c r="BN93" i="4" a="1"/>
  <c r="BN93" i="4" s="1"/>
  <c r="BN95" i="4" s="1"/>
  <c r="BQ93" i="4" a="1"/>
  <c r="BQ93" i="4" s="1"/>
  <c r="E93" i="4" a="1"/>
  <c r="E93" i="4" s="1"/>
  <c r="I93" i="4" a="1"/>
  <c r="I93" i="4" s="1"/>
  <c r="M93" i="4" a="1"/>
  <c r="M93" i="4" s="1"/>
  <c r="Q93" i="4" a="1"/>
  <c r="Q93" i="4" s="1"/>
  <c r="U93" i="4" a="1"/>
  <c r="U93" i="4" s="1"/>
  <c r="U95" i="4" s="1"/>
  <c r="Y93" i="4" a="1"/>
  <c r="Y93" i="4" s="1"/>
  <c r="AB93" i="4" a="1"/>
  <c r="AB93" i="4" s="1"/>
  <c r="AE93" i="4" a="1"/>
  <c r="AE93" i="4" s="1"/>
  <c r="AL93" i="4" a="1"/>
  <c r="AL93" i="4" s="1"/>
  <c r="AQ93" i="4" a="1"/>
  <c r="AQ93" i="4" s="1"/>
  <c r="AQ95" i="4" s="1"/>
  <c r="AX93" i="4" a="1"/>
  <c r="AX93" i="4" s="1"/>
  <c r="AX95" i="4" s="1"/>
  <c r="BA93" i="4" a="1"/>
  <c r="BA93" i="4" s="1"/>
  <c r="BE93" i="4" a="1"/>
  <c r="BE93" i="4" s="1"/>
  <c r="BE95" i="4" s="1"/>
  <c r="BH93" i="4" a="1"/>
  <c r="BH93" i="4" s="1"/>
  <c r="BH95" i="4" s="1"/>
  <c r="BL93" i="4" a="1"/>
  <c r="BL93" i="4" s="1"/>
  <c r="BL95" i="4" s="1"/>
  <c r="BR93" i="4" a="1"/>
  <c r="BR93" i="4" s="1"/>
  <c r="BR95" i="4" s="1"/>
  <c r="F93" i="4" a="1"/>
  <c r="F93" i="4" s="1"/>
  <c r="J93" i="4" a="1"/>
  <c r="J93" i="4" s="1"/>
  <c r="N93" i="4" a="1"/>
  <c r="N93" i="4" s="1"/>
  <c r="R93" i="4" a="1"/>
  <c r="R93" i="4" s="1"/>
  <c r="V93" i="4" a="1"/>
  <c r="V93" i="4" s="1"/>
  <c r="V95" i="4" s="1"/>
  <c r="Z93" i="4" a="1"/>
  <c r="Z93" i="4" s="1"/>
  <c r="AC93" i="4" a="1"/>
  <c r="AC93" i="4" s="1"/>
  <c r="AC95" i="4" s="1"/>
  <c r="AF93" i="4" a="1"/>
  <c r="AF93" i="4" s="1"/>
  <c r="AI93" i="4" a="1"/>
  <c r="AI93" i="4" s="1"/>
  <c r="AO93" i="4" a="1"/>
  <c r="AO93" i="4" s="1"/>
  <c r="AR93" i="4" a="1"/>
  <c r="AR93" i="4" s="1"/>
  <c r="AR95" i="4" s="1"/>
  <c r="AU93" i="4" a="1"/>
  <c r="AU93" i="4" s="1"/>
  <c r="AU95" i="4" s="1"/>
  <c r="BB93" i="4" a="1"/>
  <c r="BB93" i="4" s="1"/>
  <c r="BB95" i="4" s="1"/>
  <c r="BF93" i="4" a="1"/>
  <c r="BF93" i="4" s="1"/>
  <c r="BF95" i="4" s="1"/>
  <c r="BI93" i="4" a="1"/>
  <c r="BI93" i="4" s="1"/>
  <c r="BI95" i="4" s="1"/>
  <c r="BO93" i="4" a="1"/>
  <c r="BO93" i="4" s="1"/>
  <c r="BO95" i="4" s="1"/>
  <c r="E85" i="4" a="1"/>
  <c r="E85" i="4" s="1"/>
  <c r="E87" i="4" s="1"/>
  <c r="H85" i="4" a="1"/>
  <c r="H85" i="4" s="1"/>
  <c r="L85" i="4" a="1"/>
  <c r="L85" i="4" s="1"/>
  <c r="L87" i="4" s="1"/>
  <c r="P85" i="4" a="1"/>
  <c r="P85" i="4" s="1"/>
  <c r="W85" i="4" a="1"/>
  <c r="W85" i="4" s="1"/>
  <c r="W87" i="4" s="1"/>
  <c r="AA85" i="4" a="1"/>
  <c r="AA85" i="4" s="1"/>
  <c r="AD85" i="4" a="1"/>
  <c r="AD85" i="4" s="1"/>
  <c r="AD87" i="4" s="1"/>
  <c r="AH85" i="4" a="1"/>
  <c r="AH85" i="4" s="1"/>
  <c r="AH87" i="4" s="1"/>
  <c r="AK85" i="4" a="1"/>
  <c r="AK85" i="4" s="1"/>
  <c r="AO85" i="4" a="1"/>
  <c r="AO85" i="4" s="1"/>
  <c r="AO87" i="4" s="1"/>
  <c r="AS85" i="4" a="1"/>
  <c r="AS85" i="4" s="1"/>
  <c r="AW85" i="4" a="1"/>
  <c r="AW85" i="4" s="1"/>
  <c r="AZ85" i="4" a="1"/>
  <c r="AZ85" i="4" s="1"/>
  <c r="BD85" i="4" a="1"/>
  <c r="BD85" i="4" s="1"/>
  <c r="BK85" i="4" a="1"/>
  <c r="BK85" i="4" s="1"/>
  <c r="BO85" i="4" a="1"/>
  <c r="BO85" i="4" s="1"/>
  <c r="BO87" i="4" s="1"/>
  <c r="BS85" i="4" a="1"/>
  <c r="BS85" i="4" s="1"/>
  <c r="BS87" i="4" s="1"/>
  <c r="I85" i="4" a="1"/>
  <c r="I85" i="4" s="1"/>
  <c r="M85" i="4" a="1"/>
  <c r="M85" i="4" s="1"/>
  <c r="Q85" i="4" a="1"/>
  <c r="Q85" i="4" s="1"/>
  <c r="Q87" i="4" s="1"/>
  <c r="T85" i="4" a="1"/>
  <c r="T85" i="4" s="1"/>
  <c r="X85" i="4" a="1"/>
  <c r="X85" i="4" s="1"/>
  <c r="AE85" i="4" a="1"/>
  <c r="AE85" i="4" s="1"/>
  <c r="AI85" i="4" a="1"/>
  <c r="AI85" i="4" s="1"/>
  <c r="AL85" i="4" a="1"/>
  <c r="AL85" i="4" s="1"/>
  <c r="AL87" i="4" s="1"/>
  <c r="AP85" i="4" a="1"/>
  <c r="AP85" i="4" s="1"/>
  <c r="AT85" i="4" a="1"/>
  <c r="AT85" i="4" s="1"/>
  <c r="AT87" i="4" s="1"/>
  <c r="AX85" i="4" a="1"/>
  <c r="AX85" i="4" s="1"/>
  <c r="BA85" i="4" a="1"/>
  <c r="BA85" i="4" s="1"/>
  <c r="BE85" i="4" a="1"/>
  <c r="BE85" i="4" s="1"/>
  <c r="BE87" i="4" s="1"/>
  <c r="BH85" i="4" a="1"/>
  <c r="BH85" i="4" s="1"/>
  <c r="BL85" i="4" a="1"/>
  <c r="BL85" i="4" s="1"/>
  <c r="BL87" i="4" s="1"/>
  <c r="BP85" i="4" a="1"/>
  <c r="BP85" i="4" s="1"/>
  <c r="BP87" i="4" s="1"/>
  <c r="F85" i="4" a="1"/>
  <c r="F85" i="4" s="1"/>
  <c r="J85" i="4" a="1"/>
  <c r="J85" i="4" s="1"/>
  <c r="N85" i="4" a="1"/>
  <c r="N85" i="4" s="1"/>
  <c r="R85" i="4" a="1"/>
  <c r="R85" i="4" s="1"/>
  <c r="R87" i="4" s="1"/>
  <c r="U85" i="4" a="1"/>
  <c r="U85" i="4" s="1"/>
  <c r="Y85" i="4" a="1"/>
  <c r="Y85" i="4" s="1"/>
  <c r="Y87" i="4" s="1"/>
  <c r="AB85" i="4" a="1"/>
  <c r="AB85" i="4" s="1"/>
  <c r="AB87" i="4" s="1"/>
  <c r="AF85" i="4" a="1"/>
  <c r="AF85" i="4" s="1"/>
  <c r="AF87" i="4" s="1"/>
  <c r="AM85" i="4" a="1"/>
  <c r="AM85" i="4" s="1"/>
  <c r="AQ85" i="4" a="1"/>
  <c r="AQ85" i="4" s="1"/>
  <c r="AU85" i="4" a="1"/>
  <c r="AU85" i="4" s="1"/>
  <c r="AU87" i="4" s="1"/>
  <c r="AY85" i="4" a="1"/>
  <c r="AY85" i="4" s="1"/>
  <c r="AY87" i="4" s="1"/>
  <c r="BB85" i="4" a="1"/>
  <c r="BB85" i="4" s="1"/>
  <c r="BF85" i="4" a="1"/>
  <c r="BF85" i="4" s="1"/>
  <c r="BF87" i="4" s="1"/>
  <c r="BI85" i="4" a="1"/>
  <c r="BI85" i="4" s="1"/>
  <c r="BM85" i="4" a="1"/>
  <c r="BM85" i="4" s="1"/>
  <c r="BM87" i="4" s="1"/>
  <c r="BQ85" i="4" a="1"/>
  <c r="BQ85" i="4" s="1"/>
  <c r="BQ87" i="4" s="1"/>
  <c r="D85" i="4" a="1"/>
  <c r="D85" i="4" s="1"/>
  <c r="G85" i="4" a="1"/>
  <c r="G85" i="4" s="1"/>
  <c r="K85" i="4" a="1"/>
  <c r="K85" i="4" s="1"/>
  <c r="K87" i="4" s="1"/>
  <c r="O85" i="4" a="1"/>
  <c r="O85" i="4" s="1"/>
  <c r="S85" i="4" a="1"/>
  <c r="S85" i="4" s="1"/>
  <c r="V85" i="4" a="1"/>
  <c r="V85" i="4" s="1"/>
  <c r="V87" i="4" s="1"/>
  <c r="Z85" i="4" a="1"/>
  <c r="Z85" i="4" s="1"/>
  <c r="Z87" i="4" s="1"/>
  <c r="AC85" i="4" a="1"/>
  <c r="AC85" i="4" s="1"/>
  <c r="AC87" i="4" s="1"/>
  <c r="AG85" i="4" a="1"/>
  <c r="AG85" i="4" s="1"/>
  <c r="AG87" i="4" s="1"/>
  <c r="AJ85" i="4" a="1"/>
  <c r="AJ85" i="4" s="1"/>
  <c r="AN85" i="4" a="1"/>
  <c r="AN85" i="4" s="1"/>
  <c r="AN87" i="4" s="1"/>
  <c r="AR85" i="4" a="1"/>
  <c r="AR85" i="4" s="1"/>
  <c r="AR87" i="4" s="1"/>
  <c r="AV85" i="4" a="1"/>
  <c r="AV85" i="4" s="1"/>
  <c r="BC85" i="4" a="1"/>
  <c r="BC85" i="4" s="1"/>
  <c r="BC87" i="4" s="1"/>
  <c r="BG85" i="4" a="1"/>
  <c r="BG85" i="4" s="1"/>
  <c r="BG87" i="4" s="1"/>
  <c r="BJ85" i="4" a="1"/>
  <c r="BJ85" i="4" s="1"/>
  <c r="BJ87" i="4" s="1"/>
  <c r="BN85" i="4" a="1"/>
  <c r="BN85" i="4" s="1"/>
  <c r="BN87" i="4" s="1"/>
  <c r="BR85" i="4" a="1"/>
  <c r="BR85" i="4" s="1"/>
  <c r="BR87" i="4" s="1"/>
  <c r="C106" i="4" a="1"/>
  <c r="C106" i="4" s="1"/>
  <c r="BP106" i="4" a="1"/>
  <c r="BP106" i="4" s="1"/>
  <c r="BI106" i="4" a="1"/>
  <c r="BI106" i="4" s="1"/>
  <c r="BE106" i="4" a="1"/>
  <c r="BE106" i="4" s="1"/>
  <c r="BA106" i="4" a="1"/>
  <c r="BA106" i="4" s="1"/>
  <c r="AW106" i="4" a="1"/>
  <c r="AW106" i="4" s="1"/>
  <c r="AS106" i="4" a="1"/>
  <c r="AS106" i="4" s="1"/>
  <c r="AO106" i="4" a="1"/>
  <c r="AO106" i="4" s="1"/>
  <c r="AL106" i="4" a="1"/>
  <c r="AL106" i="4" s="1"/>
  <c r="AH106" i="4" a="1"/>
  <c r="AH106" i="4" s="1"/>
  <c r="AA106" i="4" a="1"/>
  <c r="AA106" i="4" s="1"/>
  <c r="X106" i="4" a="1"/>
  <c r="X106" i="4" s="1"/>
  <c r="T106" i="4" a="1"/>
  <c r="T106" i="4" s="1"/>
  <c r="N106" i="4" a="1"/>
  <c r="N106" i="4" s="1"/>
  <c r="J106" i="4" a="1"/>
  <c r="J106" i="4" s="1"/>
  <c r="F106" i="4" a="1"/>
  <c r="F106" i="4" s="1"/>
  <c r="BR105" i="4" a="1"/>
  <c r="BR105" i="4" s="1"/>
  <c r="BR107" i="4" s="1"/>
  <c r="BO105" i="4" a="1"/>
  <c r="BO105" i="4" s="1"/>
  <c r="BO107" i="4" s="1"/>
  <c r="BK105" i="4" a="1"/>
  <c r="BK105" i="4" s="1"/>
  <c r="BK107" i="4" s="1"/>
  <c r="BH105" i="4" a="1"/>
  <c r="BH105" i="4" s="1"/>
  <c r="BH107" i="4" s="1"/>
  <c r="BD105" i="4" a="1"/>
  <c r="BD105" i="4" s="1"/>
  <c r="BD107" i="4" s="1"/>
  <c r="AZ105" i="4" a="1"/>
  <c r="AZ105" i="4" s="1"/>
  <c r="AZ107" i="4" s="1"/>
  <c r="AV105" i="4" a="1"/>
  <c r="AV105" i="4" s="1"/>
  <c r="AV107" i="4" s="1"/>
  <c r="AR105" i="4" a="1"/>
  <c r="AR105" i="4" s="1"/>
  <c r="AR107" i="4" s="1"/>
  <c r="AN105" i="4" a="1"/>
  <c r="AN105" i="4" s="1"/>
  <c r="AG105" i="4" a="1"/>
  <c r="AG105" i="4" s="1"/>
  <c r="AG107" i="4" s="1"/>
  <c r="AC105" i="4" a="1"/>
  <c r="AC105" i="4" s="1"/>
  <c r="AC107" i="4" s="1"/>
  <c r="Z105" i="4" a="1"/>
  <c r="Z105" i="4" s="1"/>
  <c r="S105" i="4" a="1"/>
  <c r="S105" i="4" s="1"/>
  <c r="S107" i="4" s="1"/>
  <c r="D98" i="4" a="1"/>
  <c r="D98" i="4" s="1"/>
  <c r="H98" i="4" a="1"/>
  <c r="H98" i="4" s="1"/>
  <c r="K98" i="4" a="1"/>
  <c r="K98" i="4" s="1"/>
  <c r="O98" i="4" a="1"/>
  <c r="O98" i="4" s="1"/>
  <c r="V98" i="4" a="1"/>
  <c r="V98" i="4" s="1"/>
  <c r="Y98" i="4" a="1"/>
  <c r="Y98" i="4" s="1"/>
  <c r="AC98" i="4" a="1"/>
  <c r="AC98" i="4" s="1"/>
  <c r="AG98" i="4" a="1"/>
  <c r="AG98" i="4" s="1"/>
  <c r="AJ98" i="4" a="1"/>
  <c r="AJ98" i="4" s="1"/>
  <c r="AN98" i="4" a="1"/>
  <c r="AN98" i="4" s="1"/>
  <c r="AQ98" i="4" a="1"/>
  <c r="AQ98" i="4" s="1"/>
  <c r="AU98" i="4" a="1"/>
  <c r="AU98" i="4" s="1"/>
  <c r="BB98" i="4" a="1"/>
  <c r="BB98" i="4" s="1"/>
  <c r="BE98" i="4" a="1"/>
  <c r="BE98" i="4" s="1"/>
  <c r="BH98" i="4" a="1"/>
  <c r="BH98" i="4" s="1"/>
  <c r="BL98" i="4" a="1"/>
  <c r="BL98" i="4" s="1"/>
  <c r="BP98" i="4" a="1"/>
  <c r="BP98" i="4" s="1"/>
  <c r="E98" i="4" a="1"/>
  <c r="E98" i="4" s="1"/>
  <c r="L98" i="4" a="1"/>
  <c r="L98" i="4" s="1"/>
  <c r="P98" i="4" a="1"/>
  <c r="P98" i="4" s="1"/>
  <c r="S98" i="4" a="1"/>
  <c r="S98" i="4" s="1"/>
  <c r="W98" i="4" a="1"/>
  <c r="W98" i="4" s="1"/>
  <c r="Z98" i="4" a="1"/>
  <c r="Z98" i="4" s="1"/>
  <c r="AD98" i="4" a="1"/>
  <c r="AD98" i="4" s="1"/>
  <c r="AH98" i="4" a="1"/>
  <c r="AH98" i="4" s="1"/>
  <c r="AK98" i="4" a="1"/>
  <c r="AK98" i="4" s="1"/>
  <c r="AR98" i="4" a="1"/>
  <c r="AR98" i="4" s="1"/>
  <c r="AV98" i="4" a="1"/>
  <c r="AV98" i="4" s="1"/>
  <c r="AY98" i="4" a="1"/>
  <c r="AY98" i="4" s="1"/>
  <c r="BC98" i="4" a="1"/>
  <c r="BC98" i="4" s="1"/>
  <c r="BF98" i="4" a="1"/>
  <c r="BF98" i="4" s="1"/>
  <c r="BI98" i="4" a="1"/>
  <c r="BI98" i="4" s="1"/>
  <c r="BM98" i="4" a="1"/>
  <c r="BM98" i="4" s="1"/>
  <c r="BQ98" i="4" a="1"/>
  <c r="BQ98" i="4" s="1"/>
  <c r="F98" i="4" a="1"/>
  <c r="F98" i="4" s="1"/>
  <c r="I98" i="4" a="1"/>
  <c r="I98" i="4" s="1"/>
  <c r="M98" i="4" a="1"/>
  <c r="M98" i="4" s="1"/>
  <c r="Q98" i="4" a="1"/>
  <c r="Q98" i="4" s="1"/>
  <c r="T98" i="4" a="1"/>
  <c r="T98" i="4" s="1"/>
  <c r="X98" i="4" a="1"/>
  <c r="X98" i="4" s="1"/>
  <c r="AA98" i="4" a="1"/>
  <c r="AA98" i="4" s="1"/>
  <c r="AE98" i="4" a="1"/>
  <c r="AE98" i="4" s="1"/>
  <c r="AL98" i="4" a="1"/>
  <c r="AL98" i="4" s="1"/>
  <c r="AO98" i="4" a="1"/>
  <c r="AO98" i="4" s="1"/>
  <c r="AS98" i="4" a="1"/>
  <c r="AS98" i="4" s="1"/>
  <c r="AW98" i="4" a="1"/>
  <c r="AW98" i="4" s="1"/>
  <c r="AZ98" i="4" a="1"/>
  <c r="AZ98" i="4" s="1"/>
  <c r="BD98" i="4" a="1"/>
  <c r="BD98" i="4" s="1"/>
  <c r="BJ98" i="4" a="1"/>
  <c r="BJ98" i="4" s="1"/>
  <c r="BN98" i="4" a="1"/>
  <c r="BN98" i="4" s="1"/>
  <c r="BR98" i="4" a="1"/>
  <c r="BR98" i="4" s="1"/>
  <c r="G98" i="4" a="1"/>
  <c r="G98" i="4" s="1"/>
  <c r="J98" i="4" a="1"/>
  <c r="J98" i="4" s="1"/>
  <c r="N98" i="4" a="1"/>
  <c r="N98" i="4" s="1"/>
  <c r="R98" i="4" a="1"/>
  <c r="R98" i="4" s="1"/>
  <c r="U98" i="4" a="1"/>
  <c r="U98" i="4" s="1"/>
  <c r="AB98" i="4" a="1"/>
  <c r="AB98" i="4" s="1"/>
  <c r="AF98" i="4" a="1"/>
  <c r="AF98" i="4" s="1"/>
  <c r="AI98" i="4" a="1"/>
  <c r="AI98" i="4" s="1"/>
  <c r="AM98" i="4" a="1"/>
  <c r="AM98" i="4" s="1"/>
  <c r="AP98" i="4" a="1"/>
  <c r="AP98" i="4" s="1"/>
  <c r="AT98" i="4" a="1"/>
  <c r="AT98" i="4" s="1"/>
  <c r="AX98" i="4" a="1"/>
  <c r="AX98" i="4" s="1"/>
  <c r="BA98" i="4" a="1"/>
  <c r="BA98" i="4" s="1"/>
  <c r="BG98" i="4" a="1"/>
  <c r="BG98" i="4" s="1"/>
  <c r="BK98" i="4" a="1"/>
  <c r="BK98" i="4" s="1"/>
  <c r="BO98" i="4" a="1"/>
  <c r="BO98" i="4" s="1"/>
  <c r="BS98" i="4" a="1"/>
  <c r="BS98" i="4" s="1"/>
  <c r="F90" i="4" a="1"/>
  <c r="F90" i="4" s="1"/>
  <c r="M90" i="4" a="1"/>
  <c r="M90" i="4" s="1"/>
  <c r="Q90" i="4" a="1"/>
  <c r="Q90" i="4" s="1"/>
  <c r="T90" i="4" a="1"/>
  <c r="T90" i="4" s="1"/>
  <c r="X90" i="4" a="1"/>
  <c r="X90" i="4" s="1"/>
  <c r="AA90" i="4" a="1"/>
  <c r="AA90" i="4" s="1"/>
  <c r="AE90" i="4" a="1"/>
  <c r="AE90" i="4" s="1"/>
  <c r="AH90" i="4" a="1"/>
  <c r="AH90" i="4" s="1"/>
  <c r="AL90" i="4" a="1"/>
  <c r="AL90" i="4" s="1"/>
  <c r="AS90" i="4" a="1"/>
  <c r="AS90" i="4" s="1"/>
  <c r="AW90" i="4" a="1"/>
  <c r="AW90" i="4" s="1"/>
  <c r="AZ90" i="4" a="1"/>
  <c r="AZ90" i="4" s="1"/>
  <c r="BD90" i="4" a="1"/>
  <c r="BD90" i="4" s="1"/>
  <c r="BG90" i="4" a="1"/>
  <c r="BG90" i="4" s="1"/>
  <c r="BK90" i="4" a="1"/>
  <c r="BK90" i="4" s="1"/>
  <c r="BO90" i="4" a="1"/>
  <c r="BO90" i="4" s="1"/>
  <c r="BS90" i="4" a="1"/>
  <c r="BS90" i="4" s="1"/>
  <c r="D90" i="4" a="1"/>
  <c r="D90" i="4" s="1"/>
  <c r="G90" i="4" a="1"/>
  <c r="G90" i="4" s="1"/>
  <c r="J90" i="4" a="1"/>
  <c r="J90" i="4" s="1"/>
  <c r="N90" i="4" a="1"/>
  <c r="N90" i="4" s="1"/>
  <c r="U90" i="4" a="1"/>
  <c r="U90" i="4" s="1"/>
  <c r="Y90" i="4" a="1"/>
  <c r="Y90" i="4" s="1"/>
  <c r="AB90" i="4" a="1"/>
  <c r="AB90" i="4" s="1"/>
  <c r="AF90" i="4" a="1"/>
  <c r="AF90" i="4" s="1"/>
  <c r="AI90" i="4" a="1"/>
  <c r="AI90" i="4" s="1"/>
  <c r="AM90" i="4" a="1"/>
  <c r="AM90" i="4" s="1"/>
  <c r="AP90" i="4" a="1"/>
  <c r="AP90" i="4" s="1"/>
  <c r="AT90" i="4" a="1"/>
  <c r="AT90" i="4" s="1"/>
  <c r="BA90" i="4" a="1"/>
  <c r="BA90" i="4" s="1"/>
  <c r="BE90" i="4" a="1"/>
  <c r="BE90" i="4" s="1"/>
  <c r="BH90" i="4" a="1"/>
  <c r="BH90" i="4" s="1"/>
  <c r="BL90" i="4" a="1"/>
  <c r="BL90" i="4" s="1"/>
  <c r="BP90" i="4" a="1"/>
  <c r="BP90" i="4" s="1"/>
  <c r="E90" i="4" a="1"/>
  <c r="E90" i="4" s="1"/>
  <c r="H90" i="4" a="1"/>
  <c r="H90" i="4" s="1"/>
  <c r="K90" i="4" a="1"/>
  <c r="K90" i="4" s="1"/>
  <c r="O90" i="4" a="1"/>
  <c r="O90" i="4" s="1"/>
  <c r="R90" i="4" a="1"/>
  <c r="R90" i="4" s="1"/>
  <c r="V90" i="4" a="1"/>
  <c r="V90" i="4" s="1"/>
  <c r="AC90" i="4" a="1"/>
  <c r="AC90" i="4" s="1"/>
  <c r="AG90" i="4" a="1"/>
  <c r="AG90" i="4" s="1"/>
  <c r="AJ90" i="4" a="1"/>
  <c r="AJ90" i="4" s="1"/>
  <c r="AN90" i="4" a="1"/>
  <c r="AN90" i="4" s="1"/>
  <c r="AQ90" i="4" a="1"/>
  <c r="AQ90" i="4" s="1"/>
  <c r="AU90" i="4" a="1"/>
  <c r="AU90" i="4" s="1"/>
  <c r="AX90" i="4" a="1"/>
  <c r="AX90" i="4" s="1"/>
  <c r="BB90" i="4" a="1"/>
  <c r="BB90" i="4" s="1"/>
  <c r="BI90" i="4" a="1"/>
  <c r="BI90" i="4" s="1"/>
  <c r="BM90" i="4" a="1"/>
  <c r="BM90" i="4" s="1"/>
  <c r="BQ90" i="4" a="1"/>
  <c r="BQ90" i="4" s="1"/>
  <c r="I90" i="4" a="1"/>
  <c r="I90" i="4" s="1"/>
  <c r="L90" i="4" a="1"/>
  <c r="L90" i="4" s="1"/>
  <c r="P90" i="4" a="1"/>
  <c r="P90" i="4" s="1"/>
  <c r="S90" i="4" a="1"/>
  <c r="S90" i="4" s="1"/>
  <c r="W90" i="4" a="1"/>
  <c r="W90" i="4" s="1"/>
  <c r="Z90" i="4" a="1"/>
  <c r="Z90" i="4" s="1"/>
  <c r="AD90" i="4" a="1"/>
  <c r="AD90" i="4" s="1"/>
  <c r="AK90" i="4" a="1"/>
  <c r="AK90" i="4" s="1"/>
  <c r="AO90" i="4" a="1"/>
  <c r="AO90" i="4" s="1"/>
  <c r="AR90" i="4" a="1"/>
  <c r="AR90" i="4" s="1"/>
  <c r="AV90" i="4" a="1"/>
  <c r="AV90" i="4" s="1"/>
  <c r="AY90" i="4" a="1"/>
  <c r="AY90" i="4" s="1"/>
  <c r="BC90" i="4" a="1"/>
  <c r="BC90" i="4" s="1"/>
  <c r="BF90" i="4" a="1"/>
  <c r="BF90" i="4" s="1"/>
  <c r="BJ90" i="4" a="1"/>
  <c r="BJ90" i="4" s="1"/>
  <c r="BN90" i="4" a="1"/>
  <c r="BN90" i="4" s="1"/>
  <c r="BR90" i="4" a="1"/>
  <c r="BR90" i="4" s="1"/>
  <c r="C85" i="4" a="1"/>
  <c r="C85" i="4" s="1"/>
  <c r="C93" i="4" a="1"/>
  <c r="C93" i="4" s="1"/>
  <c r="C101" i="4" a="1"/>
  <c r="C101" i="4" s="1"/>
  <c r="C109" i="4" a="1"/>
  <c r="C109" i="4" s="1"/>
  <c r="BS106" i="4" a="1"/>
  <c r="BS106" i="4" s="1"/>
  <c r="BO106" i="4" a="1"/>
  <c r="BO106" i="4" s="1"/>
  <c r="BL106" i="4" a="1"/>
  <c r="BL106" i="4" s="1"/>
  <c r="BH106" i="4" a="1"/>
  <c r="BH106" i="4" s="1"/>
  <c r="BD106" i="4" a="1"/>
  <c r="BD106" i="4" s="1"/>
  <c r="AZ106" i="4" a="1"/>
  <c r="AZ106" i="4" s="1"/>
  <c r="AV106" i="4" a="1"/>
  <c r="AV106" i="4" s="1"/>
  <c r="AR106" i="4" a="1"/>
  <c r="AR106" i="4" s="1"/>
  <c r="AK106" i="4" a="1"/>
  <c r="AK106" i="4" s="1"/>
  <c r="AG106" i="4" a="1"/>
  <c r="AG106" i="4" s="1"/>
  <c r="AD106" i="4" a="1"/>
  <c r="AD106" i="4" s="1"/>
  <c r="Z106" i="4" a="1"/>
  <c r="Z106" i="4" s="1"/>
  <c r="W106" i="4" a="1"/>
  <c r="W106" i="4" s="1"/>
  <c r="S106" i="4" a="1"/>
  <c r="S106" i="4" s="1"/>
  <c r="P106" i="4" a="1"/>
  <c r="P106" i="4" s="1"/>
  <c r="M106" i="4" a="1"/>
  <c r="M106" i="4" s="1"/>
  <c r="I106" i="4" a="1"/>
  <c r="I106" i="4" s="1"/>
  <c r="E106" i="4" a="1"/>
  <c r="E106" i="4" s="1"/>
  <c r="BQ105" i="4" a="1"/>
  <c r="BQ105" i="4" s="1"/>
  <c r="BQ107" i="4" s="1"/>
  <c r="BN105" i="4" a="1"/>
  <c r="BN105" i="4" s="1"/>
  <c r="BN107" i="4" s="1"/>
  <c r="BJ105" i="4" a="1"/>
  <c r="BJ105" i="4" s="1"/>
  <c r="BJ107" i="4" s="1"/>
  <c r="BG105" i="4" a="1"/>
  <c r="BG105" i="4" s="1"/>
  <c r="BG107" i="4" s="1"/>
  <c r="BC105" i="4" a="1"/>
  <c r="BC105" i="4" s="1"/>
  <c r="BC107" i="4" s="1"/>
  <c r="AY105" i="4" a="1"/>
  <c r="AY105" i="4" s="1"/>
  <c r="AY107" i="4" s="1"/>
  <c r="AU105" i="4" a="1"/>
  <c r="AU105" i="4" s="1"/>
  <c r="AQ105" i="4" a="1"/>
  <c r="AQ105" i="4" s="1"/>
  <c r="AQ107" i="4" s="1"/>
  <c r="AM105" i="4" a="1"/>
  <c r="AM105" i="4" s="1"/>
  <c r="AM107" i="4" s="1"/>
  <c r="AJ105" i="4" a="1"/>
  <c r="AJ105" i="4" s="1"/>
  <c r="AF105" i="4" a="1"/>
  <c r="AF105" i="4" s="1"/>
  <c r="Y105" i="4" a="1"/>
  <c r="Y105" i="4" s="1"/>
  <c r="Y107" i="4" s="1"/>
  <c r="H105" i="4" a="1"/>
  <c r="H105" i="4" s="1"/>
  <c r="L105" i="4" a="1"/>
  <c r="L105" i="4" s="1"/>
  <c r="L107" i="4" s="1"/>
  <c r="P105" i="4" a="1"/>
  <c r="P105" i="4" s="1"/>
  <c r="T105" i="4" a="1"/>
  <c r="T105" i="4" s="1"/>
  <c r="E105" i="4" a="1"/>
  <c r="E105" i="4" s="1"/>
  <c r="E107" i="4" s="1"/>
  <c r="I105" i="4" a="1"/>
  <c r="I105" i="4" s="1"/>
  <c r="I107" i="4" s="1"/>
  <c r="M105" i="4" a="1"/>
  <c r="M105" i="4" s="1"/>
  <c r="Q105" i="4" a="1"/>
  <c r="Q105" i="4" s="1"/>
  <c r="U105" i="4" a="1"/>
  <c r="U105" i="4" s="1"/>
  <c r="U107" i="4" s="1"/>
  <c r="F105" i="4" a="1"/>
  <c r="F105" i="4" s="1"/>
  <c r="F107" i="4" s="1"/>
  <c r="J105" i="4" a="1"/>
  <c r="J105" i="4" s="1"/>
  <c r="J107" i="4" s="1"/>
  <c r="N105" i="4" a="1"/>
  <c r="N105" i="4" s="1"/>
  <c r="R105" i="4" a="1"/>
  <c r="R105" i="4" s="1"/>
  <c r="R107" i="4" s="1"/>
  <c r="V105" i="4" a="1"/>
  <c r="V105" i="4" s="1"/>
  <c r="V107" i="4" s="1"/>
  <c r="D105" i="4" a="1"/>
  <c r="D105" i="4" s="1"/>
  <c r="G105" i="4" a="1"/>
  <c r="G105" i="4" s="1"/>
  <c r="K105" i="4" a="1"/>
  <c r="K105" i="4" s="1"/>
  <c r="F97" i="4" a="1"/>
  <c r="F97" i="4" s="1"/>
  <c r="D97" i="4" a="1"/>
  <c r="D97" i="4" s="1"/>
  <c r="D99" i="4" s="1"/>
  <c r="G97" i="4" a="1"/>
  <c r="G97" i="4" s="1"/>
  <c r="K97" i="4" a="1"/>
  <c r="K97" i="4" s="1"/>
  <c r="K99" i="4" s="1"/>
  <c r="E97" i="4" a="1"/>
  <c r="E97" i="4" s="1"/>
  <c r="E99" i="4" s="1"/>
  <c r="H97" i="4" a="1"/>
  <c r="H97" i="4" s="1"/>
  <c r="L97" i="4" a="1"/>
  <c r="L97" i="4" s="1"/>
  <c r="L99" i="4" s="1"/>
  <c r="O97" i="4" a="1"/>
  <c r="O97" i="4" s="1"/>
  <c r="S97" i="4" a="1"/>
  <c r="S97" i="4" s="1"/>
  <c r="S99" i="4" s="1"/>
  <c r="Z97" i="4" a="1"/>
  <c r="Z97" i="4" s="1"/>
  <c r="AC97" i="4" a="1"/>
  <c r="AC97" i="4" s="1"/>
  <c r="AC99" i="4" s="1"/>
  <c r="AG97" i="4" a="1"/>
  <c r="AG97" i="4" s="1"/>
  <c r="AK97" i="4" a="1"/>
  <c r="AK97" i="4" s="1"/>
  <c r="AK99" i="4" s="1"/>
  <c r="AN97" i="4" a="1"/>
  <c r="AN97" i="4" s="1"/>
  <c r="AN99" i="4" s="1"/>
  <c r="AR97" i="4" a="1"/>
  <c r="AR97" i="4" s="1"/>
  <c r="AR99" i="4" s="1"/>
  <c r="AU97" i="4" a="1"/>
  <c r="AU97" i="4" s="1"/>
  <c r="AU99" i="4" s="1"/>
  <c r="AY97" i="4" a="1"/>
  <c r="AY97" i="4" s="1"/>
  <c r="AY99" i="4" s="1"/>
  <c r="BF97" i="4" a="1"/>
  <c r="BF97" i="4" s="1"/>
  <c r="BF99" i="4" s="1"/>
  <c r="BI97" i="4" a="1"/>
  <c r="BI97" i="4" s="1"/>
  <c r="BI99" i="4" s="1"/>
  <c r="BM97" i="4" a="1"/>
  <c r="BM97" i="4" s="1"/>
  <c r="BM99" i="4" s="1"/>
  <c r="BQ97" i="4" a="1"/>
  <c r="BQ97" i="4" s="1"/>
  <c r="BQ99" i="4" s="1"/>
  <c r="P97" i="4" a="1"/>
  <c r="P97" i="4" s="1"/>
  <c r="T97" i="4" a="1"/>
  <c r="T97" i="4" s="1"/>
  <c r="W97" i="4" a="1"/>
  <c r="W97" i="4" s="1"/>
  <c r="W99" i="4" s="1"/>
  <c r="AA97" i="4" a="1"/>
  <c r="AA97" i="4" s="1"/>
  <c r="AA99" i="4" s="1"/>
  <c r="AD97" i="4" a="1"/>
  <c r="AD97" i="4" s="1"/>
  <c r="AH97" i="4" a="1"/>
  <c r="AH97" i="4" s="1"/>
  <c r="AL97" i="4" a="1"/>
  <c r="AL97" i="4" s="1"/>
  <c r="AO97" i="4" a="1"/>
  <c r="AO97" i="4" s="1"/>
  <c r="AO99" i="4" s="1"/>
  <c r="AV97" i="4" a="1"/>
  <c r="AV97" i="4" s="1"/>
  <c r="AV99" i="4" s="1"/>
  <c r="AZ97" i="4" a="1"/>
  <c r="AZ97" i="4" s="1"/>
  <c r="AZ99" i="4" s="1"/>
  <c r="BC97" i="4" a="1"/>
  <c r="BC97" i="4" s="1"/>
  <c r="BC99" i="4" s="1"/>
  <c r="BG97" i="4" a="1"/>
  <c r="BG97" i="4" s="1"/>
  <c r="BG99" i="4" s="1"/>
  <c r="BJ97" i="4" a="1"/>
  <c r="BJ97" i="4" s="1"/>
  <c r="BN97" i="4" a="1"/>
  <c r="BN97" i="4" s="1"/>
  <c r="BR97" i="4" a="1"/>
  <c r="BR97" i="4" s="1"/>
  <c r="BR99" i="4" s="1"/>
  <c r="I97" i="4" a="1"/>
  <c r="I97" i="4" s="1"/>
  <c r="I99" i="4" s="1"/>
  <c r="M97" i="4" a="1"/>
  <c r="M97" i="4" s="1"/>
  <c r="M99" i="4" s="1"/>
  <c r="Q97" i="4" a="1"/>
  <c r="Q97" i="4" s="1"/>
  <c r="Q99" i="4" s="1"/>
  <c r="U97" i="4" a="1"/>
  <c r="U97" i="4" s="1"/>
  <c r="U99" i="4" s="1"/>
  <c r="X97" i="4" a="1"/>
  <c r="X97" i="4" s="1"/>
  <c r="X99" i="4" s="1"/>
  <c r="AB97" i="4" a="1"/>
  <c r="AB97" i="4" s="1"/>
  <c r="AE97" i="4" a="1"/>
  <c r="AE97" i="4" s="1"/>
  <c r="AI97" i="4" a="1"/>
  <c r="AI97" i="4" s="1"/>
  <c r="AI99" i="4" s="1"/>
  <c r="AP97" i="4" a="1"/>
  <c r="AP97" i="4" s="1"/>
  <c r="AP99" i="4" s="1"/>
  <c r="AS97" i="4" a="1"/>
  <c r="AS97" i="4" s="1"/>
  <c r="AS99" i="4" s="1"/>
  <c r="AW97" i="4" a="1"/>
  <c r="AW97" i="4" s="1"/>
  <c r="AW99" i="4" s="1"/>
  <c r="BA97" i="4" a="1"/>
  <c r="BA97" i="4" s="1"/>
  <c r="BA99" i="4" s="1"/>
  <c r="BD97" i="4" a="1"/>
  <c r="BD97" i="4" s="1"/>
  <c r="BD99" i="4" s="1"/>
  <c r="BH97" i="4" a="1"/>
  <c r="BH97" i="4" s="1"/>
  <c r="BH99" i="4" s="1"/>
  <c r="BK97" i="4" a="1"/>
  <c r="BK97" i="4" s="1"/>
  <c r="BK99" i="4" s="1"/>
  <c r="BO97" i="4" a="1"/>
  <c r="BO97" i="4" s="1"/>
  <c r="BO99" i="4" s="1"/>
  <c r="J97" i="4" a="1"/>
  <c r="J97" i="4" s="1"/>
  <c r="J99" i="4" s="1"/>
  <c r="N97" i="4" a="1"/>
  <c r="N97" i="4" s="1"/>
  <c r="R97" i="4" a="1"/>
  <c r="R97" i="4" s="1"/>
  <c r="V97" i="4" a="1"/>
  <c r="V97" i="4" s="1"/>
  <c r="V99" i="4" s="1"/>
  <c r="Y97" i="4" a="1"/>
  <c r="Y97" i="4" s="1"/>
  <c r="Y99" i="4" s="1"/>
  <c r="AF97" i="4" a="1"/>
  <c r="AF97" i="4" s="1"/>
  <c r="AJ97" i="4" a="1"/>
  <c r="AJ97" i="4" s="1"/>
  <c r="AM97" i="4" a="1"/>
  <c r="AM97" i="4" s="1"/>
  <c r="AQ97" i="4" a="1"/>
  <c r="AQ97" i="4" s="1"/>
  <c r="AQ99" i="4" s="1"/>
  <c r="AT97" i="4" a="1"/>
  <c r="AT97" i="4" s="1"/>
  <c r="AT99" i="4" s="1"/>
  <c r="AX97" i="4" a="1"/>
  <c r="AX97" i="4" s="1"/>
  <c r="AX99" i="4" s="1"/>
  <c r="BB97" i="4" a="1"/>
  <c r="BB97" i="4" s="1"/>
  <c r="BB99" i="4" s="1"/>
  <c r="BE97" i="4" a="1"/>
  <c r="BE97" i="4" s="1"/>
  <c r="BE99" i="4" s="1"/>
  <c r="BL97" i="4" a="1"/>
  <c r="BL97" i="4" s="1"/>
  <c r="BP97" i="4" a="1"/>
  <c r="BP97" i="4" s="1"/>
  <c r="BP99" i="4" s="1"/>
  <c r="BS97" i="4" a="1"/>
  <c r="BS97" i="4" s="1"/>
  <c r="E89" i="4" a="1"/>
  <c r="E89" i="4" s="1"/>
  <c r="E91" i="4" s="1"/>
  <c r="I89" i="4" a="1"/>
  <c r="I89" i="4" s="1"/>
  <c r="L89" i="4" a="1"/>
  <c r="L89" i="4" s="1"/>
  <c r="L91" i="4" s="1"/>
  <c r="F89" i="4" a="1"/>
  <c r="F89" i="4" s="1"/>
  <c r="F91" i="4" s="1"/>
  <c r="M89" i="4" a="1"/>
  <c r="M89" i="4" s="1"/>
  <c r="M91" i="4" s="1"/>
  <c r="P89" i="4" a="1"/>
  <c r="P89" i="4" s="1"/>
  <c r="G89" i="4" a="1"/>
  <c r="G89" i="4" s="1"/>
  <c r="J89" i="4" a="1"/>
  <c r="J89" i="4" s="1"/>
  <c r="J91" i="4" s="1"/>
  <c r="D89" i="4" a="1"/>
  <c r="D89" i="4" s="1"/>
  <c r="H89" i="4" a="1"/>
  <c r="H89" i="4" s="1"/>
  <c r="N89" i="4" a="1"/>
  <c r="N89" i="4" s="1"/>
  <c r="S89" i="4" a="1"/>
  <c r="S89" i="4" s="1"/>
  <c r="W89" i="4" a="1"/>
  <c r="W89" i="4" s="1"/>
  <c r="W91" i="4" s="1"/>
  <c r="Z89" i="4" a="1"/>
  <c r="Z89" i="4" s="1"/>
  <c r="Z91" i="4" s="1"/>
  <c r="AG89" i="4" a="1"/>
  <c r="AG89" i="4" s="1"/>
  <c r="AG91" i="4" s="1"/>
  <c r="AJ89" i="4" a="1"/>
  <c r="AJ89" i="4" s="1"/>
  <c r="AJ91" i="4" s="1"/>
  <c r="AN89" i="4" a="1"/>
  <c r="AN89" i="4" s="1"/>
  <c r="AN91" i="4" s="1"/>
  <c r="AQ89" i="4" a="1"/>
  <c r="AQ89" i="4" s="1"/>
  <c r="AT89" i="4" a="1"/>
  <c r="AT89" i="4" s="1"/>
  <c r="AX89" i="4" a="1"/>
  <c r="AX89" i="4" s="1"/>
  <c r="AX91" i="4" s="1"/>
  <c r="BB89" i="4" a="1"/>
  <c r="BB89" i="4" s="1"/>
  <c r="BB91" i="4" s="1"/>
  <c r="BI89" i="4" a="1"/>
  <c r="BI89" i="4" s="1"/>
  <c r="BI91" i="4" s="1"/>
  <c r="BL89" i="4" a="1"/>
  <c r="BL89" i="4" s="1"/>
  <c r="BL91" i="4" s="1"/>
  <c r="BO89" i="4" a="1"/>
  <c r="BO89" i="4" s="1"/>
  <c r="BS89" i="4" a="1"/>
  <c r="BS89" i="4" s="1"/>
  <c r="BS91" i="4" s="1"/>
  <c r="O89" i="4" a="1"/>
  <c r="O89" i="4" s="1"/>
  <c r="T89" i="4" a="1"/>
  <c r="T89" i="4" s="1"/>
  <c r="T91" i="4" s="1"/>
  <c r="X89" i="4" a="1"/>
  <c r="X89" i="4" s="1"/>
  <c r="AA89" i="4" a="1"/>
  <c r="AA89" i="4" s="1"/>
  <c r="AA91" i="4" s="1"/>
  <c r="AD89" i="4" a="1"/>
  <c r="AD89" i="4" s="1"/>
  <c r="AD91" i="4" s="1"/>
  <c r="AK89" i="4" a="1"/>
  <c r="AK89" i="4" s="1"/>
  <c r="AO89" i="4" a="1"/>
  <c r="AO89" i="4" s="1"/>
  <c r="AR89" i="4" a="1"/>
  <c r="AR89" i="4" s="1"/>
  <c r="AU89" i="4" a="1"/>
  <c r="AU89" i="4" s="1"/>
  <c r="AU91" i="4" s="1"/>
  <c r="AY89" i="4" a="1"/>
  <c r="AY89" i="4" s="1"/>
  <c r="BC89" i="4" a="1"/>
  <c r="BC89" i="4" s="1"/>
  <c r="BC91" i="4" s="1"/>
  <c r="BF89" i="4" a="1"/>
  <c r="BF89" i="4" s="1"/>
  <c r="BF91" i="4" s="1"/>
  <c r="BM89" i="4" a="1"/>
  <c r="BM89" i="4" s="1"/>
  <c r="BM91" i="4" s="1"/>
  <c r="BP89" i="4" a="1"/>
  <c r="BP89" i="4" s="1"/>
  <c r="K89" i="4" a="1"/>
  <c r="K89" i="4" s="1"/>
  <c r="Q89" i="4" a="1"/>
  <c r="Q89" i="4" s="1"/>
  <c r="Q91" i="4" s="1"/>
  <c r="U89" i="4" a="1"/>
  <c r="U89" i="4" s="1"/>
  <c r="U91" i="4" s="1"/>
  <c r="Y89" i="4" a="1"/>
  <c r="Y89" i="4" s="1"/>
  <c r="AB89" i="4" a="1"/>
  <c r="AB89" i="4" s="1"/>
  <c r="AB91" i="4" s="1"/>
  <c r="AE89" i="4" a="1"/>
  <c r="AE89" i="4" s="1"/>
  <c r="AE91" i="4" s="1"/>
  <c r="AH89" i="4" a="1"/>
  <c r="AH89" i="4" s="1"/>
  <c r="AH91" i="4" s="1"/>
  <c r="AL89" i="4" a="1"/>
  <c r="AL89" i="4" s="1"/>
  <c r="AS89" i="4" a="1"/>
  <c r="AS89" i="4" s="1"/>
  <c r="AS91" i="4" s="1"/>
  <c r="AV89" i="4" a="1"/>
  <c r="AV89" i="4" s="1"/>
  <c r="AV91" i="4" s="1"/>
  <c r="AZ89" i="4" a="1"/>
  <c r="AZ89" i="4" s="1"/>
  <c r="AZ91" i="4" s="1"/>
  <c r="BD89" i="4" a="1"/>
  <c r="BD89" i="4" s="1"/>
  <c r="BD91" i="4" s="1"/>
  <c r="BG89" i="4" a="1"/>
  <c r="BG89" i="4" s="1"/>
  <c r="BG91" i="4" s="1"/>
  <c r="BJ89" i="4" a="1"/>
  <c r="BJ89" i="4" s="1"/>
  <c r="BJ91" i="4" s="1"/>
  <c r="BQ89" i="4" a="1"/>
  <c r="BQ89" i="4" s="1"/>
  <c r="BQ91" i="4" s="1"/>
  <c r="R89" i="4" a="1"/>
  <c r="R89" i="4" s="1"/>
  <c r="V89" i="4" a="1"/>
  <c r="V89" i="4" s="1"/>
  <c r="V91" i="4" s="1"/>
  <c r="AC89" i="4" a="1"/>
  <c r="AC89" i="4" s="1"/>
  <c r="AC91" i="4" s="1"/>
  <c r="AF89" i="4" a="1"/>
  <c r="AF89" i="4" s="1"/>
  <c r="AF91" i="4" s="1"/>
  <c r="AI89" i="4" a="1"/>
  <c r="AI89" i="4" s="1"/>
  <c r="AM89" i="4" a="1"/>
  <c r="AM89" i="4" s="1"/>
  <c r="AM91" i="4" s="1"/>
  <c r="AP89" i="4" a="1"/>
  <c r="AP89" i="4" s="1"/>
  <c r="AP91" i="4" s="1"/>
  <c r="AW89" i="4" a="1"/>
  <c r="AW89" i="4" s="1"/>
  <c r="AW91" i="4" s="1"/>
  <c r="BA89" i="4" a="1"/>
  <c r="BA89" i="4" s="1"/>
  <c r="BA91" i="4" s="1"/>
  <c r="BE89" i="4" a="1"/>
  <c r="BE89" i="4" s="1"/>
  <c r="BE91" i="4" s="1"/>
  <c r="BH89" i="4" a="1"/>
  <c r="BH89" i="4" s="1"/>
  <c r="BH91" i="4" s="1"/>
  <c r="BK89" i="4" a="1"/>
  <c r="BK89" i="4" s="1"/>
  <c r="BN89" i="4" a="1"/>
  <c r="BN89" i="4" s="1"/>
  <c r="BN91" i="4" s="1"/>
  <c r="BR89" i="4" a="1"/>
  <c r="BR89" i="4" s="1"/>
  <c r="BR106" i="4" a="1"/>
  <c r="BR106" i="4" s="1"/>
  <c r="BN106" i="4" a="1"/>
  <c r="BN106" i="4" s="1"/>
  <c r="BK106" i="4" a="1"/>
  <c r="BK106" i="4" s="1"/>
  <c r="BG106" i="4" a="1"/>
  <c r="BG106" i="4" s="1"/>
  <c r="BC106" i="4" a="1"/>
  <c r="BC106" i="4" s="1"/>
  <c r="AY106" i="4" a="1"/>
  <c r="AY106" i="4" s="1"/>
  <c r="AU106" i="4" a="1"/>
  <c r="AU106" i="4" s="1"/>
  <c r="AQ106" i="4" a="1"/>
  <c r="AQ106" i="4" s="1"/>
  <c r="AN106" i="4" a="1"/>
  <c r="AN106" i="4" s="1"/>
  <c r="AJ106" i="4" a="1"/>
  <c r="AJ106" i="4" s="1"/>
  <c r="AF106" i="4" a="1"/>
  <c r="AF106" i="4" s="1"/>
  <c r="AC106" i="4" a="1"/>
  <c r="AC106" i="4" s="1"/>
  <c r="Y106" i="4" a="1"/>
  <c r="Y106" i="4" s="1"/>
  <c r="V106" i="4" a="1"/>
  <c r="V106" i="4" s="1"/>
  <c r="R106" i="4" a="1"/>
  <c r="R106" i="4" s="1"/>
  <c r="O106" i="4" a="1"/>
  <c r="O106" i="4" s="1"/>
  <c r="L106" i="4" a="1"/>
  <c r="L106" i="4" s="1"/>
  <c r="H106" i="4" a="1"/>
  <c r="H106" i="4" s="1"/>
  <c r="D106" i="4" a="1"/>
  <c r="D106" i="4" s="1"/>
  <c r="BM105" i="4" a="1"/>
  <c r="BM105" i="4" s="1"/>
  <c r="BI105" i="4" a="1"/>
  <c r="BI105" i="4" s="1"/>
  <c r="BI107" i="4" s="1"/>
  <c r="BF105" i="4" a="1"/>
  <c r="BF105" i="4" s="1"/>
  <c r="BB105" i="4" a="1"/>
  <c r="BB105" i="4" s="1"/>
  <c r="BB107" i="4" s="1"/>
  <c r="AX105" i="4" a="1"/>
  <c r="AX105" i="4" s="1"/>
  <c r="AX107" i="4" s="1"/>
  <c r="AT105" i="4" a="1"/>
  <c r="AT105" i="4" s="1"/>
  <c r="AT107" i="4" s="1"/>
  <c r="AP105" i="4" a="1"/>
  <c r="AP105" i="4" s="1"/>
  <c r="AL105" i="4" a="1"/>
  <c r="AL105" i="4" s="1"/>
  <c r="AL107" i="4" s="1"/>
  <c r="AI105" i="4" a="1"/>
  <c r="AI105" i="4" s="1"/>
  <c r="AE105" i="4" a="1"/>
  <c r="AE105" i="4" s="1"/>
  <c r="AB105" i="4" a="1"/>
  <c r="AB105" i="4" s="1"/>
  <c r="X105" i="4" a="1"/>
  <c r="X105" i="4" s="1"/>
  <c r="F110" i="4" a="1"/>
  <c r="F110" i="4" s="1"/>
  <c r="J110" i="4" a="1"/>
  <c r="J110" i="4" s="1"/>
  <c r="M110" i="4" a="1"/>
  <c r="M110" i="4" s="1"/>
  <c r="Q110" i="4" a="1"/>
  <c r="Q110" i="4" s="1"/>
  <c r="T110" i="4" a="1"/>
  <c r="T110" i="4" s="1"/>
  <c r="X110" i="4" a="1"/>
  <c r="X110" i="4" s="1"/>
  <c r="X111" i="4" s="1"/>
  <c r="AB110" i="4" a="1"/>
  <c r="AB110" i="4" s="1"/>
  <c r="AF110" i="4" a="1"/>
  <c r="AF110" i="4" s="1"/>
  <c r="AJ110" i="4" a="1"/>
  <c r="AJ110" i="4" s="1"/>
  <c r="AN110" i="4" a="1"/>
  <c r="AN110" i="4" s="1"/>
  <c r="AR110" i="4" a="1"/>
  <c r="AR110" i="4" s="1"/>
  <c r="AV110" i="4" a="1"/>
  <c r="AV110" i="4" s="1"/>
  <c r="AZ110" i="4" a="1"/>
  <c r="AZ110" i="4" s="1"/>
  <c r="BD110" i="4" a="1"/>
  <c r="BD110" i="4" s="1"/>
  <c r="BH110" i="4" a="1"/>
  <c r="BH110" i="4" s="1"/>
  <c r="BL110" i="4" a="1"/>
  <c r="BL110" i="4" s="1"/>
  <c r="BP110" i="4" a="1"/>
  <c r="BP110" i="4" s="1"/>
  <c r="G110" i="4" a="1"/>
  <c r="G110" i="4" s="1"/>
  <c r="G111" i="4" s="1"/>
  <c r="K110" i="4" a="1"/>
  <c r="K110" i="4" s="1"/>
  <c r="N110" i="4" a="1"/>
  <c r="N110" i="4" s="1"/>
  <c r="R110" i="4" a="1"/>
  <c r="R110" i="4" s="1"/>
  <c r="U110" i="4" a="1"/>
  <c r="U110" i="4" s="1"/>
  <c r="U111" i="4" s="1"/>
  <c r="Y110" i="4" a="1"/>
  <c r="Y110" i="4" s="1"/>
  <c r="AC110" i="4" a="1"/>
  <c r="AC110" i="4" s="1"/>
  <c r="AG110" i="4" a="1"/>
  <c r="AG110" i="4" s="1"/>
  <c r="AK110" i="4" a="1"/>
  <c r="AK110" i="4" s="1"/>
  <c r="AK111" i="4" s="1"/>
  <c r="AO110" i="4" a="1"/>
  <c r="AO110" i="4" s="1"/>
  <c r="AS110" i="4" a="1"/>
  <c r="AS110" i="4" s="1"/>
  <c r="AW110" i="4" a="1"/>
  <c r="AW110" i="4" s="1"/>
  <c r="BA110" i="4" a="1"/>
  <c r="BA110" i="4" s="1"/>
  <c r="BE110" i="4" a="1"/>
  <c r="BE110" i="4" s="1"/>
  <c r="BI110" i="4" a="1"/>
  <c r="BI110" i="4" s="1"/>
  <c r="BM110" i="4" a="1"/>
  <c r="BM110" i="4" s="1"/>
  <c r="BQ110" i="4" a="1"/>
  <c r="BQ110" i="4" s="1"/>
  <c r="D110" i="4" a="1"/>
  <c r="D110" i="4" s="1"/>
  <c r="H110" i="4" a="1"/>
  <c r="H110" i="4" s="1"/>
  <c r="O110" i="4" a="1"/>
  <c r="O110" i="4" s="1"/>
  <c r="S110" i="4" a="1"/>
  <c r="S110" i="4" s="1"/>
  <c r="V110" i="4" a="1"/>
  <c r="V110" i="4" s="1"/>
  <c r="Z110" i="4" a="1"/>
  <c r="Z110" i="4" s="1"/>
  <c r="AD110" i="4" a="1"/>
  <c r="AD110" i="4" s="1"/>
  <c r="AH110" i="4" a="1"/>
  <c r="AH110" i="4" s="1"/>
  <c r="AH111" i="4" s="1"/>
  <c r="AL110" i="4" a="1"/>
  <c r="AL110" i="4" s="1"/>
  <c r="AP110" i="4" a="1"/>
  <c r="AP110" i="4" s="1"/>
  <c r="AT110" i="4" a="1"/>
  <c r="AT110" i="4" s="1"/>
  <c r="AX110" i="4" a="1"/>
  <c r="AX110" i="4" s="1"/>
  <c r="BB110" i="4" a="1"/>
  <c r="BB110" i="4" s="1"/>
  <c r="BF110" i="4" a="1"/>
  <c r="BF110" i="4" s="1"/>
  <c r="BF111" i="4" s="1"/>
  <c r="BJ110" i="4" a="1"/>
  <c r="BJ110" i="4" s="1"/>
  <c r="BN110" i="4" a="1"/>
  <c r="BN110" i="4" s="1"/>
  <c r="BR110" i="4" a="1"/>
  <c r="BR110" i="4" s="1"/>
  <c r="C110" i="4" a="1"/>
  <c r="C110" i="4" s="1"/>
  <c r="E110" i="4" a="1"/>
  <c r="E110" i="4" s="1"/>
  <c r="I110" i="4" a="1"/>
  <c r="I110" i="4" s="1"/>
  <c r="L110" i="4" a="1"/>
  <c r="L110" i="4" s="1"/>
  <c r="P110" i="4" a="1"/>
  <c r="P110" i="4" s="1"/>
  <c r="P111" i="4" s="1"/>
  <c r="W110" i="4" a="1"/>
  <c r="W110" i="4" s="1"/>
  <c r="W111" i="4" s="1"/>
  <c r="AA110" i="4" a="1"/>
  <c r="AA110" i="4" s="1"/>
  <c r="AE110" i="4" a="1"/>
  <c r="AE110" i="4" s="1"/>
  <c r="AI110" i="4" a="1"/>
  <c r="AI110" i="4" s="1"/>
  <c r="AM110" i="4" a="1"/>
  <c r="AM110" i="4" s="1"/>
  <c r="AQ110" i="4" a="1"/>
  <c r="AQ110" i="4" s="1"/>
  <c r="AU110" i="4" a="1"/>
  <c r="AU110" i="4" s="1"/>
  <c r="AY110" i="4" a="1"/>
  <c r="AY110" i="4" s="1"/>
  <c r="BC110" i="4" a="1"/>
  <c r="BC110" i="4" s="1"/>
  <c r="BG110" i="4" a="1"/>
  <c r="BG110" i="4" s="1"/>
  <c r="BK110" i="4" a="1"/>
  <c r="BK110" i="4" s="1"/>
  <c r="BO110" i="4" a="1"/>
  <c r="BO110" i="4" s="1"/>
  <c r="BS110" i="4" a="1"/>
  <c r="BS110" i="4" s="1"/>
  <c r="D102" i="4" a="1"/>
  <c r="D102" i="4" s="1"/>
  <c r="H102" i="4" a="1"/>
  <c r="H102" i="4" s="1"/>
  <c r="K102" i="4" a="1"/>
  <c r="K102" i="4" s="1"/>
  <c r="O102" i="4" a="1"/>
  <c r="O102" i="4" s="1"/>
  <c r="S102" i="4" a="1"/>
  <c r="S102" i="4" s="1"/>
  <c r="W102" i="4" a="1"/>
  <c r="W102" i="4" s="1"/>
  <c r="W103" i="4" s="1"/>
  <c r="AA102" i="4" a="1"/>
  <c r="AA102" i="4" s="1"/>
  <c r="AE102" i="4" a="1"/>
  <c r="AE102" i="4" s="1"/>
  <c r="AE103" i="4" s="1"/>
  <c r="AL102" i="4" a="1"/>
  <c r="AL102" i="4" s="1"/>
  <c r="AP102" i="4" a="1"/>
  <c r="AP102" i="4" s="1"/>
  <c r="AS102" i="4" a="1"/>
  <c r="AS102" i="4" s="1"/>
  <c r="AW102" i="4" a="1"/>
  <c r="AW102" i="4" s="1"/>
  <c r="BA102" i="4" a="1"/>
  <c r="BA102" i="4" s="1"/>
  <c r="BE102" i="4" a="1"/>
  <c r="BE102" i="4" s="1"/>
  <c r="BI102" i="4" a="1"/>
  <c r="BI102" i="4" s="1"/>
  <c r="BM102" i="4" a="1"/>
  <c r="BM102" i="4" s="1"/>
  <c r="BP102" i="4" a="1"/>
  <c r="BP102" i="4" s="1"/>
  <c r="E102" i="4" a="1"/>
  <c r="E102" i="4" s="1"/>
  <c r="I102" i="4" a="1"/>
  <c r="I102" i="4" s="1"/>
  <c r="L102" i="4" a="1"/>
  <c r="L102" i="4" s="1"/>
  <c r="P102" i="4" a="1"/>
  <c r="P102" i="4" s="1"/>
  <c r="T102" i="4" a="1"/>
  <c r="T102" i="4" s="1"/>
  <c r="T103" i="4" s="1"/>
  <c r="X102" i="4" a="1"/>
  <c r="X102" i="4" s="1"/>
  <c r="AB102" i="4" a="1"/>
  <c r="AB102" i="4" s="1"/>
  <c r="AF102" i="4" a="1"/>
  <c r="AF102" i="4" s="1"/>
  <c r="AI102" i="4" a="1"/>
  <c r="AI102" i="4" s="1"/>
  <c r="AM102" i="4" a="1"/>
  <c r="AM102" i="4" s="1"/>
  <c r="AT102" i="4" a="1"/>
  <c r="AT102" i="4" s="1"/>
  <c r="AX102" i="4" a="1"/>
  <c r="AX102" i="4" s="1"/>
  <c r="BB102" i="4" a="1"/>
  <c r="BB102" i="4" s="1"/>
  <c r="BF102" i="4" a="1"/>
  <c r="BF102" i="4" s="1"/>
  <c r="BJ102" i="4" a="1"/>
  <c r="BJ102" i="4" s="1"/>
  <c r="BN102" i="4" a="1"/>
  <c r="BN102" i="4" s="1"/>
  <c r="BQ102" i="4" a="1"/>
  <c r="BQ102" i="4" s="1"/>
  <c r="F102" i="4" a="1"/>
  <c r="F102" i="4" s="1"/>
  <c r="J102" i="4" a="1"/>
  <c r="J102" i="4" s="1"/>
  <c r="J103" i="4" s="1"/>
  <c r="M102" i="4" a="1"/>
  <c r="M102" i="4" s="1"/>
  <c r="M103" i="4" s="1"/>
  <c r="Q102" i="4" a="1"/>
  <c r="Q102" i="4" s="1"/>
  <c r="U102" i="4" a="1"/>
  <c r="U102" i="4" s="1"/>
  <c r="Y102" i="4" a="1"/>
  <c r="Y102" i="4" s="1"/>
  <c r="AC102" i="4" a="1"/>
  <c r="AC102" i="4" s="1"/>
  <c r="AG102" i="4" a="1"/>
  <c r="AG102" i="4" s="1"/>
  <c r="AJ102" i="4" a="1"/>
  <c r="AJ102" i="4" s="1"/>
  <c r="AN102" i="4" a="1"/>
  <c r="AN102" i="4" s="1"/>
  <c r="AQ102" i="4" a="1"/>
  <c r="AQ102" i="4" s="1"/>
  <c r="AU102" i="4" a="1"/>
  <c r="AU102" i="4" s="1"/>
  <c r="AY102" i="4" a="1"/>
  <c r="AY102" i="4" s="1"/>
  <c r="BC102" i="4" a="1"/>
  <c r="BC102" i="4" s="1"/>
  <c r="BC103" i="4" s="1"/>
  <c r="BG102" i="4" a="1"/>
  <c r="BG102" i="4" s="1"/>
  <c r="BK102" i="4" a="1"/>
  <c r="BK102" i="4" s="1"/>
  <c r="BR102" i="4" a="1"/>
  <c r="BR102" i="4" s="1"/>
  <c r="G102" i="4" a="1"/>
  <c r="G102" i="4" s="1"/>
  <c r="N102" i="4" a="1"/>
  <c r="N102" i="4" s="1"/>
  <c r="N103" i="4" s="1"/>
  <c r="R102" i="4" a="1"/>
  <c r="R102" i="4" s="1"/>
  <c r="V102" i="4" a="1"/>
  <c r="V102" i="4" s="1"/>
  <c r="Z102" i="4" a="1"/>
  <c r="Z102" i="4" s="1"/>
  <c r="Z103" i="4" s="1"/>
  <c r="AD102" i="4" a="1"/>
  <c r="AD102" i="4" s="1"/>
  <c r="AH102" i="4" a="1"/>
  <c r="AH102" i="4" s="1"/>
  <c r="AK102" i="4" a="1"/>
  <c r="AK102" i="4" s="1"/>
  <c r="AK103" i="4" s="1"/>
  <c r="AO102" i="4" a="1"/>
  <c r="AO102" i="4" s="1"/>
  <c r="AR102" i="4" a="1"/>
  <c r="AR102" i="4" s="1"/>
  <c r="AV102" i="4" a="1"/>
  <c r="AV102" i="4" s="1"/>
  <c r="AZ102" i="4" a="1"/>
  <c r="AZ102" i="4" s="1"/>
  <c r="BD102" i="4" a="1"/>
  <c r="BD102" i="4" s="1"/>
  <c r="BH102" i="4" a="1"/>
  <c r="BH102" i="4" s="1"/>
  <c r="BL102" i="4" a="1"/>
  <c r="BL102" i="4" s="1"/>
  <c r="BO102" i="4" a="1"/>
  <c r="BO102" i="4" s="1"/>
  <c r="BS102" i="4" a="1"/>
  <c r="BS102" i="4" s="1"/>
  <c r="F94" i="4" a="1"/>
  <c r="F94" i="4" s="1"/>
  <c r="I94" i="4" a="1"/>
  <c r="I94" i="4" s="1"/>
  <c r="M94" i="4" a="1"/>
  <c r="M94" i="4" s="1"/>
  <c r="P94" i="4" a="1"/>
  <c r="P94" i="4" s="1"/>
  <c r="P95" i="4" s="1"/>
  <c r="T94" i="4" a="1"/>
  <c r="T94" i="4" s="1"/>
  <c r="T95" i="4" s="1"/>
  <c r="W94" i="4" a="1"/>
  <c r="W94" i="4" s="1"/>
  <c r="AA94" i="4" a="1"/>
  <c r="AA94" i="4" s="1"/>
  <c r="AE94" i="4" a="1"/>
  <c r="AE94" i="4" s="1"/>
  <c r="AI94" i="4" a="1"/>
  <c r="AI94" i="4" s="1"/>
  <c r="AP94" i="4" a="1"/>
  <c r="AP94" i="4" s="1"/>
  <c r="AP95" i="4" s="1"/>
  <c r="AT94" i="4" a="1"/>
  <c r="AT94" i="4" s="1"/>
  <c r="AW94" i="4" a="1"/>
  <c r="AW94" i="4" s="1"/>
  <c r="BA94" i="4" a="1"/>
  <c r="BA94" i="4" s="1"/>
  <c r="BD94" i="4" a="1"/>
  <c r="BD94" i="4" s="1"/>
  <c r="BH94" i="4" a="1"/>
  <c r="BH94" i="4" s="1"/>
  <c r="BL94" i="4" a="1"/>
  <c r="BL94" i="4" s="1"/>
  <c r="BO94" i="4" a="1"/>
  <c r="BO94" i="4" s="1"/>
  <c r="D94" i="4" a="1"/>
  <c r="D94" i="4" s="1"/>
  <c r="J94" i="4" a="1"/>
  <c r="J94" i="4" s="1"/>
  <c r="N94" i="4" a="1"/>
  <c r="N94" i="4" s="1"/>
  <c r="N95" i="4" s="1"/>
  <c r="Q94" i="4" a="1"/>
  <c r="Q94" i="4" s="1"/>
  <c r="Q95" i="4" s="1"/>
  <c r="U94" i="4" a="1"/>
  <c r="U94" i="4" s="1"/>
  <c r="X94" i="4" a="1"/>
  <c r="X94" i="4" s="1"/>
  <c r="AB94" i="4" a="1"/>
  <c r="AB94" i="4" s="1"/>
  <c r="AB95" i="4" s="1"/>
  <c r="AF94" i="4" a="1"/>
  <c r="AF94" i="4" s="1"/>
  <c r="AF95" i="4" s="1"/>
  <c r="AJ94" i="4" a="1"/>
  <c r="AJ94" i="4" s="1"/>
  <c r="AM94" i="4" a="1"/>
  <c r="AM94" i="4" s="1"/>
  <c r="AQ94" i="4" a="1"/>
  <c r="AQ94" i="4" s="1"/>
  <c r="AU94" i="4" a="1"/>
  <c r="AU94" i="4" s="1"/>
  <c r="AX94" i="4" a="1"/>
  <c r="AX94" i="4" s="1"/>
  <c r="BB94" i="4" a="1"/>
  <c r="BB94" i="4" s="1"/>
  <c r="BE94" i="4" a="1"/>
  <c r="BE94" i="4" s="1"/>
  <c r="BI94" i="4" a="1"/>
  <c r="BI94" i="4" s="1"/>
  <c r="BP94" i="4" a="1"/>
  <c r="BP94" i="4" s="1"/>
  <c r="BS94" i="4" a="1"/>
  <c r="BS94" i="4" s="1"/>
  <c r="G94" i="4" a="1"/>
  <c r="G94" i="4" s="1"/>
  <c r="K94" i="4" a="1"/>
  <c r="K94" i="4" s="1"/>
  <c r="K95" i="4" s="1"/>
  <c r="R94" i="4" a="1"/>
  <c r="R94" i="4" s="1"/>
  <c r="V94" i="4" a="1"/>
  <c r="V94" i="4" s="1"/>
  <c r="Y94" i="4" a="1"/>
  <c r="Y94" i="4" s="1"/>
  <c r="Y95" i="4" s="1"/>
  <c r="AC94" i="4" a="1"/>
  <c r="AC94" i="4" s="1"/>
  <c r="AG94" i="4" a="1"/>
  <c r="AG94" i="4" s="1"/>
  <c r="AG95" i="4" s="1"/>
  <c r="AK94" i="4" a="1"/>
  <c r="AK94" i="4" s="1"/>
  <c r="AN94" i="4" a="1"/>
  <c r="AN94" i="4" s="1"/>
  <c r="AR94" i="4" a="1"/>
  <c r="AR94" i="4" s="1"/>
  <c r="AV94" i="4" a="1"/>
  <c r="AV94" i="4" s="1"/>
  <c r="AY94" i="4" a="1"/>
  <c r="AY94" i="4" s="1"/>
  <c r="BF94" i="4" a="1"/>
  <c r="BF94" i="4" s="1"/>
  <c r="BJ94" i="4" a="1"/>
  <c r="BJ94" i="4" s="1"/>
  <c r="BM94" i="4" a="1"/>
  <c r="BM94" i="4" s="1"/>
  <c r="BQ94" i="4" a="1"/>
  <c r="BQ94" i="4" s="1"/>
  <c r="E94" i="4" a="1"/>
  <c r="E94" i="4" s="1"/>
  <c r="H94" i="4" a="1"/>
  <c r="H94" i="4" s="1"/>
  <c r="H95" i="4" s="1"/>
  <c r="L94" i="4" a="1"/>
  <c r="L94" i="4" s="1"/>
  <c r="O94" i="4" a="1"/>
  <c r="O94" i="4" s="1"/>
  <c r="S94" i="4" a="1"/>
  <c r="S94" i="4" s="1"/>
  <c r="S95" i="4" s="1"/>
  <c r="Z94" i="4" a="1"/>
  <c r="Z94" i="4" s="1"/>
  <c r="Z95" i="4" s="1"/>
  <c r="AD94" i="4" a="1"/>
  <c r="AD94" i="4" s="1"/>
  <c r="AD95" i="4" s="1"/>
  <c r="AH94" i="4" a="1"/>
  <c r="AH94" i="4" s="1"/>
  <c r="AL94" i="4" a="1"/>
  <c r="AL94" i="4" s="1"/>
  <c r="AO94" i="4" a="1"/>
  <c r="AO94" i="4" s="1"/>
  <c r="AS94" i="4" a="1"/>
  <c r="AS94" i="4" s="1"/>
  <c r="AZ94" i="4" a="1"/>
  <c r="AZ94" i="4" s="1"/>
  <c r="BC94" i="4" a="1"/>
  <c r="BC94" i="4" s="1"/>
  <c r="BG94" i="4" a="1"/>
  <c r="BG94" i="4" s="1"/>
  <c r="BK94" i="4" a="1"/>
  <c r="BK94" i="4" s="1"/>
  <c r="BN94" i="4" a="1"/>
  <c r="BN94" i="4" s="1"/>
  <c r="BR94" i="4" a="1"/>
  <c r="BR94" i="4" s="1"/>
  <c r="G86" i="4" a="1"/>
  <c r="G86" i="4" s="1"/>
  <c r="G87" i="4" s="1"/>
  <c r="K86" i="4" a="1"/>
  <c r="K86" i="4" s="1"/>
  <c r="O86" i="4" a="1"/>
  <c r="O86" i="4" s="1"/>
  <c r="R86" i="4" a="1"/>
  <c r="R86" i="4" s="1"/>
  <c r="V86" i="4" a="1"/>
  <c r="V86" i="4" s="1"/>
  <c r="Y86" i="4" a="1"/>
  <c r="Y86" i="4" s="1"/>
  <c r="AC86" i="4" a="1"/>
  <c r="AC86" i="4" s="1"/>
  <c r="AF86" i="4" a="1"/>
  <c r="AF86" i="4" s="1"/>
  <c r="AJ86" i="4" a="1"/>
  <c r="AJ86" i="4" s="1"/>
  <c r="AN86" i="4" a="1"/>
  <c r="AN86" i="4" s="1"/>
  <c r="AR86" i="4" a="1"/>
  <c r="AR86" i="4" s="1"/>
  <c r="AY86" i="4" a="1"/>
  <c r="AY86" i="4" s="1"/>
  <c r="BC86" i="4" a="1"/>
  <c r="BC86" i="4" s="1"/>
  <c r="BF86" i="4" a="1"/>
  <c r="BF86" i="4" s="1"/>
  <c r="BJ86" i="4" a="1"/>
  <c r="BJ86" i="4" s="1"/>
  <c r="BN86" i="4" a="1"/>
  <c r="BN86" i="4" s="1"/>
  <c r="BR86" i="4" a="1"/>
  <c r="BR86" i="4" s="1"/>
  <c r="D86" i="4" a="1"/>
  <c r="D86" i="4" s="1"/>
  <c r="D87" i="4" s="1"/>
  <c r="H86" i="4" a="1"/>
  <c r="H86" i="4" s="1"/>
  <c r="L86" i="4" a="1"/>
  <c r="L86" i="4" s="1"/>
  <c r="S86" i="4" a="1"/>
  <c r="S86" i="4" s="1"/>
  <c r="S87" i="4" s="1"/>
  <c r="W86" i="4" a="1"/>
  <c r="W86" i="4" s="1"/>
  <c r="Z86" i="4" a="1"/>
  <c r="Z86" i="4" s="1"/>
  <c r="AD86" i="4" a="1"/>
  <c r="AD86" i="4" s="1"/>
  <c r="AG86" i="4" a="1"/>
  <c r="AG86" i="4" s="1"/>
  <c r="AK86" i="4" a="1"/>
  <c r="AK86" i="4" s="1"/>
  <c r="AO86" i="4" a="1"/>
  <c r="AO86" i="4" s="1"/>
  <c r="AS86" i="4" a="1"/>
  <c r="AS86" i="4" s="1"/>
  <c r="AV86" i="4" a="1"/>
  <c r="AV86" i="4" s="1"/>
  <c r="AV87" i="4" s="1"/>
  <c r="AZ86" i="4" a="1"/>
  <c r="AZ86" i="4" s="1"/>
  <c r="BG86" i="4" a="1"/>
  <c r="BG86" i="4" s="1"/>
  <c r="BK86" i="4" a="1"/>
  <c r="BK86" i="4" s="1"/>
  <c r="BO86" i="4" a="1"/>
  <c r="BO86" i="4" s="1"/>
  <c r="BS86" i="4" a="1"/>
  <c r="BS86" i="4" s="1"/>
  <c r="E86" i="4" a="1"/>
  <c r="E86" i="4" s="1"/>
  <c r="I86" i="4" a="1"/>
  <c r="I86" i="4" s="1"/>
  <c r="I87" i="4" s="1"/>
  <c r="M86" i="4" a="1"/>
  <c r="M86" i="4" s="1"/>
  <c r="M87" i="4" s="1"/>
  <c r="P86" i="4" a="1"/>
  <c r="P86" i="4" s="1"/>
  <c r="T86" i="4" a="1"/>
  <c r="T86" i="4" s="1"/>
  <c r="AA86" i="4" a="1"/>
  <c r="AA86" i="4" s="1"/>
  <c r="AA87" i="4" s="1"/>
  <c r="AE86" i="4" a="1"/>
  <c r="AE86" i="4" s="1"/>
  <c r="AH86" i="4" a="1"/>
  <c r="AH86" i="4" s="1"/>
  <c r="AL86" i="4" a="1"/>
  <c r="AL86" i="4" s="1"/>
  <c r="AP86" i="4" a="1"/>
  <c r="AP86" i="4" s="1"/>
  <c r="AP87" i="4" s="1"/>
  <c r="AT86" i="4" a="1"/>
  <c r="AT86" i="4" s="1"/>
  <c r="AW86" i="4" a="1"/>
  <c r="AW86" i="4" s="1"/>
  <c r="BA86" i="4" a="1"/>
  <c r="BA86" i="4" s="1"/>
  <c r="BD86" i="4" a="1"/>
  <c r="BD86" i="4" s="1"/>
  <c r="BH86" i="4" a="1"/>
  <c r="BH86" i="4" s="1"/>
  <c r="BH87" i="4" s="1"/>
  <c r="BL86" i="4" a="1"/>
  <c r="BL86" i="4" s="1"/>
  <c r="BP86" i="4" a="1"/>
  <c r="BP86" i="4" s="1"/>
  <c r="F86" i="4" a="1"/>
  <c r="F86" i="4" s="1"/>
  <c r="J86" i="4" a="1"/>
  <c r="J86" i="4" s="1"/>
  <c r="N86" i="4" a="1"/>
  <c r="N86" i="4" s="1"/>
  <c r="N87" i="4" s="1"/>
  <c r="Q86" i="4" a="1"/>
  <c r="Q86" i="4" s="1"/>
  <c r="U86" i="4" a="1"/>
  <c r="U86" i="4" s="1"/>
  <c r="X86" i="4" a="1"/>
  <c r="X86" i="4" s="1"/>
  <c r="X87" i="4" s="1"/>
  <c r="AB86" i="4" a="1"/>
  <c r="AB86" i="4" s="1"/>
  <c r="AI86" i="4" a="1"/>
  <c r="AI86" i="4" s="1"/>
  <c r="AM86" i="4" a="1"/>
  <c r="AM86" i="4" s="1"/>
  <c r="AM87" i="4" s="1"/>
  <c r="AQ86" i="4" a="1"/>
  <c r="AQ86" i="4" s="1"/>
  <c r="AU86" i="4" a="1"/>
  <c r="AU86" i="4" s="1"/>
  <c r="AX86" i="4" a="1"/>
  <c r="AX86" i="4" s="1"/>
  <c r="BB86" i="4" a="1"/>
  <c r="BB86" i="4" s="1"/>
  <c r="BB87" i="4" s="1"/>
  <c r="BE86" i="4" a="1"/>
  <c r="BE86" i="4" s="1"/>
  <c r="BI86" i="4" a="1"/>
  <c r="BI86" i="4" s="1"/>
  <c r="BI87" i="4" s="1"/>
  <c r="BM86" i="4" a="1"/>
  <c r="BM86" i="4" s="1"/>
  <c r="BQ86" i="4" a="1"/>
  <c r="BQ86" i="4" s="1"/>
  <c r="C89" i="4" a="1"/>
  <c r="C89" i="4" s="1"/>
  <c r="C97" i="4" a="1"/>
  <c r="C97" i="4" s="1"/>
  <c r="C105" i="4" a="1"/>
  <c r="C105" i="4" s="1"/>
  <c r="BQ106" i="4" a="1"/>
  <c r="BQ106" i="4" s="1"/>
  <c r="BM106" i="4" a="1"/>
  <c r="BM106" i="4" s="1"/>
  <c r="BM107" i="4" s="1"/>
  <c r="BJ106" i="4" a="1"/>
  <c r="BJ106" i="4" s="1"/>
  <c r="BF106" i="4" a="1"/>
  <c r="BF106" i="4" s="1"/>
  <c r="BB106" i="4" a="1"/>
  <c r="BB106" i="4" s="1"/>
  <c r="AX106" i="4" a="1"/>
  <c r="AX106" i="4" s="1"/>
  <c r="AT106" i="4" a="1"/>
  <c r="AT106" i="4" s="1"/>
  <c r="AP106" i="4" a="1"/>
  <c r="AP106" i="4" s="1"/>
  <c r="AM106" i="4" a="1"/>
  <c r="AM106" i="4" s="1"/>
  <c r="AI106" i="4" a="1"/>
  <c r="AI106" i="4" s="1"/>
  <c r="AI107" i="4" s="1"/>
  <c r="AE106" i="4" a="1"/>
  <c r="AE106" i="4" s="1"/>
  <c r="AB106" i="4" a="1"/>
  <c r="AB106" i="4" s="1"/>
  <c r="U106" i="4" a="1"/>
  <c r="U106" i="4" s="1"/>
  <c r="Q106" i="4" a="1"/>
  <c r="Q106" i="4" s="1"/>
  <c r="Q107" i="4" s="1"/>
  <c r="K106" i="4" a="1"/>
  <c r="K106" i="4" s="1"/>
  <c r="BS105" i="4" a="1"/>
  <c r="BS105" i="4" s="1"/>
  <c r="BS107" i="4" s="1"/>
  <c r="BP105" i="4" a="1"/>
  <c r="BP105" i="4" s="1"/>
  <c r="BP107" i="4" s="1"/>
  <c r="BL105" i="4" a="1"/>
  <c r="BL105" i="4" s="1"/>
  <c r="BL107" i="4" s="1"/>
  <c r="BE105" i="4" a="1"/>
  <c r="BE105" i="4" s="1"/>
  <c r="BE107" i="4" s="1"/>
  <c r="BA105" i="4" a="1"/>
  <c r="BA105" i="4" s="1"/>
  <c r="BA107" i="4" s="1"/>
  <c r="AW105" i="4" a="1"/>
  <c r="AW105" i="4" s="1"/>
  <c r="AW107" i="4" s="1"/>
  <c r="AS105" i="4" a="1"/>
  <c r="AS105" i="4" s="1"/>
  <c r="AS107" i="4" s="1"/>
  <c r="AO105" i="4" a="1"/>
  <c r="AO105" i="4" s="1"/>
  <c r="AO107" i="4" s="1"/>
  <c r="AK105" i="4" a="1"/>
  <c r="AK105" i="4" s="1"/>
  <c r="AK107" i="4" s="1"/>
  <c r="AH105" i="4" a="1"/>
  <c r="AH105" i="4" s="1"/>
  <c r="AH107" i="4" s="1"/>
  <c r="AD105" i="4" a="1"/>
  <c r="AD105" i="4" s="1"/>
  <c r="AD107" i="4" s="1"/>
  <c r="AA105" i="4" a="1"/>
  <c r="AA105" i="4" s="1"/>
  <c r="AA107" i="4" s="1"/>
  <c r="W105" i="4" a="1"/>
  <c r="W105" i="4" s="1"/>
  <c r="W113" i="4" a="1"/>
  <c r="W113" i="4" s="1"/>
  <c r="W115" i="4" s="1"/>
  <c r="R113" i="4" a="1"/>
  <c r="R113" i="4" s="1"/>
  <c r="R115" i="4" s="1"/>
  <c r="E114" i="4" a="1"/>
  <c r="E114" i="4" s="1"/>
  <c r="U114" i="4" a="1"/>
  <c r="U114" i="4" s="1"/>
  <c r="AC114" i="4" a="1"/>
  <c r="AC114" i="4" s="1"/>
  <c r="AM113" i="4" a="1"/>
  <c r="AM113" i="4" s="1"/>
  <c r="AM115" i="4" s="1"/>
  <c r="BA114" i="4" a="1"/>
  <c r="BA114" i="4" s="1"/>
  <c r="AN114" i="4" a="1"/>
  <c r="AN114" i="4" s="1"/>
  <c r="H114" i="4" a="1"/>
  <c r="H114" i="4" s="1"/>
  <c r="BL114" i="4" a="1"/>
  <c r="BL114" i="4" s="1"/>
  <c r="AF114" i="4" a="1"/>
  <c r="AF114" i="4" s="1"/>
  <c r="BN113" i="4" a="1"/>
  <c r="BN113" i="4" s="1"/>
  <c r="BN115" i="4" s="1"/>
  <c r="BI114" i="4" a="1"/>
  <c r="BI114" i="4" s="1"/>
  <c r="AF99" i="4"/>
  <c r="G107" i="4"/>
  <c r="AE99" i="4"/>
  <c r="BP91" i="4"/>
  <c r="U87" i="4"/>
  <c r="F87" i="4"/>
  <c r="F113" i="4" a="1"/>
  <c r="F113" i="4" s="1"/>
  <c r="K113" i="4" a="1"/>
  <c r="K113" i="4" s="1"/>
  <c r="N113" i="4" a="1"/>
  <c r="N113" i="4" s="1"/>
  <c r="N118" i="4" s="1"/>
  <c r="S113" i="4" a="1"/>
  <c r="S113" i="4" s="1"/>
  <c r="S115" i="4" s="1"/>
  <c r="V113" i="4" a="1"/>
  <c r="V113" i="4" s="1"/>
  <c r="AA113" i="4" a="1"/>
  <c r="AA113" i="4" s="1"/>
  <c r="AD113" i="4" a="1"/>
  <c r="AD113" i="4" s="1"/>
  <c r="AI113" i="4" a="1"/>
  <c r="AI113" i="4" s="1"/>
  <c r="AL113" i="4" a="1"/>
  <c r="AL113" i="4" s="1"/>
  <c r="AL115" i="4" s="1"/>
  <c r="AQ113" i="4" a="1"/>
  <c r="AQ113" i="4" s="1"/>
  <c r="AQ115" i="4" s="1"/>
  <c r="AT113" i="4" a="1"/>
  <c r="AT113" i="4" s="1"/>
  <c r="AT115" i="4" s="1"/>
  <c r="AY113" i="4" a="1"/>
  <c r="AY113" i="4" s="1"/>
  <c r="AY115" i="4" s="1"/>
  <c r="BB113" i="4" a="1"/>
  <c r="BB113" i="4" s="1"/>
  <c r="BB115" i="4" s="1"/>
  <c r="BG113" i="4" a="1"/>
  <c r="BG113" i="4" s="1"/>
  <c r="BG115" i="4" s="1"/>
  <c r="BJ113" i="4" a="1"/>
  <c r="BJ113" i="4" s="1"/>
  <c r="BJ115" i="4" s="1"/>
  <c r="BO113" i="4" a="1"/>
  <c r="BO113" i="4" s="1"/>
  <c r="BO115" i="4" s="1"/>
  <c r="BR113" i="4" a="1"/>
  <c r="BR113" i="4" s="1"/>
  <c r="BR115" i="4" s="1"/>
  <c r="D113" i="4" a="1"/>
  <c r="D113" i="4" s="1"/>
  <c r="I113" i="4" a="1"/>
  <c r="I113" i="4" s="1"/>
  <c r="L113" i="4" a="1"/>
  <c r="L113" i="4" s="1"/>
  <c r="Q113" i="4" a="1"/>
  <c r="Q113" i="4" s="1"/>
  <c r="T113" i="4" a="1"/>
  <c r="T113" i="4" s="1"/>
  <c r="T115" i="4" s="1"/>
  <c r="Y113" i="4" a="1"/>
  <c r="Y113" i="4" s="1"/>
  <c r="Y115" i="4" s="1"/>
  <c r="AB113" i="4" a="1"/>
  <c r="AB113" i="4" s="1"/>
  <c r="AG113" i="4" a="1"/>
  <c r="AG113" i="4" s="1"/>
  <c r="AG115" i="4" s="1"/>
  <c r="AJ113" i="4" a="1"/>
  <c r="AJ113" i="4" s="1"/>
  <c r="AO113" i="4" a="1"/>
  <c r="AO113" i="4" s="1"/>
  <c r="AO115" i="4" s="1"/>
  <c r="AR113" i="4" a="1"/>
  <c r="AR113" i="4" s="1"/>
  <c r="AR115" i="4" s="1"/>
  <c r="AW113" i="4" a="1"/>
  <c r="AW113" i="4" s="1"/>
  <c r="AW115" i="4" s="1"/>
  <c r="AZ113" i="4" a="1"/>
  <c r="AZ113" i="4" s="1"/>
  <c r="AZ115" i="4" s="1"/>
  <c r="BE113" i="4" a="1"/>
  <c r="BE113" i="4" s="1"/>
  <c r="BE115" i="4" s="1"/>
  <c r="BH113" i="4" a="1"/>
  <c r="BH113" i="4" s="1"/>
  <c r="BH115" i="4" s="1"/>
  <c r="BM113" i="4" a="1"/>
  <c r="BM113" i="4" s="1"/>
  <c r="BM115" i="4" s="1"/>
  <c r="J113" i="4" a="1"/>
  <c r="J113" i="4" s="1"/>
  <c r="J115" i="4" s="1"/>
  <c r="O113" i="4" a="1"/>
  <c r="O113" i="4" s="1"/>
  <c r="Z113" i="4" a="1"/>
  <c r="Z113" i="4" s="1"/>
  <c r="Z115" i="4" s="1"/>
  <c r="AE113" i="4" a="1"/>
  <c r="AE113" i="4" s="1"/>
  <c r="AP113" i="4" a="1"/>
  <c r="AP113" i="4" s="1"/>
  <c r="AU113" i="4" a="1"/>
  <c r="AU113" i="4" s="1"/>
  <c r="AU115" i="4" s="1"/>
  <c r="BF113" i="4" a="1"/>
  <c r="BF113" i="4" s="1"/>
  <c r="BF115" i="4" s="1"/>
  <c r="BK113" i="4" a="1"/>
  <c r="BK113" i="4" s="1"/>
  <c r="BK115" i="4" s="1"/>
  <c r="BP113" i="4" a="1"/>
  <c r="BP113" i="4" s="1"/>
  <c r="BP115" i="4" s="1"/>
  <c r="BS113" i="4" a="1"/>
  <c r="BS113" i="4" s="1"/>
  <c r="BS115" i="4" s="1"/>
  <c r="E113" i="4" a="1"/>
  <c r="E113" i="4" s="1"/>
  <c r="E115" i="4" s="1"/>
  <c r="P113" i="4" a="1"/>
  <c r="P113" i="4" s="1"/>
  <c r="U113" i="4" a="1"/>
  <c r="U113" i="4" s="1"/>
  <c r="AF113" i="4" a="1"/>
  <c r="AF113" i="4" s="1"/>
  <c r="AK113" i="4" a="1"/>
  <c r="AK113" i="4" s="1"/>
  <c r="AV113" i="4" a="1"/>
  <c r="AV113" i="4" s="1"/>
  <c r="AV115" i="4" s="1"/>
  <c r="BA113" i="4" a="1"/>
  <c r="BA113" i="4" s="1"/>
  <c r="BA115" i="4" s="1"/>
  <c r="BL113" i="4" a="1"/>
  <c r="BL113" i="4" s="1"/>
  <c r="BL115" i="4" s="1"/>
  <c r="C113" i="4" a="1"/>
  <c r="C113" i="4" s="1"/>
  <c r="H113" i="4" a="1"/>
  <c r="H113" i="4" s="1"/>
  <c r="AC113" i="4" a="1"/>
  <c r="AC113" i="4" s="1"/>
  <c r="AC115" i="4" s="1"/>
  <c r="AN113" i="4" a="1"/>
  <c r="AN113" i="4" s="1"/>
  <c r="AN115" i="4" s="1"/>
  <c r="BI113" i="4" a="1"/>
  <c r="BI113" i="4" s="1"/>
  <c r="BI115" i="4" s="1"/>
  <c r="M113" i="4" a="1"/>
  <c r="M113" i="4" s="1"/>
  <c r="X113" i="4" a="1"/>
  <c r="X113" i="4" s="1"/>
  <c r="AS113" i="4" a="1"/>
  <c r="AS113" i="4" s="1"/>
  <c r="AS115" i="4" s="1"/>
  <c r="BD113" i="4" a="1"/>
  <c r="BD113" i="4" s="1"/>
  <c r="BD115" i="4" s="1"/>
  <c r="N99" i="4"/>
  <c r="AH99" i="4"/>
  <c r="AO95" i="4"/>
  <c r="AK95" i="4"/>
  <c r="D95" i="4"/>
  <c r="AT91" i="4"/>
  <c r="BQ114" i="4" a="1"/>
  <c r="BQ114" i="4" s="1"/>
  <c r="AV114" i="4" a="1"/>
  <c r="AV114" i="4" s="1"/>
  <c r="AK114" i="4" a="1"/>
  <c r="AK114" i="4" s="1"/>
  <c r="P114" i="4" a="1"/>
  <c r="P114" i="4" s="1"/>
  <c r="BC113" i="4" a="1"/>
  <c r="BC113" i="4" s="1"/>
  <c r="BC115" i="4" s="1"/>
  <c r="AH113" i="4" a="1"/>
  <c r="AH113" i="4" s="1"/>
  <c r="BJ99" i="4"/>
  <c r="AQ87" i="4"/>
  <c r="J87" i="4"/>
  <c r="I114" i="4" a="1"/>
  <c r="I114" i="4" s="1"/>
  <c r="L114" i="4" a="1"/>
  <c r="L114" i="4" s="1"/>
  <c r="Q114" i="4" a="1"/>
  <c r="Q114" i="4" s="1"/>
  <c r="T114" i="4" a="1"/>
  <c r="T114" i="4" s="1"/>
  <c r="Y114" i="4" a="1"/>
  <c r="Y114" i="4" s="1"/>
  <c r="AB114" i="4" a="1"/>
  <c r="AB114" i="4" s="1"/>
  <c r="AG114" i="4" a="1"/>
  <c r="AG114" i="4" s="1"/>
  <c r="AJ114" i="4" a="1"/>
  <c r="AJ114" i="4" s="1"/>
  <c r="AO114" i="4" a="1"/>
  <c r="AO114" i="4" s="1"/>
  <c r="AR114" i="4" a="1"/>
  <c r="AR114" i="4" s="1"/>
  <c r="AW114" i="4" a="1"/>
  <c r="AW114" i="4" s="1"/>
  <c r="AZ114" i="4" a="1"/>
  <c r="AZ114" i="4" s="1"/>
  <c r="BE114" i="4" a="1"/>
  <c r="BE114" i="4" s="1"/>
  <c r="BH114" i="4" a="1"/>
  <c r="BH114" i="4" s="1"/>
  <c r="BM114" i="4" a="1"/>
  <c r="BM114" i="4" s="1"/>
  <c r="BP114" i="4" a="1"/>
  <c r="BP114" i="4" s="1"/>
  <c r="C114" i="4" a="1"/>
  <c r="C114" i="4" s="1"/>
  <c r="D114" i="4" a="1"/>
  <c r="D114" i="4" s="1"/>
  <c r="G114" i="4" a="1"/>
  <c r="G114" i="4" s="1"/>
  <c r="J114" i="4" a="1"/>
  <c r="J114" i="4" s="1"/>
  <c r="O114" i="4" a="1"/>
  <c r="O114" i="4" s="1"/>
  <c r="R114" i="4" a="1"/>
  <c r="R114" i="4" s="1"/>
  <c r="W114" i="4" a="1"/>
  <c r="W114" i="4" s="1"/>
  <c r="Z114" i="4" a="1"/>
  <c r="Z114" i="4" s="1"/>
  <c r="AE114" i="4" a="1"/>
  <c r="AE114" i="4" s="1"/>
  <c r="AH114" i="4" a="1"/>
  <c r="AH114" i="4" s="1"/>
  <c r="AM114" i="4" a="1"/>
  <c r="AM114" i="4" s="1"/>
  <c r="AP114" i="4" a="1"/>
  <c r="AP114" i="4" s="1"/>
  <c r="AU114" i="4" a="1"/>
  <c r="AU114" i="4" s="1"/>
  <c r="AX114" i="4" a="1"/>
  <c r="AX114" i="4" s="1"/>
  <c r="BC114" i="4" a="1"/>
  <c r="BC114" i="4" s="1"/>
  <c r="BF114" i="4" a="1"/>
  <c r="BF114" i="4" s="1"/>
  <c r="BK114" i="4" a="1"/>
  <c r="BK114" i="4" s="1"/>
  <c r="BN114" i="4" a="1"/>
  <c r="BN114" i="4" s="1"/>
  <c r="BS114" i="4" a="1"/>
  <c r="BS114" i="4" s="1"/>
  <c r="N114" i="4" a="1"/>
  <c r="N114" i="4" s="1"/>
  <c r="S114" i="4" a="1"/>
  <c r="S114" i="4" s="1"/>
  <c r="AD114" i="4" a="1"/>
  <c r="AD114" i="4" s="1"/>
  <c r="AI114" i="4" a="1"/>
  <c r="AI114" i="4" s="1"/>
  <c r="AT114" i="4" a="1"/>
  <c r="AT114" i="4" s="1"/>
  <c r="AY114" i="4" a="1"/>
  <c r="AY114" i="4" s="1"/>
  <c r="BJ114" i="4" a="1"/>
  <c r="BJ114" i="4" s="1"/>
  <c r="BO114" i="4" a="1"/>
  <c r="BO114" i="4" s="1"/>
  <c r="F114" i="4" a="1"/>
  <c r="F114" i="4" s="1"/>
  <c r="K114" i="4" a="1"/>
  <c r="K114" i="4" s="1"/>
  <c r="V114" i="4" a="1"/>
  <c r="V114" i="4" s="1"/>
  <c r="AA114" i="4" a="1"/>
  <c r="AA114" i="4" s="1"/>
  <c r="AL114" i="4" a="1"/>
  <c r="AL114" i="4" s="1"/>
  <c r="AQ114" i="4" a="1"/>
  <c r="AQ114" i="4" s="1"/>
  <c r="BB114" i="4" a="1"/>
  <c r="BB114" i="4" s="1"/>
  <c r="BG114" i="4" a="1"/>
  <c r="BG114" i="4" s="1"/>
  <c r="BR114" i="4" a="1"/>
  <c r="BR114" i="4" s="1"/>
  <c r="W107" i="4"/>
  <c r="O103" i="4"/>
  <c r="BK87" i="4"/>
  <c r="BD87" i="4"/>
  <c r="AS87" i="4"/>
  <c r="BD114" i="4" a="1"/>
  <c r="BD114" i="4" s="1"/>
  <c r="AS114" i="4" a="1"/>
  <c r="AS114" i="4" s="1"/>
  <c r="X114" i="4" a="1"/>
  <c r="X114" i="4" s="1"/>
  <c r="M114" i="4" a="1"/>
  <c r="M114" i="4" s="1"/>
  <c r="BQ113" i="4" a="1"/>
  <c r="BQ113" i="4" s="1"/>
  <c r="BQ115" i="4" s="1"/>
  <c r="AX113" i="4" a="1"/>
  <c r="AX113" i="4" s="1"/>
  <c r="AX115" i="4" s="1"/>
  <c r="G113" i="4" a="1"/>
  <c r="G113" i="4" s="1"/>
  <c r="K91" i="4"/>
  <c r="AE87" i="4"/>
  <c r="AQ91" i="4"/>
  <c r="P91" i="4"/>
  <c r="M111" i="4"/>
  <c r="AX87" i="4"/>
  <c r="AP116" i="4"/>
  <c r="AH116" i="4"/>
  <c r="N116" i="4"/>
  <c r="AO111" i="4"/>
  <c r="AC111" i="4"/>
  <c r="K111" i="4"/>
  <c r="AI111" i="4"/>
  <c r="Q111" i="4"/>
  <c r="AW87" i="4"/>
  <c r="H107" i="4"/>
  <c r="D107" i="4"/>
  <c r="X103" i="4"/>
  <c r="F103" i="4"/>
  <c r="N107" i="4"/>
  <c r="AH103" i="4"/>
  <c r="H103" i="4"/>
  <c r="J95" i="4"/>
  <c r="I95" i="4"/>
  <c r="H99" i="4"/>
  <c r="AH95" i="4"/>
  <c r="AI91" i="4"/>
  <c r="S91" i="4"/>
  <c r="O91" i="4"/>
  <c r="O87" i="4"/>
  <c r="GC5" i="9"/>
  <c r="AH27" i="26"/>
  <c r="Z27" i="26" s="1"/>
  <c r="AB27" i="26"/>
  <c r="AC27" i="26" s="1"/>
  <c r="AB23" i="26"/>
  <c r="E8" i="9" a="1"/>
  <c r="E8" i="9" s="1"/>
  <c r="F8" i="9" a="1"/>
  <c r="F8" i="9" s="1"/>
  <c r="E9" i="9" a="1"/>
  <c r="E9" i="9" s="1"/>
  <c r="F9" i="9" a="1"/>
  <c r="F9" i="9" s="1"/>
  <c r="E10" i="9" a="1"/>
  <c r="E10" i="9" s="1"/>
  <c r="F10" i="9" a="1"/>
  <c r="F10" i="9" s="1"/>
  <c r="E11" i="9" a="1"/>
  <c r="E11" i="9" s="1"/>
  <c r="F11" i="9" a="1"/>
  <c r="F11" i="9" s="1"/>
  <c r="E12" i="9" a="1"/>
  <c r="E12" i="9" s="1"/>
  <c r="F12" i="9" a="1"/>
  <c r="F12" i="9" s="1"/>
  <c r="E13" i="9" a="1"/>
  <c r="E13" i="9" s="1"/>
  <c r="F13" i="9" a="1"/>
  <c r="F13" i="9" s="1"/>
  <c r="E14" i="9" a="1"/>
  <c r="E14" i="9" s="1"/>
  <c r="F14" i="9" a="1"/>
  <c r="F14" i="9" s="1"/>
  <c r="E15" i="9" a="1"/>
  <c r="E15" i="9" s="1"/>
  <c r="F15" i="9" a="1"/>
  <c r="F15" i="9" s="1"/>
  <c r="E16" i="9" a="1"/>
  <c r="E16" i="9" s="1"/>
  <c r="F16" i="9" a="1"/>
  <c r="F16" i="9" s="1"/>
  <c r="E17" i="9" a="1"/>
  <c r="E17" i="9" s="1"/>
  <c r="F17" i="9" a="1"/>
  <c r="F17" i="9" s="1"/>
  <c r="E18" i="9" a="1"/>
  <c r="E18" i="9" s="1"/>
  <c r="F18" i="9" a="1"/>
  <c r="F18" i="9" s="1"/>
  <c r="E19" i="9" a="1"/>
  <c r="E19" i="9" s="1"/>
  <c r="F19" i="9" a="1"/>
  <c r="F19" i="9" s="1"/>
  <c r="E20" i="9" a="1"/>
  <c r="E20" i="9" s="1"/>
  <c r="F20" i="9" a="1"/>
  <c r="F20" i="9" s="1"/>
  <c r="E21" i="9" a="1"/>
  <c r="E21" i="9" s="1"/>
  <c r="F21" i="9" a="1"/>
  <c r="F21" i="9" s="1"/>
  <c r="E22" i="9" a="1"/>
  <c r="E22" i="9" s="1"/>
  <c r="F22" i="9" a="1"/>
  <c r="F22" i="9" s="1"/>
  <c r="E23" i="9" a="1"/>
  <c r="E23" i="9" s="1"/>
  <c r="F23" i="9" a="1"/>
  <c r="F23" i="9" s="1"/>
  <c r="E24" i="9" a="1"/>
  <c r="E24" i="9" s="1"/>
  <c r="F24" i="9" a="1"/>
  <c r="F24" i="9" s="1"/>
  <c r="E25" i="9" a="1"/>
  <c r="E25" i="9" s="1"/>
  <c r="F25" i="9" a="1"/>
  <c r="F25" i="9" s="1"/>
  <c r="E26" i="9" a="1"/>
  <c r="E26" i="9" s="1"/>
  <c r="F26" i="9" a="1"/>
  <c r="F26" i="9" s="1"/>
  <c r="E27" i="9" a="1"/>
  <c r="E27" i="9" s="1"/>
  <c r="F27" i="9" a="1"/>
  <c r="F27" i="9" s="1"/>
  <c r="E28" i="9" a="1"/>
  <c r="E28" i="9" s="1"/>
  <c r="F28" i="9" a="1"/>
  <c r="F28" i="9" s="1"/>
  <c r="E29" i="9" a="1"/>
  <c r="E29" i="9" s="1"/>
  <c r="F29" i="9" a="1"/>
  <c r="F29" i="9" s="1"/>
  <c r="E30" i="9" a="1"/>
  <c r="E30" i="9" s="1"/>
  <c r="F30" i="9" a="1"/>
  <c r="F30" i="9" s="1"/>
  <c r="E31" i="9" a="1"/>
  <c r="E31" i="9" s="1"/>
  <c r="F31" i="9" a="1"/>
  <c r="F31" i="9" s="1"/>
  <c r="E32" i="9" a="1"/>
  <c r="E32" i="9" s="1"/>
  <c r="F32" i="9" a="1"/>
  <c r="F32" i="9" s="1"/>
  <c r="E33" i="9" a="1"/>
  <c r="E33" i="9" s="1"/>
  <c r="F33" i="9" a="1"/>
  <c r="F33" i="9" s="1"/>
  <c r="E34" i="9" a="1"/>
  <c r="E34" i="9" s="1"/>
  <c r="F34" i="9" a="1"/>
  <c r="F34" i="9" s="1"/>
  <c r="E35" i="9" a="1"/>
  <c r="E35" i="9" s="1"/>
  <c r="F35" i="9" a="1"/>
  <c r="F35" i="9" s="1"/>
  <c r="E36" i="9" a="1"/>
  <c r="E36" i="9" s="1"/>
  <c r="F36" i="9" a="1"/>
  <c r="F36" i="9" s="1"/>
  <c r="E37" i="9" a="1"/>
  <c r="E37" i="9" s="1"/>
  <c r="F37" i="9" a="1"/>
  <c r="F37" i="9" s="1"/>
  <c r="E38" i="9" a="1"/>
  <c r="E38" i="9" s="1"/>
  <c r="F38" i="9" a="1"/>
  <c r="F38" i="9" s="1"/>
  <c r="E39" i="9" a="1"/>
  <c r="E39" i="9" s="1"/>
  <c r="F39" i="9" a="1"/>
  <c r="F39" i="9" s="1"/>
  <c r="E40" i="9" a="1"/>
  <c r="E40" i="9" s="1"/>
  <c r="F40" i="9" a="1"/>
  <c r="F40" i="9" s="1"/>
  <c r="E41" i="9" a="1"/>
  <c r="E41" i="9" s="1"/>
  <c r="F41" i="9" a="1"/>
  <c r="F41" i="9" s="1"/>
  <c r="E42" i="9" a="1"/>
  <c r="E42" i="9" s="1"/>
  <c r="F42" i="9" a="1"/>
  <c r="F42" i="9" s="1"/>
  <c r="E43" i="9" a="1"/>
  <c r="E43" i="9" s="1"/>
  <c r="F43" i="9" a="1"/>
  <c r="F43" i="9" s="1"/>
  <c r="E44" i="9" a="1"/>
  <c r="E44" i="9" s="1"/>
  <c r="F44" i="9" a="1"/>
  <c r="F44" i="9" s="1"/>
  <c r="E45" i="9" a="1"/>
  <c r="E45" i="9" s="1"/>
  <c r="F45" i="9" a="1"/>
  <c r="F45" i="9" s="1"/>
  <c r="E46" i="9" a="1"/>
  <c r="E46" i="9" s="1"/>
  <c r="F46" i="9" a="1"/>
  <c r="F46" i="9" s="1"/>
  <c r="E47" i="9" a="1"/>
  <c r="E47" i="9" s="1"/>
  <c r="F47" i="9" a="1"/>
  <c r="F47" i="9" s="1"/>
  <c r="E48" i="9" a="1"/>
  <c r="E48" i="9" s="1"/>
  <c r="F48" i="9" a="1"/>
  <c r="F48" i="9" s="1"/>
  <c r="E49" i="9" a="1"/>
  <c r="E49" i="9" s="1"/>
  <c r="F49" i="9" a="1"/>
  <c r="F49" i="9" s="1"/>
  <c r="E50" i="9" a="1"/>
  <c r="E50" i="9" s="1"/>
  <c r="F50" i="9" a="1"/>
  <c r="F50" i="9" s="1"/>
  <c r="E51" i="9" a="1"/>
  <c r="E51" i="9" s="1"/>
  <c r="F51" i="9" a="1"/>
  <c r="F51" i="9" s="1"/>
  <c r="E52" i="9" a="1"/>
  <c r="E52" i="9" s="1"/>
  <c r="F52" i="9" a="1"/>
  <c r="F52" i="9" s="1"/>
  <c r="E53" i="9" a="1"/>
  <c r="E53" i="9" s="1"/>
  <c r="F53" i="9" a="1"/>
  <c r="F53" i="9" s="1"/>
  <c r="E54" i="9" a="1"/>
  <c r="E54" i="9" s="1"/>
  <c r="F54" i="9" a="1"/>
  <c r="F54" i="9" s="1"/>
  <c r="E55" i="9" a="1"/>
  <c r="E55" i="9" s="1"/>
  <c r="F55" i="9" a="1"/>
  <c r="F55" i="9" s="1"/>
  <c r="E56" i="9" a="1"/>
  <c r="E56" i="9" s="1"/>
  <c r="F56" i="9" a="1"/>
  <c r="F56" i="9" s="1"/>
  <c r="E57" i="9" a="1"/>
  <c r="E57" i="9" s="1"/>
  <c r="F57" i="9" a="1"/>
  <c r="F57" i="9" s="1"/>
  <c r="E58" i="9" a="1"/>
  <c r="E58" i="9" s="1"/>
  <c r="F58" i="9" a="1"/>
  <c r="F58" i="9" s="1"/>
  <c r="E59" i="9" a="1"/>
  <c r="E59" i="9" s="1"/>
  <c r="F59" i="9" a="1"/>
  <c r="F59" i="9" s="1"/>
  <c r="E60" i="9" a="1"/>
  <c r="E60" i="9" s="1"/>
  <c r="F60" i="9" a="1"/>
  <c r="F60" i="9" s="1"/>
  <c r="E61" i="9" a="1"/>
  <c r="E61" i="9" s="1"/>
  <c r="F61" i="9" a="1"/>
  <c r="F61" i="9" s="1"/>
  <c r="E62" i="9" a="1"/>
  <c r="E62" i="9" s="1"/>
  <c r="F62" i="9" a="1"/>
  <c r="F62" i="9" s="1"/>
  <c r="E63" i="9" a="1"/>
  <c r="E63" i="9" s="1"/>
  <c r="F63" i="9" a="1"/>
  <c r="F63" i="9" s="1"/>
  <c r="E64" i="9" a="1"/>
  <c r="E64" i="9" s="1"/>
  <c r="F64" i="9" a="1"/>
  <c r="F64" i="9" s="1"/>
  <c r="E65" i="9" a="1"/>
  <c r="E65" i="9" s="1"/>
  <c r="F65" i="9" a="1"/>
  <c r="F65" i="9" s="1"/>
  <c r="E66" i="9" a="1"/>
  <c r="E66" i="9" s="1"/>
  <c r="F66" i="9" a="1"/>
  <c r="F66" i="9" s="1"/>
  <c r="E67" i="9" a="1"/>
  <c r="E67" i="9" s="1"/>
  <c r="F67" i="9" a="1"/>
  <c r="F67" i="9" s="1"/>
  <c r="E68" i="9" a="1"/>
  <c r="E68" i="9" s="1"/>
  <c r="F68" i="9" a="1"/>
  <c r="F68" i="9" s="1"/>
  <c r="E69" i="9" a="1"/>
  <c r="E69" i="9" s="1"/>
  <c r="F69" i="9" a="1"/>
  <c r="F69" i="9" s="1"/>
  <c r="E70" i="9" a="1"/>
  <c r="E70" i="9" s="1"/>
  <c r="F70" i="9" a="1"/>
  <c r="F70" i="9" s="1"/>
  <c r="E71" i="9" a="1"/>
  <c r="E71" i="9" s="1"/>
  <c r="F71" i="9" a="1"/>
  <c r="F71" i="9" s="1"/>
  <c r="E72" i="9" a="1"/>
  <c r="E72" i="9" s="1"/>
  <c r="F72" i="9" a="1"/>
  <c r="F72" i="9" s="1"/>
  <c r="E73" i="9" a="1"/>
  <c r="E73" i="9" s="1"/>
  <c r="F73" i="9" a="1"/>
  <c r="F73" i="9" s="1"/>
  <c r="E74" i="9" a="1"/>
  <c r="E74" i="9" s="1"/>
  <c r="F74" i="9" a="1"/>
  <c r="F74" i="9" s="1"/>
  <c r="E75" i="9" a="1"/>
  <c r="E75" i="9" s="1"/>
  <c r="F75" i="9" a="1"/>
  <c r="F75" i="9" s="1"/>
  <c r="E76" i="9" a="1"/>
  <c r="E76" i="9" s="1"/>
  <c r="F76" i="9" a="1"/>
  <c r="F76" i="9" s="1"/>
  <c r="E77" i="9" a="1"/>
  <c r="E77" i="9" s="1"/>
  <c r="F77" i="9" a="1"/>
  <c r="F77" i="9" s="1"/>
  <c r="E78" i="9" a="1"/>
  <c r="E78" i="9" s="1"/>
  <c r="F78" i="9" a="1"/>
  <c r="F78" i="9" s="1"/>
  <c r="E79" i="9" a="1"/>
  <c r="E79" i="9" s="1"/>
  <c r="F79" i="9" a="1"/>
  <c r="F79" i="9" s="1"/>
  <c r="E80" i="9" a="1"/>
  <c r="E80" i="9" s="1"/>
  <c r="F80" i="9" a="1"/>
  <c r="F80" i="9" s="1"/>
  <c r="E81" i="9" a="1"/>
  <c r="E81" i="9" s="1"/>
  <c r="F81" i="9" a="1"/>
  <c r="F81" i="9" s="1"/>
  <c r="E82" i="9" a="1"/>
  <c r="E82" i="9" s="1"/>
  <c r="F82" i="9" a="1"/>
  <c r="F82" i="9" s="1"/>
  <c r="E83" i="9" a="1"/>
  <c r="E83" i="9" s="1"/>
  <c r="F83" i="9" a="1"/>
  <c r="F83" i="9" s="1"/>
  <c r="E84" i="9" a="1"/>
  <c r="E84" i="9" s="1"/>
  <c r="F84" i="9" a="1"/>
  <c r="F84" i="9" s="1"/>
  <c r="E85" i="9" a="1"/>
  <c r="E85" i="9" s="1"/>
  <c r="F85" i="9" a="1"/>
  <c r="F85" i="9" s="1"/>
  <c r="E86" i="9" a="1"/>
  <c r="E86" i="9" s="1"/>
  <c r="F86" i="9" a="1"/>
  <c r="F86" i="9" s="1"/>
  <c r="E87" i="9" a="1"/>
  <c r="E87" i="9" s="1"/>
  <c r="F87" i="9" a="1"/>
  <c r="F87" i="9" s="1"/>
  <c r="E88" i="9" a="1"/>
  <c r="E88" i="9" s="1"/>
  <c r="F88" i="9" a="1"/>
  <c r="F88" i="9" s="1"/>
  <c r="E89" i="9" a="1"/>
  <c r="E89" i="9" s="1"/>
  <c r="F89" i="9" a="1"/>
  <c r="F89" i="9" s="1"/>
  <c r="E90" i="9" a="1"/>
  <c r="E90" i="9" s="1"/>
  <c r="F90" i="9" a="1"/>
  <c r="F90" i="9" s="1"/>
  <c r="E91" i="9" a="1"/>
  <c r="E91" i="9" s="1"/>
  <c r="F91" i="9" a="1"/>
  <c r="F91" i="9" s="1"/>
  <c r="E92" i="9" a="1"/>
  <c r="E92" i="9" s="1"/>
  <c r="F92" i="9" a="1"/>
  <c r="F92" i="9" s="1"/>
  <c r="E93" i="9" a="1"/>
  <c r="E93" i="9" s="1"/>
  <c r="F93" i="9" a="1"/>
  <c r="F93" i="9" s="1"/>
  <c r="E94" i="9" a="1"/>
  <c r="E94" i="9" s="1"/>
  <c r="F94" i="9" a="1"/>
  <c r="F94" i="9" s="1"/>
  <c r="E95" i="9" a="1"/>
  <c r="E95" i="9" s="1"/>
  <c r="F95" i="9" a="1"/>
  <c r="F95" i="9" s="1"/>
  <c r="E96" i="9" a="1"/>
  <c r="E96" i="9" s="1"/>
  <c r="F96" i="9" a="1"/>
  <c r="F96" i="9" s="1"/>
  <c r="E97" i="9" a="1"/>
  <c r="E97" i="9" s="1"/>
  <c r="F97" i="9" a="1"/>
  <c r="F97" i="9" s="1"/>
  <c r="E98" i="9" a="1"/>
  <c r="E98" i="9" s="1"/>
  <c r="F98" i="9" a="1"/>
  <c r="F98" i="9" s="1"/>
  <c r="E99" i="9" a="1"/>
  <c r="E99" i="9" s="1"/>
  <c r="F99" i="9" a="1"/>
  <c r="F99" i="9" s="1"/>
  <c r="E100" i="9" a="1"/>
  <c r="E100" i="9" s="1"/>
  <c r="F100" i="9" a="1"/>
  <c r="F100" i="9" s="1"/>
  <c r="E101" i="9" a="1"/>
  <c r="E101" i="9" s="1"/>
  <c r="F101" i="9" a="1"/>
  <c r="F101" i="9" s="1"/>
  <c r="E102" i="9" a="1"/>
  <c r="E102" i="9" s="1"/>
  <c r="F102" i="9" a="1"/>
  <c r="F102" i="9" s="1"/>
  <c r="E103" i="9" a="1"/>
  <c r="E103" i="9" s="1"/>
  <c r="F103" i="9" a="1"/>
  <c r="F103" i="9" s="1"/>
  <c r="E104" i="9" a="1"/>
  <c r="E104" i="9" s="1"/>
  <c r="F104" i="9" a="1"/>
  <c r="F104" i="9" s="1"/>
  <c r="E105" i="9" a="1"/>
  <c r="E105" i="9" s="1"/>
  <c r="F105" i="9" a="1"/>
  <c r="F105" i="9" s="1"/>
  <c r="E106" i="9" a="1"/>
  <c r="E106" i="9" s="1"/>
  <c r="F106" i="9" a="1"/>
  <c r="F106" i="9" s="1"/>
  <c r="E107" i="9" a="1"/>
  <c r="E107" i="9" s="1"/>
  <c r="F107" i="9" a="1"/>
  <c r="F107" i="9" s="1"/>
  <c r="E108" i="9" a="1"/>
  <c r="E108" i="9" s="1"/>
  <c r="F108" i="9" a="1"/>
  <c r="F108" i="9" s="1"/>
  <c r="F7" i="9" a="1"/>
  <c r="F7" i="9" s="1"/>
  <c r="E7" i="9" a="1"/>
  <c r="E7" i="9" s="1"/>
  <c r="U115" i="4" l="1"/>
  <c r="AY117" i="4"/>
  <c r="BK117" i="4"/>
  <c r="X91" i="4"/>
  <c r="X107" i="4"/>
  <c r="AB107" i="4"/>
  <c r="AF107" i="4"/>
  <c r="AJ99" i="4"/>
  <c r="R117" i="4"/>
  <c r="AA95" i="4"/>
  <c r="AM95" i="4"/>
  <c r="AE111" i="4"/>
  <c r="AG111" i="4"/>
  <c r="K107" i="4"/>
  <c r="AY91" i="4"/>
  <c r="BK91" i="4"/>
  <c r="R99" i="4"/>
  <c r="Z99" i="4"/>
  <c r="R95" i="4"/>
  <c r="AE95" i="4"/>
  <c r="BQ95" i="4"/>
  <c r="X95" i="4"/>
  <c r="O111" i="4"/>
  <c r="V115" i="4"/>
  <c r="D115" i="4"/>
  <c r="O99" i="4"/>
  <c r="AB103" i="4"/>
  <c r="G103" i="4"/>
  <c r="AS117" i="4"/>
  <c r="BR117" i="4"/>
  <c r="AL117" i="4"/>
  <c r="F117" i="4"/>
  <c r="AT117" i="4"/>
  <c r="N117" i="4"/>
  <c r="N119" i="4" s="1"/>
  <c r="BF117" i="4"/>
  <c r="AP117" i="4"/>
  <c r="Z117" i="4"/>
  <c r="J117" i="4"/>
  <c r="BP117" i="4"/>
  <c r="AZ117" i="4"/>
  <c r="AJ117" i="4"/>
  <c r="T117" i="4"/>
  <c r="AH118" i="4"/>
  <c r="H118" i="4"/>
  <c r="AI87" i="4"/>
  <c r="AK91" i="4"/>
  <c r="G91" i="4"/>
  <c r="T99" i="4"/>
  <c r="AN117" i="4"/>
  <c r="AW117" i="4"/>
  <c r="BQ117" i="4"/>
  <c r="P107" i="4"/>
  <c r="AE107" i="4"/>
  <c r="M107" i="4"/>
  <c r="H91" i="4"/>
  <c r="BO91" i="4"/>
  <c r="BS99" i="4"/>
  <c r="AM99" i="4"/>
  <c r="G99" i="4"/>
  <c r="AD99" i="4"/>
  <c r="P99" i="4"/>
  <c r="BL99" i="4"/>
  <c r="AN107" i="4"/>
  <c r="T107" i="4"/>
  <c r="BA87" i="4"/>
  <c r="T87" i="4"/>
  <c r="AZ87" i="4"/>
  <c r="AK87" i="4"/>
  <c r="AI95" i="4"/>
  <c r="K103" i="4"/>
  <c r="AG103" i="4"/>
  <c r="Q103" i="4"/>
  <c r="AF103" i="4"/>
  <c r="P103" i="4"/>
  <c r="AI103" i="4"/>
  <c r="BE111" i="4"/>
  <c r="F111" i="4"/>
  <c r="E117" i="4"/>
  <c r="O115" i="4"/>
  <c r="I117" i="4"/>
  <c r="AJ115" i="4"/>
  <c r="W118" i="4"/>
  <c r="BD117" i="4"/>
  <c r="BG117" i="4"/>
  <c r="AA117" i="4"/>
  <c r="BO117" i="4"/>
  <c r="BS117" i="4"/>
  <c r="BC117" i="4"/>
  <c r="AM117" i="4"/>
  <c r="W117" i="4"/>
  <c r="W119" i="4" s="1"/>
  <c r="G117" i="4"/>
  <c r="BM117" i="4"/>
  <c r="AG117" i="4"/>
  <c r="Q117" i="4"/>
  <c r="R118" i="4"/>
  <c r="P117" i="4"/>
  <c r="X118" i="4"/>
  <c r="AP118" i="4"/>
  <c r="AA118" i="4"/>
  <c r="K118" i="4"/>
  <c r="AF117" i="4"/>
  <c r="BA117" i="4"/>
  <c r="AL95" i="4"/>
  <c r="G95" i="4"/>
  <c r="O107" i="4"/>
  <c r="AG99" i="4"/>
  <c r="M117" i="4"/>
  <c r="BB117" i="4"/>
  <c r="V117" i="4"/>
  <c r="BJ117" i="4"/>
  <c r="AD117" i="4"/>
  <c r="BN117" i="4"/>
  <c r="AX117" i="4"/>
  <c r="D117" i="4"/>
  <c r="BH117" i="4"/>
  <c r="AR117" i="4"/>
  <c r="AB117" i="4"/>
  <c r="L117" i="4"/>
  <c r="AK117" i="4"/>
  <c r="M118" i="4"/>
  <c r="P118" i="4"/>
  <c r="BL117" i="4"/>
  <c r="G118" i="4"/>
  <c r="X117" i="4"/>
  <c r="AQ117" i="4"/>
  <c r="K117" i="4"/>
  <c r="S117" i="4"/>
  <c r="AU117" i="4"/>
  <c r="AE117" i="4"/>
  <c r="O117" i="4"/>
  <c r="C117" i="4"/>
  <c r="BE117" i="4"/>
  <c r="AO117" i="4"/>
  <c r="Y117" i="4"/>
  <c r="AV117" i="4"/>
  <c r="C118" i="4"/>
  <c r="AK118" i="4"/>
  <c r="L118" i="4"/>
  <c r="AI118" i="4"/>
  <c r="BI117" i="4"/>
  <c r="H117" i="4"/>
  <c r="AC117" i="4"/>
  <c r="E103" i="4"/>
  <c r="I91" i="4"/>
  <c r="D91" i="4"/>
  <c r="BN99" i="4"/>
  <c r="M95" i="4"/>
  <c r="D103" i="4"/>
  <c r="D111" i="4"/>
  <c r="Z111" i="4"/>
  <c r="N111" i="4"/>
  <c r="AP107" i="4"/>
  <c r="BF107" i="4"/>
  <c r="AU107" i="4"/>
  <c r="AR91" i="4"/>
  <c r="N91" i="4"/>
  <c r="AL91" i="4"/>
  <c r="AB99" i="4"/>
  <c r="H87" i="4"/>
  <c r="AJ103" i="4"/>
  <c r="AB111" i="4"/>
  <c r="U117" i="4"/>
  <c r="AJ107" i="4"/>
  <c r="BR91" i="4"/>
  <c r="AO91" i="4"/>
  <c r="F95" i="4"/>
  <c r="E95" i="4"/>
  <c r="AD103" i="4"/>
  <c r="AJ111" i="4"/>
  <c r="V111" i="4"/>
  <c r="R91" i="4"/>
  <c r="Y91" i="4"/>
  <c r="AL99" i="4"/>
  <c r="F99" i="4"/>
  <c r="Z107" i="4"/>
  <c r="AJ87" i="4"/>
  <c r="P87" i="4"/>
  <c r="BA95" i="4"/>
  <c r="BD95" i="4"/>
  <c r="AJ95" i="4"/>
  <c r="AP111" i="4"/>
  <c r="H111" i="4"/>
  <c r="AD111" i="4"/>
  <c r="AF111" i="4"/>
  <c r="AH115" i="4"/>
  <c r="AE115" i="4"/>
  <c r="AS118" i="4"/>
  <c r="AF115" i="4"/>
  <c r="BD118" i="4"/>
  <c r="AD115" i="4"/>
  <c r="Q115" i="4"/>
  <c r="AE118" i="4"/>
  <c r="H115" i="4"/>
  <c r="AM118" i="4"/>
  <c r="L115" i="4"/>
  <c r="BB118" i="4"/>
  <c r="V118" i="4"/>
  <c r="BN118" i="4"/>
  <c r="AL118" i="4"/>
  <c r="AL119" i="4" s="1"/>
  <c r="BK118" i="4"/>
  <c r="BK119" i="4" s="1"/>
  <c r="AV118" i="4"/>
  <c r="F115" i="4"/>
  <c r="X115" i="4"/>
  <c r="AH117" i="4"/>
  <c r="AP115" i="4"/>
  <c r="AQ118" i="4"/>
  <c r="P115" i="4"/>
  <c r="AB115" i="4"/>
  <c r="BM118" i="4"/>
  <c r="M115" i="4"/>
  <c r="AC118" i="4"/>
  <c r="BA118" i="4"/>
  <c r="J118" i="4"/>
  <c r="AB118" i="4"/>
  <c r="S118" i="4"/>
  <c r="AY118" i="4"/>
  <c r="AY119" i="4" s="1"/>
  <c r="BS118" i="4"/>
  <c r="L119" i="4"/>
  <c r="AA115" i="4"/>
  <c r="K115" i="4"/>
  <c r="BH118" i="4"/>
  <c r="BO118" i="4"/>
  <c r="BO119" i="4" s="1"/>
  <c r="AI115" i="4"/>
  <c r="AK115" i="4"/>
  <c r="Z118" i="4"/>
  <c r="Z119" i="4" s="1"/>
  <c r="BF118" i="4"/>
  <c r="E118" i="4"/>
  <c r="AR118" i="4"/>
  <c r="AI117" i="4"/>
  <c r="BE118" i="4"/>
  <c r="G115" i="4"/>
  <c r="BQ118" i="4"/>
  <c r="BC118" i="4"/>
  <c r="BL118" i="4"/>
  <c r="O118" i="4"/>
  <c r="AU118" i="4"/>
  <c r="AD118" i="4"/>
  <c r="AN118" i="4"/>
  <c r="D118" i="4"/>
  <c r="AJ118" i="4"/>
  <c r="BG118" i="4"/>
  <c r="AF118" i="4"/>
  <c r="N115" i="4"/>
  <c r="Y118" i="4"/>
  <c r="BP118" i="4"/>
  <c r="F118" i="4"/>
  <c r="U118" i="4"/>
  <c r="BR118" i="4"/>
  <c r="AW118" i="4"/>
  <c r="Q118" i="4"/>
  <c r="AX118" i="4"/>
  <c r="I115" i="4"/>
  <c r="I118" i="4"/>
  <c r="BJ118" i="4"/>
  <c r="T118" i="4"/>
  <c r="AT118" i="4"/>
  <c r="AZ118" i="4"/>
  <c r="AG118" i="4"/>
  <c r="BI118" i="4"/>
  <c r="AO118" i="4"/>
  <c r="AA27" i="26"/>
  <c r="AC23" i="26"/>
  <c r="AK136" i="40"/>
  <c r="AK134" i="40"/>
  <c r="AK132" i="40"/>
  <c r="AK130" i="40"/>
  <c r="AF111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X110" i="40" s="1"/>
  <c r="AJ107" i="40"/>
  <c r="AK107" i="40" s="1"/>
  <c r="AF107" i="40"/>
  <c r="AJ106" i="40"/>
  <c r="AK106" i="40" s="1"/>
  <c r="AF106" i="40"/>
  <c r="AJ105" i="40"/>
  <c r="AK105" i="40" s="1"/>
  <c r="AF105" i="40"/>
  <c r="AK104" i="40"/>
  <c r="AJ104" i="40"/>
  <c r="AF104" i="40"/>
  <c r="AJ103" i="40"/>
  <c r="AK103" i="40" s="1"/>
  <c r="AF103" i="40"/>
  <c r="AJ102" i="40"/>
  <c r="AK102" i="40" s="1"/>
  <c r="AF102" i="40"/>
  <c r="AJ101" i="40"/>
  <c r="AK101" i="40" s="1"/>
  <c r="AF101" i="40"/>
  <c r="AJ100" i="40"/>
  <c r="AF100" i="40"/>
  <c r="AK100" i="40" s="1"/>
  <c r="AJ99" i="40"/>
  <c r="AK99" i="40" s="1"/>
  <c r="AF99" i="40"/>
  <c r="AJ98" i="40"/>
  <c r="AK98" i="40" s="1"/>
  <c r="AF98" i="40"/>
  <c r="AJ97" i="40"/>
  <c r="AK97" i="40" s="1"/>
  <c r="AF97" i="40"/>
  <c r="AK96" i="40"/>
  <c r="AJ96" i="40"/>
  <c r="AF96" i="40"/>
  <c r="AJ95" i="40"/>
  <c r="AK95" i="40" s="1"/>
  <c r="AF95" i="40"/>
  <c r="D95" i="40"/>
  <c r="AJ94" i="40"/>
  <c r="AK94" i="40" s="1"/>
  <c r="AF94" i="40"/>
  <c r="AJ93" i="40"/>
  <c r="AK93" i="40" s="1"/>
  <c r="AF93" i="40"/>
  <c r="AJ92" i="40"/>
  <c r="AK92" i="40" s="1"/>
  <c r="AF92" i="40"/>
  <c r="D92" i="40"/>
  <c r="AJ91" i="40"/>
  <c r="AF91" i="40"/>
  <c r="D91" i="40"/>
  <c r="AJ90" i="40"/>
  <c r="AK90" i="40" s="1"/>
  <c r="AF90" i="40"/>
  <c r="AK89" i="40"/>
  <c r="AJ89" i="40"/>
  <c r="AF89" i="40"/>
  <c r="AJ88" i="40"/>
  <c r="AK88" i="40" s="1"/>
  <c r="AF88" i="40"/>
  <c r="AJ87" i="40"/>
  <c r="AK87" i="40" s="1"/>
  <c r="AF87" i="40"/>
  <c r="AJ86" i="40"/>
  <c r="AK86" i="40" s="1"/>
  <c r="AF86" i="40"/>
  <c r="D86" i="40"/>
  <c r="AJ85" i="40"/>
  <c r="AF85" i="40"/>
  <c r="AJ84" i="40"/>
  <c r="AK84" i="40" s="1"/>
  <c r="AF84" i="40"/>
  <c r="D84" i="40"/>
  <c r="AJ83" i="40"/>
  <c r="AK83" i="40" s="1"/>
  <c r="AF83" i="40"/>
  <c r="AK82" i="40"/>
  <c r="AJ82" i="40"/>
  <c r="AF82" i="40"/>
  <c r="AJ81" i="40"/>
  <c r="AF81" i="40"/>
  <c r="D81" i="40"/>
  <c r="AJ80" i="40"/>
  <c r="AK80" i="40" s="1"/>
  <c r="AF80" i="40"/>
  <c r="D80" i="40"/>
  <c r="AJ79" i="40"/>
  <c r="AF79" i="40"/>
  <c r="AJ78" i="40"/>
  <c r="AF78" i="40"/>
  <c r="AJ77" i="40"/>
  <c r="AK77" i="40" s="1"/>
  <c r="AF77" i="40"/>
  <c r="AK76" i="40"/>
  <c r="AJ76" i="40"/>
  <c r="AF76" i="40"/>
  <c r="AJ75" i="40"/>
  <c r="AF75" i="40"/>
  <c r="D75" i="40"/>
  <c r="AJ74" i="40"/>
  <c r="AK74" i="40" s="1"/>
  <c r="AF74" i="40"/>
  <c r="D74" i="40"/>
  <c r="AJ73" i="40"/>
  <c r="AF73" i="40"/>
  <c r="D73" i="40"/>
  <c r="AJ72" i="40"/>
  <c r="AK72" i="40" s="1"/>
  <c r="AF72" i="40"/>
  <c r="D72" i="40"/>
  <c r="AJ71" i="40"/>
  <c r="AF71" i="40"/>
  <c r="D71" i="40"/>
  <c r="AJ70" i="40"/>
  <c r="AK70" i="40" s="1"/>
  <c r="AF70" i="40"/>
  <c r="D70" i="40"/>
  <c r="AJ69" i="40"/>
  <c r="AF69" i="40"/>
  <c r="D69" i="40"/>
  <c r="AJ68" i="40"/>
  <c r="AK68" i="40" s="1"/>
  <c r="AF68" i="40"/>
  <c r="D68" i="40"/>
  <c r="AJ67" i="40"/>
  <c r="AF67" i="40"/>
  <c r="D67" i="40"/>
  <c r="AJ66" i="40"/>
  <c r="AK66" i="40" s="1"/>
  <c r="AF66" i="40"/>
  <c r="D66" i="40"/>
  <c r="AJ65" i="40"/>
  <c r="AF65" i="40"/>
  <c r="D65" i="40"/>
  <c r="AJ64" i="40"/>
  <c r="AK64" i="40" s="1"/>
  <c r="AF64" i="40"/>
  <c r="D64" i="40"/>
  <c r="AJ63" i="40"/>
  <c r="AF63" i="40"/>
  <c r="D63" i="40"/>
  <c r="AJ62" i="40"/>
  <c r="AK62" i="40" s="1"/>
  <c r="AF62" i="40"/>
  <c r="D62" i="40"/>
  <c r="AJ61" i="40"/>
  <c r="AF61" i="40"/>
  <c r="D61" i="40"/>
  <c r="AJ60" i="40"/>
  <c r="AK60" i="40" s="1"/>
  <c r="AF60" i="40"/>
  <c r="D60" i="40"/>
  <c r="AJ59" i="40"/>
  <c r="AF59" i="40"/>
  <c r="AJ58" i="40"/>
  <c r="AF58" i="40"/>
  <c r="AK58" i="40" s="1"/>
  <c r="D58" i="40"/>
  <c r="AJ57" i="40"/>
  <c r="AF57" i="40"/>
  <c r="D57" i="40"/>
  <c r="AJ56" i="40"/>
  <c r="AF56" i="40"/>
  <c r="AK56" i="40" s="1"/>
  <c r="D56" i="40"/>
  <c r="AJ55" i="40"/>
  <c r="AF55" i="40"/>
  <c r="D55" i="40"/>
  <c r="AJ54" i="40"/>
  <c r="AF54" i="40"/>
  <c r="AK54" i="40" s="1"/>
  <c r="AJ53" i="40"/>
  <c r="AK53" i="40" s="1"/>
  <c r="AF53" i="40"/>
  <c r="D53" i="40"/>
  <c r="AJ52" i="40"/>
  <c r="AK52" i="40" s="1"/>
  <c r="AF52" i="40"/>
  <c r="AJ51" i="40"/>
  <c r="AF51" i="40"/>
  <c r="AK51" i="40" s="1"/>
  <c r="AJ50" i="40"/>
  <c r="AF50" i="40"/>
  <c r="D50" i="40"/>
  <c r="AJ49" i="40"/>
  <c r="AK49" i="40" s="1"/>
  <c r="AF49" i="40"/>
  <c r="D49" i="40"/>
  <c r="AJ48" i="40"/>
  <c r="AF48" i="40"/>
  <c r="D48" i="40"/>
  <c r="AJ47" i="40"/>
  <c r="AK47" i="40" s="1"/>
  <c r="AF47" i="40"/>
  <c r="AJ46" i="40"/>
  <c r="AF46" i="40"/>
  <c r="D46" i="40"/>
  <c r="AJ45" i="40"/>
  <c r="AF45" i="40"/>
  <c r="AK45" i="40" s="1"/>
  <c r="D45" i="40"/>
  <c r="AJ44" i="40"/>
  <c r="AF44" i="40"/>
  <c r="D44" i="40"/>
  <c r="AJ43" i="40"/>
  <c r="AF43" i="40"/>
  <c r="AK43" i="40" s="1"/>
  <c r="AJ42" i="40"/>
  <c r="AE42" i="40"/>
  <c r="X42" i="40" s="1"/>
  <c r="AC42" i="40"/>
  <c r="AB42" i="40"/>
  <c r="Z42" i="40"/>
  <c r="Y42" i="40" s="1"/>
  <c r="D42" i="40"/>
  <c r="AJ41" i="40"/>
  <c r="AE41" i="40"/>
  <c r="X41" i="40" s="1"/>
  <c r="AC41" i="40"/>
  <c r="AB41" i="40"/>
  <c r="Z41" i="40"/>
  <c r="Y41" i="40" s="1"/>
  <c r="AJ40" i="40"/>
  <c r="AF40" i="40"/>
  <c r="AK40" i="40" s="1"/>
  <c r="AE40" i="40"/>
  <c r="X40" i="40" s="1"/>
  <c r="AC40" i="40"/>
  <c r="AB40" i="40"/>
  <c r="AA40" i="40"/>
  <c r="Z40" i="40"/>
  <c r="Y40" i="40" s="1"/>
  <c r="D40" i="40"/>
  <c r="AJ39" i="40"/>
  <c r="AE39" i="40"/>
  <c r="X39" i="40" s="1"/>
  <c r="AC39" i="40"/>
  <c r="AB39" i="40"/>
  <c r="Z39" i="40"/>
  <c r="Y39" i="40" s="1"/>
  <c r="D39" i="40"/>
  <c r="AJ38" i="40"/>
  <c r="AE38" i="40"/>
  <c r="X38" i="40" s="1"/>
  <c r="AC38" i="40"/>
  <c r="AB38" i="40"/>
  <c r="Z38" i="40"/>
  <c r="Y38" i="40" s="1"/>
  <c r="AJ37" i="40"/>
  <c r="AF37" i="40"/>
  <c r="AK37" i="40" s="1"/>
  <c r="AE37" i="40"/>
  <c r="X37" i="40" s="1"/>
  <c r="AC37" i="40"/>
  <c r="AB37" i="40"/>
  <c r="AA37" i="40"/>
  <c r="Z37" i="40"/>
  <c r="Y37" i="40" s="1"/>
  <c r="AJ36" i="40"/>
  <c r="AE36" i="40"/>
  <c r="AF36" i="40" s="1"/>
  <c r="AC36" i="40"/>
  <c r="AB36" i="40"/>
  <c r="Z36" i="40"/>
  <c r="AA36" i="40" s="1"/>
  <c r="X36" i="40"/>
  <c r="D36" i="40"/>
  <c r="AJ35" i="40"/>
  <c r="AE35" i="40"/>
  <c r="X35" i="40" s="1"/>
  <c r="Y35" i="40" s="1"/>
  <c r="AC35" i="40"/>
  <c r="AB35" i="40"/>
  <c r="Z35" i="40"/>
  <c r="AA35" i="40" s="1"/>
  <c r="D35" i="40"/>
  <c r="AJ34" i="40"/>
  <c r="AF34" i="40"/>
  <c r="AE34" i="40"/>
  <c r="X34" i="40" s="1"/>
  <c r="AC34" i="40"/>
  <c r="AB34" i="40"/>
  <c r="AA34" i="40"/>
  <c r="Z34" i="40"/>
  <c r="Y34" i="40" s="1"/>
  <c r="D34" i="40"/>
  <c r="AJ33" i="40"/>
  <c r="AE33" i="40"/>
  <c r="X33" i="40" s="1"/>
  <c r="AC33" i="40"/>
  <c r="AB33" i="40"/>
  <c r="Z33" i="40"/>
  <c r="D33" i="40"/>
  <c r="AJ32" i="40"/>
  <c r="AE32" i="40"/>
  <c r="AF32" i="40" s="1"/>
  <c r="AK32" i="40" s="1"/>
  <c r="AC32" i="40"/>
  <c r="AB32" i="40"/>
  <c r="Z32" i="40"/>
  <c r="AA32" i="40" s="1"/>
  <c r="AJ31" i="40"/>
  <c r="AE31" i="40"/>
  <c r="X31" i="40" s="1"/>
  <c r="AC31" i="40"/>
  <c r="AB31" i="40"/>
  <c r="Z31" i="40"/>
  <c r="Y31" i="40" s="1"/>
  <c r="D31" i="40"/>
  <c r="AJ30" i="40"/>
  <c r="AE30" i="40"/>
  <c r="X30" i="40" s="1"/>
  <c r="AC30" i="40"/>
  <c r="AB30" i="40"/>
  <c r="Z30" i="40"/>
  <c r="Y30" i="40" s="1"/>
  <c r="D30" i="40"/>
  <c r="AJ29" i="40"/>
  <c r="AE29" i="40"/>
  <c r="AF29" i="40" s="1"/>
  <c r="AC29" i="40"/>
  <c r="AB29" i="40"/>
  <c r="Z29" i="40"/>
  <c r="AA29" i="40" s="1"/>
  <c r="X29" i="40"/>
  <c r="AJ28" i="40"/>
  <c r="AF28" i="40"/>
  <c r="AE28" i="40"/>
  <c r="X28" i="40" s="1"/>
  <c r="AC28" i="40"/>
  <c r="AB28" i="40"/>
  <c r="AA28" i="40"/>
  <c r="Z28" i="40"/>
  <c r="D28" i="40"/>
  <c r="AJ27" i="40"/>
  <c r="AE27" i="40"/>
  <c r="X27" i="40" s="1"/>
  <c r="AC27" i="40"/>
  <c r="AB27" i="40"/>
  <c r="Z27" i="40"/>
  <c r="AJ26" i="40"/>
  <c r="AE26" i="40"/>
  <c r="X26" i="40" s="1"/>
  <c r="AC26" i="40"/>
  <c r="AB26" i="40"/>
  <c r="Z26" i="40"/>
  <c r="D26" i="40"/>
  <c r="AJ25" i="40"/>
  <c r="AF25" i="40"/>
  <c r="AK25" i="40" s="1"/>
  <c r="AE25" i="40"/>
  <c r="X25" i="40" s="1"/>
  <c r="AA25" i="40"/>
  <c r="Z25" i="40"/>
  <c r="AK24" i="40"/>
  <c r="AJ24" i="40"/>
  <c r="AF24" i="40"/>
  <c r="AE24" i="40"/>
  <c r="AC24" i="40"/>
  <c r="AB24" i="40"/>
  <c r="AA24" i="40"/>
  <c r="Z24" i="40"/>
  <c r="Y24" i="40"/>
  <c r="X24" i="40"/>
  <c r="AJ23" i="40"/>
  <c r="AE23" i="40"/>
  <c r="X23" i="40" s="1"/>
  <c r="Y23" i="40" s="1"/>
  <c r="AC23" i="40"/>
  <c r="AB23" i="40"/>
  <c r="Z23" i="40"/>
  <c r="AA23" i="40" s="1"/>
  <c r="D23" i="40"/>
  <c r="AJ22" i="40"/>
  <c r="AE22" i="40"/>
  <c r="X22" i="40" s="1"/>
  <c r="Z22" i="40"/>
  <c r="Y22" i="40" s="1"/>
  <c r="D22" i="40"/>
  <c r="AJ21" i="40"/>
  <c r="AF21" i="40"/>
  <c r="AK21" i="40" s="1"/>
  <c r="AE21" i="40"/>
  <c r="AA21" i="40"/>
  <c r="Z21" i="40"/>
  <c r="Y21" i="40"/>
  <c r="X21" i="40"/>
  <c r="D21" i="40"/>
  <c r="AJ20" i="40"/>
  <c r="AF20" i="40"/>
  <c r="AE20" i="40"/>
  <c r="X20" i="40" s="1"/>
  <c r="AC20" i="40"/>
  <c r="AB20" i="40"/>
  <c r="AA20" i="40"/>
  <c r="Z20" i="40"/>
  <c r="D20" i="40"/>
  <c r="AJ19" i="40"/>
  <c r="AF19" i="40"/>
  <c r="AE19" i="40"/>
  <c r="X19" i="40" s="1"/>
  <c r="Z19" i="40"/>
  <c r="Y19" i="40" s="1"/>
  <c r="D19" i="40"/>
  <c r="AJ18" i="40"/>
  <c r="AE18" i="40"/>
  <c r="X18" i="40" s="1"/>
  <c r="AC18" i="40"/>
  <c r="AB18" i="40"/>
  <c r="Z18" i="40"/>
  <c r="D18" i="40"/>
  <c r="AK17" i="40"/>
  <c r="AJ17" i="40"/>
  <c r="AF17" i="40"/>
  <c r="AE17" i="40"/>
  <c r="AC17" i="40"/>
  <c r="AB17" i="40"/>
  <c r="AA17" i="40"/>
  <c r="Z17" i="40"/>
  <c r="Y17" i="40"/>
  <c r="X17" i="40"/>
  <c r="D17" i="40"/>
  <c r="AJ16" i="40"/>
  <c r="AF16" i="40"/>
  <c r="AE16" i="40"/>
  <c r="AA16" i="40"/>
  <c r="Z16" i="40"/>
  <c r="X16" i="40"/>
  <c r="D16" i="40"/>
  <c r="AJ15" i="40"/>
  <c r="AE15" i="40"/>
  <c r="X15" i="40" s="1"/>
  <c r="Z15" i="40"/>
  <c r="AA15" i="40" s="1"/>
  <c r="D15" i="40"/>
  <c r="AJ14" i="40"/>
  <c r="AE14" i="40"/>
  <c r="X14" i="40" s="1"/>
  <c r="Z14" i="40"/>
  <c r="D14" i="40"/>
  <c r="AK13" i="40"/>
  <c r="AJ13" i="40"/>
  <c r="AF13" i="40"/>
  <c r="AE13" i="40"/>
  <c r="AA13" i="40"/>
  <c r="Z13" i="40"/>
  <c r="Y13" i="40" s="1"/>
  <c r="X13" i="40"/>
  <c r="D13" i="40"/>
  <c r="AJ12" i="40"/>
  <c r="AK12" i="40" s="1"/>
  <c r="AF12" i="40"/>
  <c r="AE12" i="40"/>
  <c r="AA12" i="40"/>
  <c r="Z12" i="40"/>
  <c r="Y12" i="40" s="1"/>
  <c r="X12" i="40"/>
  <c r="D12" i="40"/>
  <c r="AJ11" i="40"/>
  <c r="AF11" i="40"/>
  <c r="AE11" i="40"/>
  <c r="X11" i="40" s="1"/>
  <c r="AC11" i="40"/>
  <c r="AB11" i="40"/>
  <c r="Z11" i="40"/>
  <c r="Y11" i="40" s="1"/>
  <c r="D11" i="40"/>
  <c r="AJ10" i="40"/>
  <c r="AE10" i="40"/>
  <c r="X10" i="40" s="1"/>
  <c r="Z10" i="40"/>
  <c r="D10" i="40"/>
  <c r="AK9" i="40"/>
  <c r="AJ9" i="40"/>
  <c r="AF9" i="40"/>
  <c r="AE9" i="40"/>
  <c r="AA9" i="40"/>
  <c r="Z9" i="40"/>
  <c r="Y9" i="40" s="1"/>
  <c r="X9" i="40"/>
  <c r="D9" i="40"/>
  <c r="AJ8" i="40"/>
  <c r="AK8" i="40" s="1"/>
  <c r="AF8" i="40"/>
  <c r="AE8" i="40"/>
  <c r="AA8" i="40"/>
  <c r="Z8" i="40"/>
  <c r="X8" i="40"/>
  <c r="D8" i="40"/>
  <c r="AJ7" i="40"/>
  <c r="AE7" i="40"/>
  <c r="X7" i="40" s="1"/>
  <c r="Z7" i="40"/>
  <c r="Y7" i="40" s="1"/>
  <c r="D7" i="40"/>
  <c r="R119" i="4" l="1"/>
  <c r="AW119" i="4"/>
  <c r="BQ119" i="4"/>
  <c r="AH119" i="4"/>
  <c r="H119" i="4"/>
  <c r="AS119" i="4"/>
  <c r="AT119" i="4"/>
  <c r="AJ119" i="4"/>
  <c r="BR119" i="4"/>
  <c r="T119" i="4"/>
  <c r="J119" i="4"/>
  <c r="E119" i="4"/>
  <c r="F119" i="4"/>
  <c r="AZ119" i="4"/>
  <c r="BP119" i="4"/>
  <c r="BF119" i="4"/>
  <c r="AP119" i="4"/>
  <c r="AN119" i="4"/>
  <c r="I119" i="4"/>
  <c r="AC119" i="4"/>
  <c r="Y119" i="4"/>
  <c r="D119" i="4"/>
  <c r="O119" i="4"/>
  <c r="BJ119" i="4"/>
  <c r="Q119" i="4"/>
  <c r="AD119" i="4"/>
  <c r="BL119" i="4"/>
  <c r="S119" i="4"/>
  <c r="BA119" i="4"/>
  <c r="M119" i="4"/>
  <c r="G119" i="4"/>
  <c r="AI119" i="4"/>
  <c r="AV119" i="4"/>
  <c r="BH119" i="4"/>
  <c r="BS119" i="4"/>
  <c r="BD119" i="4"/>
  <c r="AK119" i="4"/>
  <c r="P119" i="4"/>
  <c r="X119" i="4"/>
  <c r="AA119" i="4"/>
  <c r="K119" i="4"/>
  <c r="AR119" i="4"/>
  <c r="BM119" i="4"/>
  <c r="BN119" i="4"/>
  <c r="AB119" i="4"/>
  <c r="AQ119" i="4"/>
  <c r="BG119" i="4"/>
  <c r="BE119" i="4"/>
  <c r="AO119" i="4"/>
  <c r="AU119" i="4"/>
  <c r="BC119" i="4"/>
  <c r="BI119" i="4"/>
  <c r="BB119" i="4"/>
  <c r="AX119" i="4"/>
  <c r="AM119" i="4"/>
  <c r="AE119" i="4"/>
  <c r="AG119" i="4"/>
  <c r="AF119" i="4"/>
  <c r="V119" i="4"/>
  <c r="U119" i="4"/>
  <c r="AK41" i="40"/>
  <c r="Y26" i="40"/>
  <c r="AA7" i="40"/>
  <c r="AF15" i="40"/>
  <c r="AK15" i="40" s="1"/>
  <c r="Y16" i="40"/>
  <c r="AK16" i="40"/>
  <c r="AA19" i="40"/>
  <c r="AK20" i="40"/>
  <c r="AF23" i="40"/>
  <c r="AK23" i="40" s="1"/>
  <c r="AA26" i="40"/>
  <c r="AF26" i="40"/>
  <c r="Y29" i="40"/>
  <c r="AK29" i="40"/>
  <c r="X32" i="40"/>
  <c r="Y32" i="40" s="1"/>
  <c r="AK34" i="40"/>
  <c r="AF35" i="40"/>
  <c r="Y36" i="40"/>
  <c r="AK36" i="40"/>
  <c r="AA38" i="40"/>
  <c r="AF38" i="40"/>
  <c r="AK38" i="40" s="1"/>
  <c r="AA41" i="40"/>
  <c r="AF41" i="40"/>
  <c r="AK44" i="40"/>
  <c r="AK48" i="40"/>
  <c r="AK55" i="40"/>
  <c r="AK59" i="40"/>
  <c r="AK63" i="40"/>
  <c r="AK67" i="40"/>
  <c r="AK71" i="40"/>
  <c r="AK75" i="40"/>
  <c r="AK78" i="40"/>
  <c r="AK81" i="40"/>
  <c r="AK85" i="40"/>
  <c r="AK91" i="40"/>
  <c r="AK26" i="40"/>
  <c r="AK35" i="40"/>
  <c r="AB15" i="40"/>
  <c r="AF7" i="40"/>
  <c r="Y8" i="40"/>
  <c r="AA11" i="40"/>
  <c r="AK11" i="40"/>
  <c r="AK19" i="40"/>
  <c r="Y20" i="40"/>
  <c r="Y27" i="40"/>
  <c r="AK28" i="40"/>
  <c r="AA31" i="40"/>
  <c r="AF31" i="40"/>
  <c r="AK31" i="40" s="1"/>
  <c r="AK46" i="40"/>
  <c r="AK50" i="40"/>
  <c r="AK57" i="40"/>
  <c r="AK61" i="40"/>
  <c r="AK65" i="40"/>
  <c r="AK69" i="40"/>
  <c r="AK73" i="40"/>
  <c r="AK79" i="40"/>
  <c r="AE6" i="40"/>
  <c r="AF6" i="40" s="1"/>
  <c r="AB13" i="40"/>
  <c r="Y33" i="40"/>
  <c r="AB7" i="40"/>
  <c r="AB8" i="40"/>
  <c r="Y10" i="40"/>
  <c r="AB12" i="40"/>
  <c r="Y14" i="40"/>
  <c r="Y15" i="40"/>
  <c r="Y18" i="40"/>
  <c r="AB19" i="40"/>
  <c r="AB16" i="40"/>
  <c r="AB9" i="40"/>
  <c r="AB22" i="40"/>
  <c r="Y28" i="40"/>
  <c r="AB10" i="40"/>
  <c r="AB14" i="40"/>
  <c r="AB21" i="40"/>
  <c r="Y25" i="40"/>
  <c r="AB25" i="40"/>
  <c r="AA10" i="40"/>
  <c r="AF10" i="40"/>
  <c r="AK10" i="40" s="1"/>
  <c r="AA14" i="40"/>
  <c r="AF14" i="40"/>
  <c r="AK14" i="40" s="1"/>
  <c r="AA18" i="40"/>
  <c r="AF18" i="40"/>
  <c r="AK18" i="40" s="1"/>
  <c r="AA22" i="40"/>
  <c r="AF22" i="40"/>
  <c r="AK22" i="40" s="1"/>
  <c r="AA27" i="40"/>
  <c r="AF27" i="40"/>
  <c r="AK27" i="40" s="1"/>
  <c r="AA30" i="40"/>
  <c r="AF30" i="40"/>
  <c r="AK30" i="40" s="1"/>
  <c r="AA33" i="40"/>
  <c r="AF33" i="40"/>
  <c r="AK33" i="40" s="1"/>
  <c r="AA39" i="40"/>
  <c r="AF39" i="40"/>
  <c r="AK39" i="40" s="1"/>
  <c r="AA42" i="40"/>
  <c r="AF42" i="40"/>
  <c r="AK42" i="40" s="1"/>
  <c r="AK7" i="40"/>
  <c r="AF109" i="40" l="1"/>
  <c r="AF110" i="40"/>
  <c r="AC22" i="40"/>
  <c r="AC14" i="40"/>
  <c r="AC10" i="40"/>
  <c r="AC25" i="40"/>
  <c r="AC19" i="40"/>
  <c r="AC15" i="40"/>
  <c r="AC7" i="40"/>
  <c r="AC21" i="40"/>
  <c r="AC13" i="40"/>
  <c r="AC9" i="40"/>
  <c r="AC16" i="40"/>
  <c r="AC12" i="40"/>
  <c r="AC8" i="40"/>
  <c r="AC4" i="40" l="1"/>
  <c r="AH132" i="38" l="1"/>
  <c r="AH130" i="38"/>
  <c r="AH128" i="38"/>
  <c r="AH126" i="38"/>
  <c r="AP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X106" i="38" s="1"/>
  <c r="AP104" i="38"/>
  <c r="AS103" i="38"/>
  <c r="AR103" i="38"/>
  <c r="AO103" i="38"/>
  <c r="AR102" i="38"/>
  <c r="AS102" i="38" s="1"/>
  <c r="AO102" i="38"/>
  <c r="AR101" i="38"/>
  <c r="AO101" i="38"/>
  <c r="AS101" i="38" s="1"/>
  <c r="D101" i="38"/>
  <c r="AR100" i="38"/>
  <c r="AO100" i="38"/>
  <c r="AS100" i="38" s="1"/>
  <c r="AS99" i="38"/>
  <c r="AR99" i="38"/>
  <c r="AO99" i="38"/>
  <c r="AR98" i="38"/>
  <c r="AS98" i="38" s="1"/>
  <c r="AO98" i="38"/>
  <c r="D98" i="38"/>
  <c r="AS97" i="38"/>
  <c r="AR97" i="38"/>
  <c r="AO97" i="38"/>
  <c r="AR96" i="38"/>
  <c r="AS96" i="38" s="1"/>
  <c r="AO96" i="38"/>
  <c r="AR95" i="38"/>
  <c r="AS95" i="38" s="1"/>
  <c r="AO95" i="38"/>
  <c r="AS94" i="38"/>
  <c r="AR94" i="38"/>
  <c r="AO94" i="38"/>
  <c r="D94" i="38"/>
  <c r="AS93" i="38"/>
  <c r="AR93" i="38"/>
  <c r="AO93" i="38"/>
  <c r="D93" i="38"/>
  <c r="AS92" i="38"/>
  <c r="AR92" i="38"/>
  <c r="AO92" i="38"/>
  <c r="D92" i="38"/>
  <c r="AS91" i="38"/>
  <c r="AR91" i="38"/>
  <c r="AO91" i="38"/>
  <c r="AS90" i="38"/>
  <c r="AR90" i="38"/>
  <c r="AO90" i="38"/>
  <c r="D90" i="38"/>
  <c r="AS89" i="38"/>
  <c r="AR89" i="38"/>
  <c r="AO89" i="38"/>
  <c r="AR88" i="38"/>
  <c r="AS88" i="38" s="1"/>
  <c r="AO88" i="38"/>
  <c r="D88" i="38"/>
  <c r="AR87" i="38"/>
  <c r="AS87" i="38" s="1"/>
  <c r="AO87" i="38"/>
  <c r="AR86" i="38"/>
  <c r="AS86" i="38" s="1"/>
  <c r="AO86" i="38"/>
  <c r="D86" i="38"/>
  <c r="AR85" i="38"/>
  <c r="AS85" i="38" s="1"/>
  <c r="AO85" i="38"/>
  <c r="AS84" i="38"/>
  <c r="AR84" i="38"/>
  <c r="AO84" i="38"/>
  <c r="AS83" i="38"/>
  <c r="AR83" i="38"/>
  <c r="AO83" i="38"/>
  <c r="AR82" i="38"/>
  <c r="AS82" i="38" s="1"/>
  <c r="AO82" i="38"/>
  <c r="AR81" i="38"/>
  <c r="AS81" i="38" s="1"/>
  <c r="AO81" i="38"/>
  <c r="D81" i="38"/>
  <c r="AR80" i="38"/>
  <c r="AS80" i="38" s="1"/>
  <c r="AO80" i="38"/>
  <c r="AS79" i="38"/>
  <c r="AR79" i="38"/>
  <c r="AO79" i="38"/>
  <c r="D79" i="38"/>
  <c r="AS78" i="38"/>
  <c r="AR78" i="38"/>
  <c r="AO78" i="38"/>
  <c r="AS77" i="38"/>
  <c r="AR77" i="38"/>
  <c r="AO77" i="38"/>
  <c r="AR76" i="38"/>
  <c r="AS76" i="38" s="1"/>
  <c r="AO76" i="38"/>
  <c r="D76" i="38"/>
  <c r="AR75" i="38"/>
  <c r="AS75" i="38" s="1"/>
  <c r="AO75" i="38"/>
  <c r="D75" i="38"/>
  <c r="AR74" i="38"/>
  <c r="AS74" i="38" s="1"/>
  <c r="AO74" i="38"/>
  <c r="D74" i="38"/>
  <c r="AR73" i="38"/>
  <c r="AS73" i="38" s="1"/>
  <c r="AO73" i="38"/>
  <c r="D73" i="38"/>
  <c r="AR72" i="38"/>
  <c r="AS72" i="38" s="1"/>
  <c r="AO72" i="38"/>
  <c r="D72" i="38"/>
  <c r="AR71" i="38"/>
  <c r="AS71" i="38" s="1"/>
  <c r="AO71" i="38"/>
  <c r="AR70" i="38"/>
  <c r="AO70" i="38"/>
  <c r="AS70" i="38" s="1"/>
  <c r="AR69" i="38"/>
  <c r="AS69" i="38" s="1"/>
  <c r="AO69" i="38"/>
  <c r="AS68" i="38"/>
  <c r="AR68" i="38"/>
  <c r="AO68" i="38"/>
  <c r="D68" i="38"/>
  <c r="AS67" i="38"/>
  <c r="AR67" i="38"/>
  <c r="AO67" i="38"/>
  <c r="D67" i="38"/>
  <c r="AS66" i="38"/>
  <c r="AR66" i="38"/>
  <c r="AO66" i="38"/>
  <c r="AR65" i="38"/>
  <c r="AS65" i="38" s="1"/>
  <c r="AO65" i="38"/>
  <c r="D65" i="38"/>
  <c r="AR64" i="38"/>
  <c r="AS64" i="38" s="1"/>
  <c r="AO64" i="38"/>
  <c r="D64" i="38"/>
  <c r="AR63" i="38"/>
  <c r="AS63" i="38" s="1"/>
  <c r="AO63" i="38"/>
  <c r="AR62" i="38"/>
  <c r="AO62" i="38"/>
  <c r="AS62" i="38" s="1"/>
  <c r="D62" i="38"/>
  <c r="AR61" i="38"/>
  <c r="AO61" i="38"/>
  <c r="AS61" i="38" s="1"/>
  <c r="D61" i="38"/>
  <c r="AR60" i="38"/>
  <c r="AO60" i="38"/>
  <c r="AS60" i="38" s="1"/>
  <c r="D60" i="38"/>
  <c r="AR59" i="38"/>
  <c r="AO59" i="38"/>
  <c r="AS59" i="38" s="1"/>
  <c r="AS58" i="38"/>
  <c r="AR58" i="38"/>
  <c r="AO58" i="38"/>
  <c r="AS57" i="38"/>
  <c r="AR57" i="38"/>
  <c r="AO57" i="38"/>
  <c r="D57" i="38"/>
  <c r="AS56" i="38"/>
  <c r="AR56" i="38"/>
  <c r="AO56" i="38"/>
  <c r="AR55" i="38"/>
  <c r="AS55" i="38" s="1"/>
  <c r="AO55" i="38"/>
  <c r="D55" i="38"/>
  <c r="AR54" i="38"/>
  <c r="AS54" i="38" s="1"/>
  <c r="AO54" i="38"/>
  <c r="D54" i="38"/>
  <c r="AR53" i="38"/>
  <c r="AS53" i="38" s="1"/>
  <c r="AO53" i="38"/>
  <c r="AS52" i="38"/>
  <c r="AR52" i="38"/>
  <c r="AO52" i="38"/>
  <c r="D52" i="38"/>
  <c r="AR51" i="38"/>
  <c r="AO51" i="38"/>
  <c r="AS51" i="38" s="1"/>
  <c r="D51" i="38"/>
  <c r="AR50" i="38"/>
  <c r="AO50" i="38"/>
  <c r="AS50" i="38" s="1"/>
  <c r="D50" i="38"/>
  <c r="AR49" i="38"/>
  <c r="AN49" i="38"/>
  <c r="AO49" i="38" s="1"/>
  <c r="AS49" i="38" s="1"/>
  <c r="AR48" i="38"/>
  <c r="AN48" i="38"/>
  <c r="AO48" i="38" s="1"/>
  <c r="AS48" i="38" s="1"/>
  <c r="AR47" i="38"/>
  <c r="AN47" i="38"/>
  <c r="AO47" i="38" s="1"/>
  <c r="AS47" i="38" s="1"/>
  <c r="AR46" i="38"/>
  <c r="AN46" i="38"/>
  <c r="AO46" i="38" s="1"/>
  <c r="AS46" i="38" s="1"/>
  <c r="AR45" i="38"/>
  <c r="AN45" i="38"/>
  <c r="AO45" i="38" s="1"/>
  <c r="AS45" i="38" s="1"/>
  <c r="D45" i="38"/>
  <c r="AR44" i="38"/>
  <c r="AS44" i="38" s="1"/>
  <c r="AO44" i="38"/>
  <c r="AN44" i="38"/>
  <c r="D44" i="38"/>
  <c r="AR43" i="38"/>
  <c r="AS43" i="38" s="1"/>
  <c r="AO43" i="38"/>
  <c r="AN43" i="38"/>
  <c r="D43" i="38"/>
  <c r="AR42" i="38"/>
  <c r="AN42" i="38"/>
  <c r="AO42" i="38" s="1"/>
  <c r="AS42" i="38" s="1"/>
  <c r="D42" i="38"/>
  <c r="AR41" i="38"/>
  <c r="AN41" i="38"/>
  <c r="AO41" i="38" s="1"/>
  <c r="AS41" i="38" s="1"/>
  <c r="D41" i="38"/>
  <c r="AR40" i="38"/>
  <c r="AS40" i="38" s="1"/>
  <c r="AO40" i="38"/>
  <c r="AN40" i="38"/>
  <c r="D40" i="38"/>
  <c r="AR39" i="38"/>
  <c r="AS39" i="38" s="1"/>
  <c r="AO39" i="38"/>
  <c r="AN39" i="38"/>
  <c r="AR38" i="38"/>
  <c r="AS38" i="38" s="1"/>
  <c r="AO38" i="38"/>
  <c r="AN38" i="38"/>
  <c r="D38" i="38"/>
  <c r="AR37" i="38"/>
  <c r="AN37" i="38"/>
  <c r="AO37" i="38" s="1"/>
  <c r="AS37" i="38" s="1"/>
  <c r="D37" i="38"/>
  <c r="AN36" i="38"/>
  <c r="AO36" i="38" s="1"/>
  <c r="AC36" i="38"/>
  <c r="AB36" i="38"/>
  <c r="Y36" i="38"/>
  <c r="AA36" i="38" s="1"/>
  <c r="X36" i="38"/>
  <c r="AR36" i="38" s="1"/>
  <c r="AS36" i="38" s="1"/>
  <c r="AO35" i="38"/>
  <c r="AN35" i="38"/>
  <c r="AC35" i="38"/>
  <c r="AB35" i="38"/>
  <c r="Y35" i="38"/>
  <c r="AA35" i="38" s="1"/>
  <c r="X35" i="38"/>
  <c r="AR35" i="38" s="1"/>
  <c r="AS35" i="38" s="1"/>
  <c r="D35" i="38"/>
  <c r="AN34" i="38"/>
  <c r="AO34" i="38" s="1"/>
  <c r="AC34" i="38"/>
  <c r="AB34" i="38"/>
  <c r="AA34" i="38"/>
  <c r="Y34" i="38"/>
  <c r="X34" i="38"/>
  <c r="AR34" i="38" s="1"/>
  <c r="AN33" i="38"/>
  <c r="AO33" i="38" s="1"/>
  <c r="AC33" i="38"/>
  <c r="AB33" i="38"/>
  <c r="Y33" i="38"/>
  <c r="AA33" i="38" s="1"/>
  <c r="X33" i="38"/>
  <c r="Z33" i="38" s="1"/>
  <c r="AO32" i="38"/>
  <c r="AN32" i="38"/>
  <c r="AC32" i="38"/>
  <c r="AB32" i="38"/>
  <c r="AA32" i="38"/>
  <c r="Y32" i="38"/>
  <c r="X32" i="38"/>
  <c r="AR32" i="38" s="1"/>
  <c r="AS32" i="38" s="1"/>
  <c r="D32" i="38"/>
  <c r="AN31" i="38"/>
  <c r="AO31" i="38" s="1"/>
  <c r="AC31" i="38"/>
  <c r="AB31" i="38"/>
  <c r="Z31" i="38"/>
  <c r="Y31" i="38"/>
  <c r="AA31" i="38" s="1"/>
  <c r="X31" i="38"/>
  <c r="AR31" i="38" s="1"/>
  <c r="AS31" i="38" s="1"/>
  <c r="D31" i="38"/>
  <c r="AN30" i="38"/>
  <c r="AO30" i="38" s="1"/>
  <c r="AC30" i="38"/>
  <c r="AB30" i="38"/>
  <c r="Y30" i="38"/>
  <c r="Z30" i="38" s="1"/>
  <c r="X30" i="38"/>
  <c r="AR30" i="38" s="1"/>
  <c r="AS30" i="38" s="1"/>
  <c r="AO29" i="38"/>
  <c r="AN29" i="38"/>
  <c r="AC29" i="38"/>
  <c r="AB29" i="38"/>
  <c r="AA29" i="38"/>
  <c r="Y29" i="38"/>
  <c r="X29" i="38"/>
  <c r="AR29" i="38" s="1"/>
  <c r="AS29" i="38" s="1"/>
  <c r="D29" i="38"/>
  <c r="AN28" i="38"/>
  <c r="AO28" i="38" s="1"/>
  <c r="Z28" i="38"/>
  <c r="Y28" i="38"/>
  <c r="AA28" i="38" s="1"/>
  <c r="X28" i="38"/>
  <c r="AR28" i="38" s="1"/>
  <c r="AS28" i="38" s="1"/>
  <c r="D28" i="38"/>
  <c r="AO27" i="38"/>
  <c r="AN27" i="38"/>
  <c r="Y27" i="38"/>
  <c r="AA27" i="38" s="1"/>
  <c r="X27" i="38"/>
  <c r="Z27" i="38" s="1"/>
  <c r="D27" i="38"/>
  <c r="AO26" i="38"/>
  <c r="AN26" i="38"/>
  <c r="Y26" i="38"/>
  <c r="X26" i="38"/>
  <c r="AR26" i="38" s="1"/>
  <c r="AS26" i="38" s="1"/>
  <c r="D26" i="38"/>
  <c r="AO25" i="38"/>
  <c r="AN25" i="38"/>
  <c r="AA25" i="38"/>
  <c r="Z25" i="38"/>
  <c r="Y25" i="38"/>
  <c r="X25" i="38"/>
  <c r="AR25" i="38" s="1"/>
  <c r="AS25" i="38" s="1"/>
  <c r="D25" i="38"/>
  <c r="AN24" i="38"/>
  <c r="AO24" i="38" s="1"/>
  <c r="AC24" i="38"/>
  <c r="AB24" i="38"/>
  <c r="Z24" i="38"/>
  <c r="Y24" i="38"/>
  <c r="AA24" i="38" s="1"/>
  <c r="X24" i="38"/>
  <c r="AR24" i="38" s="1"/>
  <c r="AS24" i="38" s="1"/>
  <c r="D24" i="38"/>
  <c r="AN23" i="38"/>
  <c r="AO23" i="38" s="1"/>
  <c r="Y23" i="38"/>
  <c r="AA23" i="38" s="1"/>
  <c r="X23" i="38"/>
  <c r="Z23" i="38" s="1"/>
  <c r="AO22" i="38"/>
  <c r="AN22" i="38"/>
  <c r="AC22" i="38"/>
  <c r="AB22" i="38"/>
  <c r="AA22" i="38"/>
  <c r="Z22" i="38"/>
  <c r="Y22" i="38"/>
  <c r="X22" i="38"/>
  <c r="AR22" i="38" s="1"/>
  <c r="AS22" i="38" s="1"/>
  <c r="D22" i="38"/>
  <c r="AN21" i="38"/>
  <c r="AO21" i="38" s="1"/>
  <c r="Z21" i="38"/>
  <c r="Y21" i="38"/>
  <c r="AA21" i="38" s="1"/>
  <c r="X21" i="38"/>
  <c r="AR21" i="38" s="1"/>
  <c r="D21" i="38"/>
  <c r="AN20" i="38"/>
  <c r="AO20" i="38" s="1"/>
  <c r="AC20" i="38"/>
  <c r="AB20" i="38"/>
  <c r="Y20" i="38"/>
  <c r="AA20" i="38" s="1"/>
  <c r="X20" i="38"/>
  <c r="Z20" i="38" s="1"/>
  <c r="D20" i="38"/>
  <c r="AO19" i="38"/>
  <c r="AN19" i="38"/>
  <c r="Y19" i="38"/>
  <c r="X19" i="38"/>
  <c r="AR19" i="38" s="1"/>
  <c r="AS19" i="38" s="1"/>
  <c r="D19" i="38"/>
  <c r="AO18" i="38"/>
  <c r="AN18" i="38"/>
  <c r="AA18" i="38"/>
  <c r="Z18" i="38"/>
  <c r="Y18" i="38"/>
  <c r="X18" i="38"/>
  <c r="AR18" i="38" s="1"/>
  <c r="AS18" i="38" s="1"/>
  <c r="D18" i="38"/>
  <c r="AN17" i="38"/>
  <c r="AO17" i="38" s="1"/>
  <c r="Z17" i="38"/>
  <c r="Y17" i="38"/>
  <c r="AA17" i="38" s="1"/>
  <c r="X17" i="38"/>
  <c r="AR17" i="38" s="1"/>
  <c r="AS17" i="38" s="1"/>
  <c r="D17" i="38"/>
  <c r="AN16" i="38"/>
  <c r="AO16" i="38" s="1"/>
  <c r="Y16" i="38"/>
  <c r="X16" i="38"/>
  <c r="Z16" i="38" s="1"/>
  <c r="D16" i="38"/>
  <c r="AO15" i="38"/>
  <c r="AN15" i="38"/>
  <c r="Y15" i="38"/>
  <c r="X15" i="38"/>
  <c r="AR15" i="38" s="1"/>
  <c r="AS15" i="38" s="1"/>
  <c r="D15" i="38"/>
  <c r="AO14" i="38"/>
  <c r="AN14" i="38"/>
  <c r="AA14" i="38"/>
  <c r="Z14" i="38"/>
  <c r="Y14" i="38"/>
  <c r="X14" i="38"/>
  <c r="AR14" i="38" s="1"/>
  <c r="AS14" i="38" s="1"/>
  <c r="D14" i="38"/>
  <c r="AN13" i="38"/>
  <c r="AO13" i="38" s="1"/>
  <c r="Z13" i="38"/>
  <c r="Y13" i="38"/>
  <c r="AA13" i="38" s="1"/>
  <c r="X13" i="38"/>
  <c r="AR13" i="38" s="1"/>
  <c r="D13" i="38"/>
  <c r="AN12" i="38"/>
  <c r="AO12" i="38" s="1"/>
  <c r="Y12" i="38"/>
  <c r="AA12" i="38" s="1"/>
  <c r="X12" i="38"/>
  <c r="Z12" i="38" s="1"/>
  <c r="AO11" i="38"/>
  <c r="AN11" i="38"/>
  <c r="AA11" i="38"/>
  <c r="Z11" i="38"/>
  <c r="Y11" i="38"/>
  <c r="X11" i="38"/>
  <c r="AR11" i="38" s="1"/>
  <c r="AS11" i="38" s="1"/>
  <c r="D11" i="38"/>
  <c r="AN10" i="38"/>
  <c r="AO10" i="38" s="1"/>
  <c r="Z10" i="38"/>
  <c r="Y10" i="38"/>
  <c r="AA10" i="38" s="1"/>
  <c r="X10" i="38"/>
  <c r="AR10" i="38" s="1"/>
  <c r="AS10" i="38" s="1"/>
  <c r="D10" i="38"/>
  <c r="AN9" i="38"/>
  <c r="AO9" i="38" s="1"/>
  <c r="Y9" i="38"/>
  <c r="X9" i="38"/>
  <c r="Z9" i="38" s="1"/>
  <c r="D9" i="38"/>
  <c r="AO8" i="38"/>
  <c r="AN8" i="38"/>
  <c r="Y8" i="38"/>
  <c r="X8" i="38"/>
  <c r="AR8" i="38" s="1"/>
  <c r="AS8" i="38" s="1"/>
  <c r="D8" i="38"/>
  <c r="AO7" i="38"/>
  <c r="AO106" i="38" s="1"/>
  <c r="AN7" i="38"/>
  <c r="AA7" i="38"/>
  <c r="Z7" i="38"/>
  <c r="Y7" i="38"/>
  <c r="X7" i="38"/>
  <c r="AR7" i="38" s="1"/>
  <c r="AS7" i="38" s="1"/>
  <c r="D7" i="38"/>
  <c r="AO6" i="38"/>
  <c r="AN6" i="38"/>
  <c r="AS34" i="38" l="1"/>
  <c r="AA9" i="38"/>
  <c r="AA16" i="38"/>
  <c r="AS13" i="38"/>
  <c r="AS21" i="38"/>
  <c r="Z8" i="38"/>
  <c r="Z15" i="38"/>
  <c r="Z19" i="38"/>
  <c r="Z26" i="38"/>
  <c r="AA30" i="38"/>
  <c r="Z35" i="38"/>
  <c r="AO105" i="38"/>
  <c r="AR9" i="38"/>
  <c r="AS9" i="38" s="1"/>
  <c r="AR12" i="38"/>
  <c r="AS12" i="38" s="1"/>
  <c r="AR16" i="38"/>
  <c r="AS16" i="38" s="1"/>
  <c r="AR20" i="38"/>
  <c r="AS20" i="38" s="1"/>
  <c r="AR23" i="38"/>
  <c r="AS23" i="38" s="1"/>
  <c r="AR27" i="38"/>
  <c r="AS27" i="38" s="1"/>
  <c r="Z29" i="38"/>
  <c r="Z32" i="38"/>
  <c r="AR33" i="38"/>
  <c r="AS33" i="38" s="1"/>
  <c r="Z34" i="38"/>
  <c r="Z36" i="38"/>
  <c r="AA19" i="38" l="1"/>
  <c r="AA8" i="38"/>
  <c r="AA26" i="38"/>
  <c r="AA15" i="38"/>
  <c r="AB15" i="38" s="1"/>
  <c r="AC15" i="38" s="1"/>
  <c r="AB26" i="38" l="1"/>
  <c r="AC26" i="38" s="1"/>
  <c r="AB8" i="38"/>
  <c r="AC8" i="38" s="1"/>
  <c r="AB9" i="38"/>
  <c r="AC9" i="38" s="1"/>
  <c r="AB13" i="38"/>
  <c r="AC13" i="38" s="1"/>
  <c r="AB28" i="38"/>
  <c r="AC28" i="38" s="1"/>
  <c r="AB10" i="38"/>
  <c r="AC10" i="38" s="1"/>
  <c r="AB12" i="38"/>
  <c r="AC12" i="38" s="1"/>
  <c r="AB27" i="38"/>
  <c r="AC27" i="38" s="1"/>
  <c r="AB16" i="38"/>
  <c r="AC16" i="38" s="1"/>
  <c r="AB21" i="38"/>
  <c r="AC21" i="38" s="1"/>
  <c r="AB14" i="38"/>
  <c r="AC14" i="38" s="1"/>
  <c r="AB23" i="38"/>
  <c r="AC23" i="38" s="1"/>
  <c r="AB25" i="38"/>
  <c r="AC25" i="38" s="1"/>
  <c r="AB17" i="38"/>
  <c r="AC17" i="38" s="1"/>
  <c r="AB18" i="38"/>
  <c r="AC18" i="38" s="1"/>
  <c r="AB7" i="38"/>
  <c r="AC7" i="38" s="1"/>
  <c r="AB11" i="38"/>
  <c r="AC11" i="38" s="1"/>
  <c r="AB19" i="38"/>
  <c r="AC19" i="38" s="1"/>
  <c r="AC4" i="38" l="1"/>
  <c r="AG127" i="37" l="1"/>
  <c r="AG125" i="37"/>
  <c r="AG123" i="37"/>
  <c r="AG121" i="37"/>
  <c r="AO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AM6" i="37" s="1"/>
  <c r="AN6" i="37" s="1"/>
  <c r="K102" i="37"/>
  <c r="J102" i="37"/>
  <c r="I102" i="37"/>
  <c r="X103" i="37" s="1"/>
  <c r="AO101" i="37"/>
  <c r="AR100" i="37"/>
  <c r="AQ100" i="37"/>
  <c r="AN100" i="37"/>
  <c r="AR99" i="37"/>
  <c r="AQ99" i="37"/>
  <c r="AN99" i="37"/>
  <c r="AQ98" i="37"/>
  <c r="AR98" i="37" s="1"/>
  <c r="AN98" i="37"/>
  <c r="AQ97" i="37"/>
  <c r="AR97" i="37" s="1"/>
  <c r="AN97" i="37"/>
  <c r="AR96" i="37"/>
  <c r="AQ96" i="37"/>
  <c r="AN96" i="37"/>
  <c r="AR95" i="37"/>
  <c r="AQ95" i="37"/>
  <c r="AN95" i="37"/>
  <c r="AQ94" i="37"/>
  <c r="AR94" i="37" s="1"/>
  <c r="AN94" i="37"/>
  <c r="AQ93" i="37"/>
  <c r="AR93" i="37" s="1"/>
  <c r="AN93" i="37"/>
  <c r="AR92" i="37"/>
  <c r="AQ92" i="37"/>
  <c r="AN92" i="37"/>
  <c r="AR91" i="37"/>
  <c r="AQ91" i="37"/>
  <c r="AN91" i="37"/>
  <c r="AQ90" i="37"/>
  <c r="AR90" i="37" s="1"/>
  <c r="AN90" i="37"/>
  <c r="AQ89" i="37"/>
  <c r="AR89" i="37" s="1"/>
  <c r="AN89" i="37"/>
  <c r="AR88" i="37"/>
  <c r="AQ88" i="37"/>
  <c r="AN88" i="37"/>
  <c r="AR87" i="37"/>
  <c r="AQ87" i="37"/>
  <c r="AN87" i="37"/>
  <c r="D87" i="37"/>
  <c r="AR86" i="37"/>
  <c r="AQ86" i="37"/>
  <c r="AN86" i="37"/>
  <c r="D86" i="37"/>
  <c r="AR85" i="37"/>
  <c r="AQ85" i="37"/>
  <c r="AN85" i="37"/>
  <c r="AQ84" i="37"/>
  <c r="AR84" i="37" s="1"/>
  <c r="AN84" i="37"/>
  <c r="AQ83" i="37"/>
  <c r="AR83" i="37" s="1"/>
  <c r="AN83" i="37"/>
  <c r="AQ82" i="37"/>
  <c r="AN82" i="37"/>
  <c r="AR82" i="37" s="1"/>
  <c r="D82" i="37"/>
  <c r="AQ81" i="37"/>
  <c r="AN81" i="37"/>
  <c r="AR81" i="37" s="1"/>
  <c r="D81" i="37"/>
  <c r="AQ80" i="37"/>
  <c r="AN80" i="37"/>
  <c r="AR80" i="37" s="1"/>
  <c r="D80" i="37"/>
  <c r="AQ79" i="37"/>
  <c r="AN79" i="37"/>
  <c r="AR79" i="37" s="1"/>
  <c r="D79" i="37"/>
  <c r="AQ78" i="37"/>
  <c r="AN78" i="37"/>
  <c r="AR78" i="37" s="1"/>
  <c r="D78" i="37"/>
  <c r="AQ77" i="37"/>
  <c r="AN77" i="37"/>
  <c r="AR77" i="37" s="1"/>
  <c r="D77" i="37"/>
  <c r="AQ76" i="37"/>
  <c r="AN76" i="37"/>
  <c r="AR76" i="37" s="1"/>
  <c r="D76" i="37"/>
  <c r="AQ75" i="37"/>
  <c r="AN75" i="37"/>
  <c r="AR75" i="37" s="1"/>
  <c r="AR74" i="37"/>
  <c r="AQ74" i="37"/>
  <c r="AN74" i="37"/>
  <c r="AQ73" i="37"/>
  <c r="AR73" i="37" s="1"/>
  <c r="AN73" i="37"/>
  <c r="D73" i="37"/>
  <c r="AQ72" i="37"/>
  <c r="AR72" i="37" s="1"/>
  <c r="AN72" i="37"/>
  <c r="D72" i="37"/>
  <c r="AQ71" i="37"/>
  <c r="AR71" i="37" s="1"/>
  <c r="AN71" i="37"/>
  <c r="D71" i="37"/>
  <c r="AQ70" i="37"/>
  <c r="AR70" i="37" s="1"/>
  <c r="AN70" i="37"/>
  <c r="D70" i="37"/>
  <c r="AQ69" i="37"/>
  <c r="AR69" i="37" s="1"/>
  <c r="AN69" i="37"/>
  <c r="D69" i="37"/>
  <c r="AQ68" i="37"/>
  <c r="AR68" i="37" s="1"/>
  <c r="AN68" i="37"/>
  <c r="AQ67" i="37"/>
  <c r="AR67" i="37" s="1"/>
  <c r="AN67" i="37"/>
  <c r="AQ66" i="37"/>
  <c r="AR66" i="37" s="1"/>
  <c r="AN66" i="37"/>
  <c r="AR65" i="37"/>
  <c r="AQ65" i="37"/>
  <c r="AN65" i="37"/>
  <c r="D65" i="37"/>
  <c r="AR64" i="37"/>
  <c r="AQ64" i="37"/>
  <c r="AN64" i="37"/>
  <c r="D64" i="37"/>
  <c r="AR63" i="37"/>
  <c r="AQ63" i="37"/>
  <c r="AN63" i="37"/>
  <c r="D63" i="37"/>
  <c r="AR62" i="37"/>
  <c r="AQ62" i="37"/>
  <c r="AN62" i="37"/>
  <c r="D62" i="37"/>
  <c r="AR61" i="37"/>
  <c r="AQ61" i="37"/>
  <c r="AN61" i="37"/>
  <c r="AQ60" i="37"/>
  <c r="AR60" i="37" s="1"/>
  <c r="AN60" i="37"/>
  <c r="D60" i="37"/>
  <c r="AQ59" i="37"/>
  <c r="AR59" i="37" s="1"/>
  <c r="AN59" i="37"/>
  <c r="D59" i="37"/>
  <c r="AQ58" i="37"/>
  <c r="AR58" i="37" s="1"/>
  <c r="AN58" i="37"/>
  <c r="AQ57" i="37"/>
  <c r="AR57" i="37" s="1"/>
  <c r="AN57" i="37"/>
  <c r="AQ56" i="37"/>
  <c r="AR56" i="37" s="1"/>
  <c r="AN56" i="37"/>
  <c r="D56" i="37"/>
  <c r="AQ55" i="37"/>
  <c r="AR55" i="37" s="1"/>
  <c r="AN55" i="37"/>
  <c r="D55" i="37"/>
  <c r="AQ54" i="37"/>
  <c r="AR54" i="37" s="1"/>
  <c r="AN54" i="37"/>
  <c r="D54" i="37"/>
  <c r="AQ53" i="37"/>
  <c r="AR53" i="37" s="1"/>
  <c r="AN53" i="37"/>
  <c r="D53" i="37"/>
  <c r="AQ52" i="37"/>
  <c r="AR52" i="37" s="1"/>
  <c r="AN52" i="37"/>
  <c r="AR51" i="37"/>
  <c r="AQ51" i="37"/>
  <c r="AN51" i="37"/>
  <c r="AQ50" i="37"/>
  <c r="AR50" i="37" s="1"/>
  <c r="AN50" i="37"/>
  <c r="D50" i="37"/>
  <c r="AQ49" i="37"/>
  <c r="AR49" i="37" s="1"/>
  <c r="AN49" i="37"/>
  <c r="D49" i="37"/>
  <c r="AQ48" i="37"/>
  <c r="AR48" i="37" s="1"/>
  <c r="AN48" i="37"/>
  <c r="D48" i="37"/>
  <c r="AQ47" i="37"/>
  <c r="AR47" i="37" s="1"/>
  <c r="AN47" i="37"/>
  <c r="AQ46" i="37"/>
  <c r="AR46" i="37" s="1"/>
  <c r="AN46" i="37"/>
  <c r="D46" i="37"/>
  <c r="AQ45" i="37"/>
  <c r="AR45" i="37" s="1"/>
  <c r="AN45" i="37"/>
  <c r="D45" i="37"/>
  <c r="AN44" i="37"/>
  <c r="AM44" i="37"/>
  <c r="AC44" i="37"/>
  <c r="AB44" i="37"/>
  <c r="AA44" i="37"/>
  <c r="Y44" i="37"/>
  <c r="X44" i="37"/>
  <c r="AQ44" i="37" s="1"/>
  <c r="AR44" i="37" s="1"/>
  <c r="AQ43" i="37"/>
  <c r="AR43" i="37" s="1"/>
  <c r="AN43" i="37"/>
  <c r="AM43" i="37"/>
  <c r="AC43" i="37"/>
  <c r="AB43" i="37"/>
  <c r="Y43" i="37"/>
  <c r="AA43" i="37" s="1"/>
  <c r="X43" i="37"/>
  <c r="AN42" i="37"/>
  <c r="AM42" i="37"/>
  <c r="AC42" i="37"/>
  <c r="AB42" i="37"/>
  <c r="AA42" i="37"/>
  <c r="Y42" i="37"/>
  <c r="X42" i="37"/>
  <c r="AQ42" i="37" s="1"/>
  <c r="AR42" i="37" s="1"/>
  <c r="AQ41" i="37"/>
  <c r="AM41" i="37"/>
  <c r="AN41" i="37" s="1"/>
  <c r="AC41" i="37"/>
  <c r="AB41" i="37"/>
  <c r="Y41" i="37"/>
  <c r="AA41" i="37" s="1"/>
  <c r="X41" i="37"/>
  <c r="AN40" i="37"/>
  <c r="AM40" i="37"/>
  <c r="AC40" i="37"/>
  <c r="AB40" i="37"/>
  <c r="AA40" i="37"/>
  <c r="Y40" i="37"/>
  <c r="X40" i="37"/>
  <c r="AQ40" i="37" s="1"/>
  <c r="AR40" i="37" s="1"/>
  <c r="D40" i="37"/>
  <c r="AN39" i="37"/>
  <c r="AM39" i="37"/>
  <c r="AC39" i="37"/>
  <c r="AB39" i="37"/>
  <c r="AA39" i="37"/>
  <c r="Y39" i="37"/>
  <c r="X39" i="37"/>
  <c r="AQ39" i="37" s="1"/>
  <c r="AR39" i="37" s="1"/>
  <c r="D39" i="37"/>
  <c r="AN38" i="37"/>
  <c r="AM38" i="37"/>
  <c r="AC38" i="37"/>
  <c r="AB38" i="37"/>
  <c r="AA38" i="37"/>
  <c r="Y38" i="37"/>
  <c r="X38" i="37"/>
  <c r="AQ38" i="37" s="1"/>
  <c r="AR38" i="37" s="1"/>
  <c r="D38" i="37"/>
  <c r="AN37" i="37"/>
  <c r="AM37" i="37"/>
  <c r="AC37" i="37"/>
  <c r="AB37" i="37"/>
  <c r="Y37" i="37"/>
  <c r="AA37" i="37" s="1"/>
  <c r="X37" i="37"/>
  <c r="AQ37" i="37" s="1"/>
  <c r="AR37" i="37" s="1"/>
  <c r="D37" i="37"/>
  <c r="AN36" i="37"/>
  <c r="AM36" i="37"/>
  <c r="AC36" i="37"/>
  <c r="AB36" i="37"/>
  <c r="AA36" i="37"/>
  <c r="Y36" i="37"/>
  <c r="X36" i="37"/>
  <c r="AQ36" i="37" s="1"/>
  <c r="AR36" i="37" s="1"/>
  <c r="D36" i="37"/>
  <c r="AN35" i="37"/>
  <c r="AM35" i="37"/>
  <c r="AC35" i="37"/>
  <c r="AB35" i="37"/>
  <c r="AA35" i="37"/>
  <c r="Y35" i="37"/>
  <c r="X35" i="37"/>
  <c r="AQ35" i="37" s="1"/>
  <c r="AR35" i="37" s="1"/>
  <c r="D35" i="37"/>
  <c r="AN34" i="37"/>
  <c r="AM34" i="37"/>
  <c r="AC34" i="37"/>
  <c r="AB34" i="37"/>
  <c r="AA34" i="37"/>
  <c r="Y34" i="37"/>
  <c r="X34" i="37"/>
  <c r="AQ34" i="37" s="1"/>
  <c r="AR34" i="37" s="1"/>
  <c r="D34" i="37"/>
  <c r="AM33" i="37"/>
  <c r="AN33" i="37" s="1"/>
  <c r="AC33" i="37"/>
  <c r="AB33" i="37"/>
  <c r="Y33" i="37"/>
  <c r="AA33" i="37" s="1"/>
  <c r="X33" i="37"/>
  <c r="AQ33" i="37" s="1"/>
  <c r="AR33" i="37" s="1"/>
  <c r="AN32" i="37"/>
  <c r="AM32" i="37"/>
  <c r="AC32" i="37"/>
  <c r="AB32" i="37"/>
  <c r="AA32" i="37"/>
  <c r="Y32" i="37"/>
  <c r="X32" i="37"/>
  <c r="Z32" i="37" s="1"/>
  <c r="D32" i="37"/>
  <c r="AM31" i="37"/>
  <c r="AN31" i="37" s="1"/>
  <c r="AC31" i="37"/>
  <c r="AB31" i="37"/>
  <c r="Z31" i="37"/>
  <c r="Y31" i="37"/>
  <c r="AA31" i="37" s="1"/>
  <c r="X31" i="37"/>
  <c r="AQ31" i="37" s="1"/>
  <c r="AR31" i="37" s="1"/>
  <c r="D31" i="37"/>
  <c r="AN30" i="37"/>
  <c r="AM30" i="37"/>
  <c r="AC30" i="37"/>
  <c r="AB30" i="37"/>
  <c r="Y30" i="37"/>
  <c r="AA30" i="37" s="1"/>
  <c r="X30" i="37"/>
  <c r="AQ30" i="37" s="1"/>
  <c r="AR30" i="37" s="1"/>
  <c r="D30" i="37"/>
  <c r="AM29" i="37"/>
  <c r="AN29" i="37" s="1"/>
  <c r="AC29" i="37"/>
  <c r="AB29" i="37"/>
  <c r="Y29" i="37"/>
  <c r="AA29" i="37" s="1"/>
  <c r="X29" i="37"/>
  <c r="AQ29" i="37" s="1"/>
  <c r="AR29" i="37" s="1"/>
  <c r="D29" i="37"/>
  <c r="AN28" i="37"/>
  <c r="AM28" i="37"/>
  <c r="AC28" i="37"/>
  <c r="AB28" i="37"/>
  <c r="AA28" i="37"/>
  <c r="Y28" i="37"/>
  <c r="Z28" i="37" s="1"/>
  <c r="X28" i="37"/>
  <c r="AQ28" i="37" s="1"/>
  <c r="AR28" i="37" s="1"/>
  <c r="D28" i="37"/>
  <c r="AM27" i="37"/>
  <c r="AN27" i="37" s="1"/>
  <c r="Z27" i="37"/>
  <c r="Y27" i="37"/>
  <c r="AA27" i="37" s="1"/>
  <c r="X27" i="37"/>
  <c r="AQ27" i="37" s="1"/>
  <c r="AN26" i="37"/>
  <c r="AM26" i="37"/>
  <c r="Y26" i="37"/>
  <c r="X26" i="37"/>
  <c r="Z26" i="37" s="1"/>
  <c r="D26" i="37"/>
  <c r="AN25" i="37"/>
  <c r="AM25" i="37"/>
  <c r="AA25" i="37"/>
  <c r="Z25" i="37"/>
  <c r="Y25" i="37"/>
  <c r="X25" i="37"/>
  <c r="AQ25" i="37" s="1"/>
  <c r="AR25" i="37" s="1"/>
  <c r="AN24" i="37"/>
  <c r="AM24" i="37"/>
  <c r="AC24" i="37"/>
  <c r="AB24" i="37"/>
  <c r="Y24" i="37"/>
  <c r="AA24" i="37" s="1"/>
  <c r="X24" i="37"/>
  <c r="AQ24" i="37" s="1"/>
  <c r="AR24" i="37" s="1"/>
  <c r="D24" i="37"/>
  <c r="AN23" i="37"/>
  <c r="AM23" i="37"/>
  <c r="Y23" i="37"/>
  <c r="X23" i="37"/>
  <c r="AQ23" i="37" s="1"/>
  <c r="AR23" i="37" s="1"/>
  <c r="D23" i="37"/>
  <c r="AN22" i="37"/>
  <c r="AM22" i="37"/>
  <c r="AA22" i="37"/>
  <c r="Z22" i="37"/>
  <c r="Y22" i="37"/>
  <c r="X22" i="37"/>
  <c r="AQ22" i="37" s="1"/>
  <c r="AR22" i="37" s="1"/>
  <c r="D22" i="37"/>
  <c r="AM21" i="37"/>
  <c r="AN21" i="37" s="1"/>
  <c r="Z21" i="37"/>
  <c r="Y21" i="37"/>
  <c r="AA21" i="37" s="1"/>
  <c r="X21" i="37"/>
  <c r="AQ21" i="37" s="1"/>
  <c r="AR21" i="37" s="1"/>
  <c r="D21" i="37"/>
  <c r="AN20" i="37"/>
  <c r="AM20" i="37"/>
  <c r="Y20" i="37"/>
  <c r="X20" i="37"/>
  <c r="AQ20" i="37" s="1"/>
  <c r="AR20" i="37" s="1"/>
  <c r="D20" i="37"/>
  <c r="AN19" i="37"/>
  <c r="AM19" i="37"/>
  <c r="Y19" i="37"/>
  <c r="X19" i="37"/>
  <c r="AQ19" i="37" s="1"/>
  <c r="AR19" i="37" s="1"/>
  <c r="AM18" i="37"/>
  <c r="AN18" i="37" s="1"/>
  <c r="AC18" i="37"/>
  <c r="AB18" i="37"/>
  <c r="Z18" i="37"/>
  <c r="Y18" i="37"/>
  <c r="AA18" i="37" s="1"/>
  <c r="X18" i="37"/>
  <c r="AQ18" i="37" s="1"/>
  <c r="AR18" i="37" s="1"/>
  <c r="D18" i="37"/>
  <c r="AM17" i="37"/>
  <c r="AN17" i="37" s="1"/>
  <c r="Y17" i="37"/>
  <c r="X17" i="37"/>
  <c r="AQ17" i="37" s="1"/>
  <c r="AR17" i="37" s="1"/>
  <c r="D17" i="37"/>
  <c r="AN16" i="37"/>
  <c r="AM16" i="37"/>
  <c r="Y16" i="37"/>
  <c r="X16" i="37"/>
  <c r="Z16" i="37" s="1"/>
  <c r="D16" i="37"/>
  <c r="AN15" i="37"/>
  <c r="AM15" i="37"/>
  <c r="AA15" i="37"/>
  <c r="Z15" i="37"/>
  <c r="Y15" i="37"/>
  <c r="X15" i="37"/>
  <c r="AQ15" i="37" s="1"/>
  <c r="AR15" i="37" s="1"/>
  <c r="D15" i="37"/>
  <c r="AM14" i="37"/>
  <c r="AN14" i="37" s="1"/>
  <c r="AC14" i="37"/>
  <c r="AB14" i="37"/>
  <c r="Z14" i="37"/>
  <c r="Y14" i="37"/>
  <c r="AA14" i="37" s="1"/>
  <c r="X14" i="37"/>
  <c r="AQ14" i="37" s="1"/>
  <c r="AR14" i="37" s="1"/>
  <c r="D14" i="37"/>
  <c r="AM13" i="37"/>
  <c r="AN13" i="37" s="1"/>
  <c r="Y13" i="37"/>
  <c r="X13" i="37"/>
  <c r="AQ13" i="37" s="1"/>
  <c r="AR13" i="37" s="1"/>
  <c r="D13" i="37"/>
  <c r="AN12" i="37"/>
  <c r="AM12" i="37"/>
  <c r="Y12" i="37"/>
  <c r="X12" i="37"/>
  <c r="AQ12" i="37" s="1"/>
  <c r="AR12" i="37" s="1"/>
  <c r="D12" i="37"/>
  <c r="AN11" i="37"/>
  <c r="AM11" i="37"/>
  <c r="AA11" i="37"/>
  <c r="Z11" i="37"/>
  <c r="Y11" i="37"/>
  <c r="X11" i="37"/>
  <c r="AQ11" i="37" s="1"/>
  <c r="AR11" i="37" s="1"/>
  <c r="D11" i="37"/>
  <c r="AM10" i="37"/>
  <c r="AN10" i="37" s="1"/>
  <c r="Z10" i="37"/>
  <c r="Y10" i="37"/>
  <c r="AA10" i="37" s="1"/>
  <c r="X10" i="37"/>
  <c r="AQ10" i="37" s="1"/>
  <c r="AR10" i="37" s="1"/>
  <c r="D10" i="37"/>
  <c r="AM9" i="37"/>
  <c r="AN9" i="37" s="1"/>
  <c r="Y9" i="37"/>
  <c r="X9" i="37"/>
  <c r="AQ9" i="37" s="1"/>
  <c r="AR9" i="37" s="1"/>
  <c r="D9" i="37"/>
  <c r="AN8" i="37"/>
  <c r="AM8" i="37"/>
  <c r="Y8" i="37"/>
  <c r="X8" i="37"/>
  <c r="AQ8" i="37" s="1"/>
  <c r="AR8" i="37" s="1"/>
  <c r="D8" i="37"/>
  <c r="AN7" i="37"/>
  <c r="AN103" i="37" s="1"/>
  <c r="AM7" i="37"/>
  <c r="AA7" i="37"/>
  <c r="Z7" i="37"/>
  <c r="Y7" i="37"/>
  <c r="X7" i="37"/>
  <c r="AQ7" i="37" s="1"/>
  <c r="AR7" i="37" s="1"/>
  <c r="D7" i="37"/>
  <c r="AA13" i="37" l="1"/>
  <c r="AA26" i="37"/>
  <c r="AR27" i="37"/>
  <c r="AA20" i="37"/>
  <c r="AA16" i="37"/>
  <c r="AR41" i="37"/>
  <c r="AQ16" i="37"/>
  <c r="AR16" i="37" s="1"/>
  <c r="Z9" i="37"/>
  <c r="AA9" i="37" s="1"/>
  <c r="Z13" i="37"/>
  <c r="Z17" i="37"/>
  <c r="Z20" i="37"/>
  <c r="Z24" i="37"/>
  <c r="Z30" i="37"/>
  <c r="AQ32" i="37"/>
  <c r="AR32" i="37" s="1"/>
  <c r="Z33" i="37"/>
  <c r="AQ26" i="37"/>
  <c r="AR26" i="37" s="1"/>
  <c r="AN102" i="37"/>
  <c r="Z8" i="37"/>
  <c r="Z12" i="37"/>
  <c r="Z19" i="37"/>
  <c r="Z23" i="37"/>
  <c r="Z29" i="37"/>
  <c r="AA19" i="37" l="1"/>
  <c r="AA8" i="37"/>
  <c r="AA23" i="37"/>
  <c r="AA12" i="37"/>
  <c r="AB20" i="37" s="1"/>
  <c r="AC20" i="37" s="1"/>
  <c r="AA17" i="37"/>
  <c r="AB9" i="37" l="1"/>
  <c r="AC9" i="37" s="1"/>
  <c r="AB8" i="37"/>
  <c r="AC8" i="37" s="1"/>
  <c r="AB17" i="37"/>
  <c r="AC17" i="37" s="1"/>
  <c r="AB13" i="37"/>
  <c r="AC13" i="37" s="1"/>
  <c r="AB23" i="37"/>
  <c r="AC23" i="37" s="1"/>
  <c r="AB19" i="37"/>
  <c r="AC19" i="37" s="1"/>
  <c r="AB26" i="37"/>
  <c r="AC26" i="37" s="1"/>
  <c r="AB15" i="37"/>
  <c r="AC15" i="37" s="1"/>
  <c r="AB16" i="37"/>
  <c r="AC16" i="37" s="1"/>
  <c r="AB7" i="37"/>
  <c r="AC7" i="37" s="1"/>
  <c r="AB27" i="37"/>
  <c r="AC27" i="37" s="1"/>
  <c r="AB25" i="37"/>
  <c r="AC25" i="37" s="1"/>
  <c r="AB21" i="37"/>
  <c r="AC21" i="37" s="1"/>
  <c r="AB22" i="37"/>
  <c r="AC22" i="37" s="1"/>
  <c r="AB11" i="37"/>
  <c r="AC11" i="37" s="1"/>
  <c r="AB10" i="37"/>
  <c r="AC10" i="37" s="1"/>
  <c r="AB12" i="37"/>
  <c r="AC12" i="37" s="1"/>
  <c r="AC4" i="37" l="1"/>
  <c r="AG122" i="36" l="1"/>
  <c r="AG120" i="36"/>
  <c r="AG118" i="36"/>
  <c r="AM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W100" i="36" s="1"/>
  <c r="AM98" i="36"/>
  <c r="AO97" i="36"/>
  <c r="AP97" i="36" s="1"/>
  <c r="AL97" i="36"/>
  <c r="AP96" i="36"/>
  <c r="AO96" i="36"/>
  <c r="AL96" i="36"/>
  <c r="AO95" i="36"/>
  <c r="AP95" i="36" s="1"/>
  <c r="AL95" i="36"/>
  <c r="AO94" i="36"/>
  <c r="AP94" i="36" s="1"/>
  <c r="AL94" i="36"/>
  <c r="AO93" i="36"/>
  <c r="AP93" i="36" s="1"/>
  <c r="AL93" i="36"/>
  <c r="AP92" i="36"/>
  <c r="AO92" i="36"/>
  <c r="AL92" i="36"/>
  <c r="AO91" i="36"/>
  <c r="AP91" i="36" s="1"/>
  <c r="AL91" i="36"/>
  <c r="AO90" i="36"/>
  <c r="AP90" i="36" s="1"/>
  <c r="AL90" i="36"/>
  <c r="AO89" i="36"/>
  <c r="AP89" i="36" s="1"/>
  <c r="AL89" i="36"/>
  <c r="AP88" i="36"/>
  <c r="AO88" i="36"/>
  <c r="AL88" i="36"/>
  <c r="AO87" i="36"/>
  <c r="AP87" i="36" s="1"/>
  <c r="AL87" i="36"/>
  <c r="AO86" i="36"/>
  <c r="AP86" i="36" s="1"/>
  <c r="AL86" i="36"/>
  <c r="AO85" i="36"/>
  <c r="AP85" i="36" s="1"/>
  <c r="AL85" i="36"/>
  <c r="AP84" i="36"/>
  <c r="AO84" i="36"/>
  <c r="AL84" i="36"/>
  <c r="D84" i="36"/>
  <c r="AP83" i="36"/>
  <c r="AO83" i="36"/>
  <c r="AL83" i="36"/>
  <c r="D83" i="36"/>
  <c r="AP82" i="36"/>
  <c r="AO82" i="36"/>
  <c r="AL82" i="36"/>
  <c r="AP81" i="36"/>
  <c r="AO81" i="36"/>
  <c r="AL81" i="36"/>
  <c r="AO80" i="36"/>
  <c r="AP80" i="36" s="1"/>
  <c r="AL80" i="36"/>
  <c r="AO79" i="36"/>
  <c r="AP79" i="36" s="1"/>
  <c r="AL79" i="36"/>
  <c r="D79" i="36"/>
  <c r="AO78" i="36"/>
  <c r="AP78" i="36" s="1"/>
  <c r="AL78" i="36"/>
  <c r="D78" i="36"/>
  <c r="AO77" i="36"/>
  <c r="AP77" i="36" s="1"/>
  <c r="AL77" i="36"/>
  <c r="D77" i="36"/>
  <c r="AO76" i="36"/>
  <c r="AP76" i="36" s="1"/>
  <c r="AL76" i="36"/>
  <c r="D76" i="36"/>
  <c r="AO75" i="36"/>
  <c r="AP75" i="36" s="1"/>
  <c r="AL75" i="36"/>
  <c r="D75" i="36"/>
  <c r="AO74" i="36"/>
  <c r="AP74" i="36" s="1"/>
  <c r="AL74" i="36"/>
  <c r="D74" i="36"/>
  <c r="AO73" i="36"/>
  <c r="AP73" i="36" s="1"/>
  <c r="AL73" i="36"/>
  <c r="D73" i="36"/>
  <c r="AO72" i="36"/>
  <c r="AP72" i="36" s="1"/>
  <c r="AL72" i="36"/>
  <c r="AP71" i="36"/>
  <c r="AO71" i="36"/>
  <c r="AL71" i="36"/>
  <c r="AO70" i="36"/>
  <c r="AP70" i="36" s="1"/>
  <c r="AL70" i="36"/>
  <c r="D70" i="36"/>
  <c r="AO69" i="36"/>
  <c r="AP69" i="36" s="1"/>
  <c r="AL69" i="36"/>
  <c r="D69" i="36"/>
  <c r="AO68" i="36"/>
  <c r="AP68" i="36" s="1"/>
  <c r="AL68" i="36"/>
  <c r="D68" i="36"/>
  <c r="AO67" i="36"/>
  <c r="AP67" i="36" s="1"/>
  <c r="AL67" i="36"/>
  <c r="D67" i="36"/>
  <c r="AO66" i="36"/>
  <c r="AP66" i="36" s="1"/>
  <c r="AL66" i="36"/>
  <c r="D66" i="36"/>
  <c r="AO65" i="36"/>
  <c r="AP65" i="36" s="1"/>
  <c r="AL65" i="36"/>
  <c r="AO64" i="36"/>
  <c r="AP64" i="36" s="1"/>
  <c r="AL64" i="36"/>
  <c r="AO63" i="36"/>
  <c r="AP63" i="36" s="1"/>
  <c r="AL63" i="36"/>
  <c r="AP62" i="36"/>
  <c r="AO62" i="36"/>
  <c r="AL62" i="36"/>
  <c r="D62" i="36"/>
  <c r="AP61" i="36"/>
  <c r="AO61" i="36"/>
  <c r="AL61" i="36"/>
  <c r="D61" i="36"/>
  <c r="AP60" i="36"/>
  <c r="AO60" i="36"/>
  <c r="AL60" i="36"/>
  <c r="D60" i="36"/>
  <c r="AP59" i="36"/>
  <c r="AO59" i="36"/>
  <c r="AL59" i="36"/>
  <c r="D59" i="36"/>
  <c r="AP58" i="36"/>
  <c r="AO58" i="36"/>
  <c r="AL58" i="36"/>
  <c r="AP57" i="36"/>
  <c r="AO57" i="36"/>
  <c r="AL57" i="36"/>
  <c r="D57" i="36"/>
  <c r="AP56" i="36"/>
  <c r="AO56" i="36"/>
  <c r="AL56" i="36"/>
  <c r="D56" i="36"/>
  <c r="AP55" i="36"/>
  <c r="AO55" i="36"/>
  <c r="AL55" i="36"/>
  <c r="AO54" i="36"/>
  <c r="AP54" i="36" s="1"/>
  <c r="AL54" i="36"/>
  <c r="AO53" i="36"/>
  <c r="AP53" i="36" s="1"/>
  <c r="AL53" i="36"/>
  <c r="D53" i="36"/>
  <c r="AO52" i="36"/>
  <c r="AP52" i="36" s="1"/>
  <c r="AL52" i="36"/>
  <c r="D52" i="36"/>
  <c r="AO51" i="36"/>
  <c r="AP51" i="36" s="1"/>
  <c r="AL51" i="36"/>
  <c r="D51" i="36"/>
  <c r="AO50" i="36"/>
  <c r="AP50" i="36" s="1"/>
  <c r="AL50" i="36"/>
  <c r="D50" i="36"/>
  <c r="AO49" i="36"/>
  <c r="AP49" i="36" s="1"/>
  <c r="AL49" i="36"/>
  <c r="AP48" i="36"/>
  <c r="AO48" i="36"/>
  <c r="AL48" i="36"/>
  <c r="AO47" i="36"/>
  <c r="AP47" i="36" s="1"/>
  <c r="AL47" i="36"/>
  <c r="D47" i="36"/>
  <c r="AO46" i="36"/>
  <c r="AP46" i="36" s="1"/>
  <c r="AL46" i="36"/>
  <c r="D46" i="36"/>
  <c r="AO45" i="36"/>
  <c r="AP45" i="36" s="1"/>
  <c r="AL45" i="36"/>
  <c r="D45" i="36"/>
  <c r="AO44" i="36"/>
  <c r="AP44" i="36" s="1"/>
  <c r="AL44" i="36"/>
  <c r="AO43" i="36"/>
  <c r="AP43" i="36" s="1"/>
  <c r="AL43" i="36"/>
  <c r="D43" i="36"/>
  <c r="AO42" i="36"/>
  <c r="AP42" i="36" s="1"/>
  <c r="AL42" i="36"/>
  <c r="D42" i="36"/>
  <c r="AO41" i="36"/>
  <c r="AP41" i="36" s="1"/>
  <c r="AL41" i="36"/>
  <c r="D41" i="36"/>
  <c r="AL40" i="36"/>
  <c r="AK40" i="36"/>
  <c r="AB40" i="36"/>
  <c r="AA40" i="36"/>
  <c r="X40" i="36"/>
  <c r="Z40" i="36" s="1"/>
  <c r="W40" i="36"/>
  <c r="AO40" i="36" s="1"/>
  <c r="AP40" i="36" s="1"/>
  <c r="AK39" i="36"/>
  <c r="AL39" i="36" s="1"/>
  <c r="AB39" i="36"/>
  <c r="AA39" i="36"/>
  <c r="X39" i="36"/>
  <c r="Y39" i="36" s="1"/>
  <c r="W39" i="36"/>
  <c r="AO39" i="36" s="1"/>
  <c r="AP39" i="36" s="1"/>
  <c r="AL38" i="36"/>
  <c r="AK38" i="36"/>
  <c r="AB38" i="36"/>
  <c r="AA38" i="36"/>
  <c r="Z38" i="36"/>
  <c r="X38" i="36"/>
  <c r="W38" i="36"/>
  <c r="AO38" i="36" s="1"/>
  <c r="AP38" i="36" s="1"/>
  <c r="D38" i="36"/>
  <c r="AK37" i="36"/>
  <c r="AL37" i="36" s="1"/>
  <c r="AB37" i="36"/>
  <c r="AA37" i="36"/>
  <c r="Z37" i="36"/>
  <c r="Y37" i="36"/>
  <c r="X37" i="36"/>
  <c r="W37" i="36"/>
  <c r="AO37" i="36" s="1"/>
  <c r="D37" i="36"/>
  <c r="AK36" i="36"/>
  <c r="AL36" i="36" s="1"/>
  <c r="AB36" i="36"/>
  <c r="AA36" i="36"/>
  <c r="X36" i="36"/>
  <c r="Y36" i="36" s="1"/>
  <c r="W36" i="36"/>
  <c r="AO36" i="36" s="1"/>
  <c r="AP36" i="36" s="1"/>
  <c r="AL35" i="36"/>
  <c r="AK35" i="36"/>
  <c r="AB35" i="36"/>
  <c r="AA35" i="36"/>
  <c r="Z35" i="36"/>
  <c r="X35" i="36"/>
  <c r="W35" i="36"/>
  <c r="AO35" i="36" s="1"/>
  <c r="AP35" i="36" s="1"/>
  <c r="AK34" i="36"/>
  <c r="AL34" i="36" s="1"/>
  <c r="AB34" i="36"/>
  <c r="AA34" i="36"/>
  <c r="X34" i="36"/>
  <c r="Y34" i="36" s="1"/>
  <c r="W34" i="36"/>
  <c r="AO34" i="36" s="1"/>
  <c r="AP34" i="36" s="1"/>
  <c r="D34" i="36"/>
  <c r="AK33" i="36"/>
  <c r="AL33" i="36" s="1"/>
  <c r="AB33" i="36"/>
  <c r="AA33" i="36"/>
  <c r="X33" i="36"/>
  <c r="Z33" i="36" s="1"/>
  <c r="W33" i="36"/>
  <c r="AO33" i="36" s="1"/>
  <c r="AP33" i="36" s="1"/>
  <c r="AK32" i="36"/>
  <c r="AL32" i="36" s="1"/>
  <c r="AB32" i="36"/>
  <c r="AA32" i="36"/>
  <c r="Z32" i="36"/>
  <c r="Y32" i="36"/>
  <c r="X32" i="36"/>
  <c r="W32" i="36"/>
  <c r="AO32" i="36" s="1"/>
  <c r="AP32" i="36" s="1"/>
  <c r="D32" i="36"/>
  <c r="AK31" i="36"/>
  <c r="AL31" i="36" s="1"/>
  <c r="AB31" i="36"/>
  <c r="AA31" i="36"/>
  <c r="X31" i="36"/>
  <c r="Y31" i="36" s="1"/>
  <c r="W31" i="36"/>
  <c r="AO31" i="36" s="1"/>
  <c r="AP31" i="36" s="1"/>
  <c r="D31" i="36"/>
  <c r="AK30" i="36"/>
  <c r="AL30" i="36" s="1"/>
  <c r="AB30" i="36"/>
  <c r="AA30" i="36"/>
  <c r="X30" i="36"/>
  <c r="Z30" i="36" s="1"/>
  <c r="W30" i="36"/>
  <c r="AO30" i="36" s="1"/>
  <c r="AP30" i="36" s="1"/>
  <c r="AK29" i="36"/>
  <c r="AL29" i="36" s="1"/>
  <c r="AB29" i="36"/>
  <c r="AA29" i="36"/>
  <c r="Z29" i="36"/>
  <c r="Y29" i="36"/>
  <c r="X29" i="36"/>
  <c r="W29" i="36"/>
  <c r="AO29" i="36" s="1"/>
  <c r="AP29" i="36" s="1"/>
  <c r="D29" i="36"/>
  <c r="AK28" i="36"/>
  <c r="AL28" i="36" s="1"/>
  <c r="AB28" i="36"/>
  <c r="AA28" i="36"/>
  <c r="X28" i="36"/>
  <c r="Y28" i="36" s="1"/>
  <c r="W28" i="36"/>
  <c r="AO28" i="36" s="1"/>
  <c r="AP28" i="36" s="1"/>
  <c r="D28" i="36"/>
  <c r="AK27" i="36"/>
  <c r="AL27" i="36" s="1"/>
  <c r="AB27" i="36"/>
  <c r="AA27" i="36"/>
  <c r="X27" i="36"/>
  <c r="Z27" i="36" s="1"/>
  <c r="W27" i="36"/>
  <c r="AO27" i="36" s="1"/>
  <c r="AP27" i="36" s="1"/>
  <c r="D27" i="36"/>
  <c r="AL26" i="36"/>
  <c r="AK26" i="36"/>
  <c r="AB26" i="36"/>
  <c r="AA26" i="36"/>
  <c r="Z26" i="36"/>
  <c r="X26" i="36"/>
  <c r="W26" i="36"/>
  <c r="AO26" i="36" s="1"/>
  <c r="AP26" i="36" s="1"/>
  <c r="D26" i="36"/>
  <c r="AK25" i="36"/>
  <c r="AL25" i="36" s="1"/>
  <c r="AB25" i="36"/>
  <c r="AA25" i="36"/>
  <c r="Z25" i="36"/>
  <c r="Y25" i="36"/>
  <c r="X25" i="36"/>
  <c r="W25" i="36"/>
  <c r="AO25" i="36" s="1"/>
  <c r="AP25" i="36" s="1"/>
  <c r="D25" i="36"/>
  <c r="AK24" i="36"/>
  <c r="AL24" i="36" s="1"/>
  <c r="X24" i="36"/>
  <c r="Y24" i="36" s="1"/>
  <c r="W24" i="36"/>
  <c r="AO24" i="36" s="1"/>
  <c r="AP24" i="36" s="1"/>
  <c r="D24" i="36"/>
  <c r="AK23" i="36"/>
  <c r="AL23" i="36" s="1"/>
  <c r="X23" i="36"/>
  <c r="W23" i="36"/>
  <c r="AO23" i="36" s="1"/>
  <c r="AP23" i="36" s="1"/>
  <c r="D23" i="36"/>
  <c r="AL22" i="36"/>
  <c r="AK22" i="36"/>
  <c r="X22" i="36"/>
  <c r="W22" i="36"/>
  <c r="AO22" i="36" s="1"/>
  <c r="AP22" i="36" s="1"/>
  <c r="D22" i="36"/>
  <c r="AK21" i="36"/>
  <c r="AL21" i="36" s="1"/>
  <c r="Y21" i="36"/>
  <c r="Z21" i="36" s="1"/>
  <c r="X21" i="36"/>
  <c r="W21" i="36"/>
  <c r="AO21" i="36" s="1"/>
  <c r="D21" i="36"/>
  <c r="AK20" i="36"/>
  <c r="AL20" i="36" s="1"/>
  <c r="X20" i="36"/>
  <c r="Y20" i="36" s="1"/>
  <c r="W20" i="36"/>
  <c r="AO20" i="36" s="1"/>
  <c r="D20" i="36"/>
  <c r="AK19" i="36"/>
  <c r="AL19" i="36" s="1"/>
  <c r="X19" i="36"/>
  <c r="W19" i="36"/>
  <c r="AO19" i="36" s="1"/>
  <c r="D19" i="36"/>
  <c r="AL18" i="36"/>
  <c r="AK18" i="36"/>
  <c r="X18" i="36"/>
  <c r="W18" i="36"/>
  <c r="AO18" i="36" s="1"/>
  <c r="AP18" i="36" s="1"/>
  <c r="D18" i="36"/>
  <c r="AK17" i="36"/>
  <c r="AL17" i="36" s="1"/>
  <c r="Y17" i="36"/>
  <c r="Z17" i="36" s="1"/>
  <c r="X17" i="36"/>
  <c r="W17" i="36"/>
  <c r="AO17" i="36" s="1"/>
  <c r="AP17" i="36" s="1"/>
  <c r="D17" i="36"/>
  <c r="AK16" i="36"/>
  <c r="AL16" i="36" s="1"/>
  <c r="X16" i="36"/>
  <c r="Y16" i="36" s="1"/>
  <c r="W16" i="36"/>
  <c r="AO16" i="36" s="1"/>
  <c r="AP16" i="36" s="1"/>
  <c r="D16" i="36"/>
  <c r="AK15" i="36"/>
  <c r="AL15" i="36" s="1"/>
  <c r="X15" i="36"/>
  <c r="W15" i="36"/>
  <c r="AO15" i="36" s="1"/>
  <c r="AP15" i="36" s="1"/>
  <c r="D15" i="36"/>
  <c r="AL14" i="36"/>
  <c r="AK14" i="36"/>
  <c r="X14" i="36"/>
  <c r="W14" i="36"/>
  <c r="AO14" i="36" s="1"/>
  <c r="AP14" i="36" s="1"/>
  <c r="D14" i="36"/>
  <c r="AK13" i="36"/>
  <c r="AL13" i="36" s="1"/>
  <c r="Y13" i="36"/>
  <c r="Z13" i="36" s="1"/>
  <c r="X13" i="36"/>
  <c r="W13" i="36"/>
  <c r="AO13" i="36" s="1"/>
  <c r="D13" i="36"/>
  <c r="AK12" i="36"/>
  <c r="AL12" i="36" s="1"/>
  <c r="X12" i="36"/>
  <c r="Y12" i="36" s="1"/>
  <c r="W12" i="36"/>
  <c r="AO12" i="36" s="1"/>
  <c r="D12" i="36"/>
  <c r="AK11" i="36"/>
  <c r="AL11" i="36" s="1"/>
  <c r="X11" i="36"/>
  <c r="W11" i="36"/>
  <c r="AO11" i="36" s="1"/>
  <c r="D11" i="36"/>
  <c r="AL10" i="36"/>
  <c r="AK10" i="36"/>
  <c r="X10" i="36"/>
  <c r="W10" i="36"/>
  <c r="Y10" i="36" s="1"/>
  <c r="D10" i="36"/>
  <c r="AK9" i="36"/>
  <c r="AL9" i="36" s="1"/>
  <c r="Y9" i="36"/>
  <c r="X9" i="36"/>
  <c r="W9" i="36"/>
  <c r="AO9" i="36" s="1"/>
  <c r="AP9" i="36" s="1"/>
  <c r="D9" i="36"/>
  <c r="AK8" i="36"/>
  <c r="AL8" i="36" s="1"/>
  <c r="X8" i="36"/>
  <c r="Y8" i="36" s="1"/>
  <c r="W8" i="36"/>
  <c r="AO8" i="36" s="1"/>
  <c r="AP8" i="36" s="1"/>
  <c r="D8" i="36"/>
  <c r="AK7" i="36"/>
  <c r="AL7" i="36" s="1"/>
  <c r="X7" i="36"/>
  <c r="W7" i="36"/>
  <c r="Y7" i="36" s="1"/>
  <c r="D7" i="36"/>
  <c r="AK6" i="36"/>
  <c r="AL6" i="36" s="1"/>
  <c r="Z10" i="36" l="1"/>
  <c r="Z23" i="36"/>
  <c r="AL99" i="36"/>
  <c r="AL100" i="36"/>
  <c r="AP11" i="36"/>
  <c r="AP12" i="36"/>
  <c r="AP13" i="36"/>
  <c r="AP19" i="36"/>
  <c r="AP20" i="36"/>
  <c r="AP21" i="36"/>
  <c r="AP37" i="36"/>
  <c r="Z11" i="36"/>
  <c r="Z19" i="36"/>
  <c r="AO7" i="36"/>
  <c r="AP7" i="36" s="1"/>
  <c r="Z9" i="36"/>
  <c r="AO10" i="36"/>
  <c r="AP10" i="36" s="1"/>
  <c r="Z8" i="36"/>
  <c r="Y11" i="36"/>
  <c r="Z12" i="36"/>
  <c r="Y15" i="36"/>
  <c r="Z16" i="36"/>
  <c r="Y19" i="36"/>
  <c r="Z20" i="36"/>
  <c r="Y23" i="36"/>
  <c r="Z24" i="36"/>
  <c r="Y27" i="36"/>
  <c r="Z28" i="36"/>
  <c r="Y30" i="36"/>
  <c r="Z31" i="36"/>
  <c r="Y33" i="36"/>
  <c r="Z34" i="36"/>
  <c r="Z36" i="36"/>
  <c r="Z39" i="36"/>
  <c r="Z7" i="36"/>
  <c r="Y14" i="36"/>
  <c r="Y18" i="36"/>
  <c r="Y22" i="36"/>
  <c r="Y26" i="36"/>
  <c r="Y35" i="36"/>
  <c r="Y38" i="36"/>
  <c r="Y40" i="36"/>
  <c r="Z22" i="36" l="1"/>
  <c r="Z15" i="36"/>
  <c r="Z18" i="36"/>
  <c r="Z14" i="36"/>
  <c r="AA15" i="36" s="1"/>
  <c r="AB15" i="36" s="1"/>
  <c r="AB17" i="36"/>
  <c r="AA17" i="36"/>
  <c r="AA13" i="36"/>
  <c r="AB13" i="36" s="1"/>
  <c r="AA20" i="36"/>
  <c r="AB20" i="36" s="1"/>
  <c r="AA14" i="36" l="1"/>
  <c r="AB14" i="36" s="1"/>
  <c r="AA19" i="36"/>
  <c r="AB19" i="36" s="1"/>
  <c r="AA7" i="36"/>
  <c r="AB7" i="36" s="1"/>
  <c r="AA21" i="36"/>
  <c r="AB21" i="36" s="1"/>
  <c r="AA16" i="36"/>
  <c r="AB16" i="36" s="1"/>
  <c r="AA24" i="36"/>
  <c r="AB24" i="36" s="1"/>
  <c r="AA12" i="36"/>
  <c r="AB12" i="36" s="1"/>
  <c r="AA23" i="36"/>
  <c r="AB23" i="36" s="1"/>
  <c r="AA22" i="36"/>
  <c r="AB22" i="36" s="1"/>
  <c r="AA10" i="36"/>
  <c r="AB10" i="36" s="1"/>
  <c r="AA11" i="36"/>
  <c r="AB11" i="36" s="1"/>
  <c r="AA8" i="36"/>
  <c r="AB8" i="36" s="1"/>
  <c r="AA18" i="36"/>
  <c r="AB18" i="36" s="1"/>
  <c r="AA9" i="36"/>
  <c r="AB9" i="36" s="1"/>
  <c r="AB4" i="36" l="1"/>
  <c r="AG113" i="35" l="1"/>
  <c r="AG111" i="35"/>
  <c r="AG109" i="35"/>
  <c r="AG107" i="35"/>
  <c r="AK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V96" i="35" s="1"/>
  <c r="AM93" i="35"/>
  <c r="AN93" i="35" s="1"/>
  <c r="AJ93" i="35"/>
  <c r="AN92" i="35"/>
  <c r="AM92" i="35"/>
  <c r="AJ92" i="35"/>
  <c r="AM91" i="35"/>
  <c r="AN91" i="35" s="1"/>
  <c r="AJ91" i="35"/>
  <c r="AM90" i="35"/>
  <c r="AJ90" i="35"/>
  <c r="AN90" i="35" s="1"/>
  <c r="AM89" i="35"/>
  <c r="AN89" i="35" s="1"/>
  <c r="AJ89" i="35"/>
  <c r="AN88" i="35"/>
  <c r="AM88" i="35"/>
  <c r="AJ88" i="35"/>
  <c r="AM87" i="35"/>
  <c r="AN87" i="35" s="1"/>
  <c r="AJ87" i="35"/>
  <c r="AM86" i="35"/>
  <c r="AJ86" i="35"/>
  <c r="AN86" i="35" s="1"/>
  <c r="AM85" i="35"/>
  <c r="AN85" i="35" s="1"/>
  <c r="AJ85" i="35"/>
  <c r="AN84" i="35"/>
  <c r="AM84" i="35"/>
  <c r="AJ84" i="35"/>
  <c r="AM83" i="35"/>
  <c r="AN83" i="35" s="1"/>
  <c r="AJ83" i="35"/>
  <c r="AM82" i="35"/>
  <c r="AJ82" i="35"/>
  <c r="AN82" i="35" s="1"/>
  <c r="AM81" i="35"/>
  <c r="AN81" i="35" s="1"/>
  <c r="AJ81" i="35"/>
  <c r="AN80" i="35"/>
  <c r="AM80" i="35"/>
  <c r="AJ80" i="35"/>
  <c r="D80" i="35"/>
  <c r="AN79" i="35"/>
  <c r="AM79" i="35"/>
  <c r="AJ79" i="35"/>
  <c r="D79" i="35"/>
  <c r="AN78" i="35"/>
  <c r="AM78" i="35"/>
  <c r="AJ78" i="35"/>
  <c r="AM77" i="35"/>
  <c r="AN77" i="35" s="1"/>
  <c r="AJ77" i="35"/>
  <c r="AM76" i="35"/>
  <c r="AN76" i="35" s="1"/>
  <c r="AJ76" i="35"/>
  <c r="AM75" i="35"/>
  <c r="AN75" i="35" s="1"/>
  <c r="AJ75" i="35"/>
  <c r="D75" i="35"/>
  <c r="AM74" i="35"/>
  <c r="AN74" i="35" s="1"/>
  <c r="AJ74" i="35"/>
  <c r="D74" i="35"/>
  <c r="AM73" i="35"/>
  <c r="AN73" i="35" s="1"/>
  <c r="AJ73" i="35"/>
  <c r="D73" i="35"/>
  <c r="AM72" i="35"/>
  <c r="AN72" i="35" s="1"/>
  <c r="AJ72" i="35"/>
  <c r="D72" i="35"/>
  <c r="AM71" i="35"/>
  <c r="AN71" i="35" s="1"/>
  <c r="AJ71" i="35"/>
  <c r="D71" i="35"/>
  <c r="AM70" i="35"/>
  <c r="AN70" i="35" s="1"/>
  <c r="AJ70" i="35"/>
  <c r="D70" i="35"/>
  <c r="AM69" i="35"/>
  <c r="AN69" i="35" s="1"/>
  <c r="AJ69" i="35"/>
  <c r="AN68" i="35"/>
  <c r="AM68" i="35"/>
  <c r="AJ68" i="35"/>
  <c r="AM67" i="35"/>
  <c r="AN67" i="35" s="1"/>
  <c r="AJ67" i="35"/>
  <c r="D67" i="35"/>
  <c r="AM66" i="35"/>
  <c r="AN66" i="35" s="1"/>
  <c r="AJ66" i="35"/>
  <c r="D66" i="35"/>
  <c r="AM65" i="35"/>
  <c r="AN65" i="35" s="1"/>
  <c r="AJ65" i="35"/>
  <c r="D65" i="35"/>
  <c r="AM64" i="35"/>
  <c r="AN64" i="35" s="1"/>
  <c r="AJ64" i="35"/>
  <c r="D64" i="35"/>
  <c r="AM63" i="35"/>
  <c r="AN63" i="35" s="1"/>
  <c r="AJ63" i="35"/>
  <c r="D63" i="35"/>
  <c r="AM62" i="35"/>
  <c r="AN62" i="35" s="1"/>
  <c r="AJ62" i="35"/>
  <c r="AM61" i="35"/>
  <c r="AJ61" i="35"/>
  <c r="AN61" i="35" s="1"/>
  <c r="AM60" i="35"/>
  <c r="AN60" i="35" s="1"/>
  <c r="AJ60" i="35"/>
  <c r="AN59" i="35"/>
  <c r="AM59" i="35"/>
  <c r="AJ59" i="35"/>
  <c r="D59" i="35"/>
  <c r="AN58" i="35"/>
  <c r="AM58" i="35"/>
  <c r="AJ58" i="35"/>
  <c r="D58" i="35"/>
  <c r="AN57" i="35"/>
  <c r="AM57" i="35"/>
  <c r="AJ57" i="35"/>
  <c r="D57" i="35"/>
  <c r="AN56" i="35"/>
  <c r="AM56" i="35"/>
  <c r="AJ56" i="35"/>
  <c r="D56" i="35"/>
  <c r="AN55" i="35"/>
  <c r="AM55" i="35"/>
  <c r="AJ55" i="35"/>
  <c r="AM54" i="35"/>
  <c r="AN54" i="35" s="1"/>
  <c r="AJ54" i="35"/>
  <c r="D54" i="35"/>
  <c r="AM53" i="35"/>
  <c r="AN53" i="35" s="1"/>
  <c r="AJ53" i="35"/>
  <c r="D53" i="35"/>
  <c r="AM52" i="35"/>
  <c r="AN52" i="35" s="1"/>
  <c r="AJ52" i="35"/>
  <c r="AM51" i="35"/>
  <c r="AJ51" i="35"/>
  <c r="AN51" i="35" s="1"/>
  <c r="AM50" i="35"/>
  <c r="AN50" i="35" s="1"/>
  <c r="AJ50" i="35"/>
  <c r="D50" i="35"/>
  <c r="AM49" i="35"/>
  <c r="AN49" i="35" s="1"/>
  <c r="AJ49" i="35"/>
  <c r="D49" i="35"/>
  <c r="AM48" i="35"/>
  <c r="AN48" i="35" s="1"/>
  <c r="AJ48" i="35"/>
  <c r="D48" i="35"/>
  <c r="AM47" i="35"/>
  <c r="AN47" i="35" s="1"/>
  <c r="AJ47" i="35"/>
  <c r="D47" i="35"/>
  <c r="AM46" i="35"/>
  <c r="AN46" i="35" s="1"/>
  <c r="AJ46" i="35"/>
  <c r="AN45" i="35"/>
  <c r="AM45" i="35"/>
  <c r="AJ45" i="35"/>
  <c r="AM44" i="35"/>
  <c r="AN44" i="35" s="1"/>
  <c r="AJ44" i="35"/>
  <c r="D44" i="35"/>
  <c r="AM43" i="35"/>
  <c r="AN43" i="35" s="1"/>
  <c r="AJ43" i="35"/>
  <c r="D43" i="35"/>
  <c r="AM42" i="35"/>
  <c r="AN42" i="35" s="1"/>
  <c r="AJ42" i="35"/>
  <c r="D42" i="35"/>
  <c r="AM41" i="35"/>
  <c r="AN41" i="35" s="1"/>
  <c r="AJ41" i="35"/>
  <c r="D41" i="35"/>
  <c r="AI40" i="35"/>
  <c r="AJ40" i="35" s="1"/>
  <c r="AA40" i="35"/>
  <c r="Z40" i="35"/>
  <c r="W40" i="35"/>
  <c r="Y40" i="35" s="1"/>
  <c r="V40" i="35"/>
  <c r="AM40" i="35" s="1"/>
  <c r="AN40" i="35" s="1"/>
  <c r="AI39" i="35"/>
  <c r="AJ39" i="35" s="1"/>
  <c r="AA39" i="35"/>
  <c r="Z39" i="35"/>
  <c r="Y39" i="35"/>
  <c r="X39" i="35"/>
  <c r="W39" i="35"/>
  <c r="V39" i="35"/>
  <c r="AM39" i="35" s="1"/>
  <c r="D39" i="35"/>
  <c r="AJ38" i="35"/>
  <c r="AI38" i="35"/>
  <c r="AA38" i="35"/>
  <c r="Z38" i="35"/>
  <c r="W38" i="35"/>
  <c r="Y38" i="35" s="1"/>
  <c r="V38" i="35"/>
  <c r="AM38" i="35" s="1"/>
  <c r="AN38" i="35" s="1"/>
  <c r="D38" i="35"/>
  <c r="AI37" i="35"/>
  <c r="AJ37" i="35" s="1"/>
  <c r="AA37" i="35"/>
  <c r="Z37" i="35"/>
  <c r="W37" i="35"/>
  <c r="Y37" i="35" s="1"/>
  <c r="V37" i="35"/>
  <c r="AM37" i="35" s="1"/>
  <c r="AN37" i="35" s="1"/>
  <c r="D37" i="35"/>
  <c r="AJ36" i="35"/>
  <c r="AI36" i="35"/>
  <c r="AA36" i="35"/>
  <c r="Z36" i="35"/>
  <c r="Y36" i="35"/>
  <c r="W36" i="35"/>
  <c r="V36" i="35"/>
  <c r="X36" i="35" s="1"/>
  <c r="AJ35" i="35"/>
  <c r="AI35" i="35"/>
  <c r="AA35" i="35"/>
  <c r="Z35" i="35"/>
  <c r="W35" i="35"/>
  <c r="Y35" i="35" s="1"/>
  <c r="V35" i="35"/>
  <c r="AM35" i="35" s="1"/>
  <c r="AN35" i="35" s="1"/>
  <c r="AJ34" i="35"/>
  <c r="AI34" i="35"/>
  <c r="AA34" i="35"/>
  <c r="Z34" i="35"/>
  <c r="Y34" i="35"/>
  <c r="W34" i="35"/>
  <c r="V34" i="35"/>
  <c r="X34" i="35" s="1"/>
  <c r="D34" i="35"/>
  <c r="AI33" i="35"/>
  <c r="AJ33" i="35" s="1"/>
  <c r="AA33" i="35"/>
  <c r="Z33" i="35"/>
  <c r="Y33" i="35"/>
  <c r="X33" i="35"/>
  <c r="W33" i="35"/>
  <c r="V33" i="35"/>
  <c r="AM33" i="35" s="1"/>
  <c r="AN33" i="35" s="1"/>
  <c r="D33" i="35"/>
  <c r="AI32" i="35"/>
  <c r="AJ32" i="35" s="1"/>
  <c r="AA32" i="35"/>
  <c r="Z32" i="35"/>
  <c r="W32" i="35"/>
  <c r="Y32" i="35" s="1"/>
  <c r="V32" i="35"/>
  <c r="AM32" i="35" s="1"/>
  <c r="AN32" i="35" s="1"/>
  <c r="D32" i="35"/>
  <c r="AI31" i="35"/>
  <c r="AJ31" i="35" s="1"/>
  <c r="AA31" i="35"/>
  <c r="Z31" i="35"/>
  <c r="W31" i="35"/>
  <c r="Y31" i="35" s="1"/>
  <c r="V31" i="35"/>
  <c r="AM31" i="35" s="1"/>
  <c r="AN31" i="35" s="1"/>
  <c r="D31" i="35"/>
  <c r="AJ30" i="35"/>
  <c r="AI30" i="35"/>
  <c r="AA30" i="35"/>
  <c r="Z30" i="35"/>
  <c r="Y30" i="35"/>
  <c r="W30" i="35"/>
  <c r="V30" i="35"/>
  <c r="X30" i="35" s="1"/>
  <c r="AI29" i="35"/>
  <c r="AJ29" i="35" s="1"/>
  <c r="AA29" i="35"/>
  <c r="Z29" i="35"/>
  <c r="W29" i="35"/>
  <c r="Y29" i="35" s="1"/>
  <c r="V29" i="35"/>
  <c r="AM29" i="35" s="1"/>
  <c r="AN29" i="35" s="1"/>
  <c r="D29" i="35"/>
  <c r="AI28" i="35"/>
  <c r="AJ28" i="35" s="1"/>
  <c r="AA28" i="35"/>
  <c r="Z28" i="35"/>
  <c r="W28" i="35"/>
  <c r="Y28" i="35" s="1"/>
  <c r="V28" i="35"/>
  <c r="AM28" i="35" s="1"/>
  <c r="AN28" i="35" s="1"/>
  <c r="D28" i="35"/>
  <c r="AJ27" i="35"/>
  <c r="AI27" i="35"/>
  <c r="AA27" i="35"/>
  <c r="Z27" i="35"/>
  <c r="Y27" i="35"/>
  <c r="W27" i="35"/>
  <c r="V27" i="35"/>
  <c r="X27" i="35" s="1"/>
  <c r="D27" i="35"/>
  <c r="AI26" i="35"/>
  <c r="AJ26" i="35" s="1"/>
  <c r="AA26" i="35"/>
  <c r="Z26" i="35"/>
  <c r="Y26" i="35"/>
  <c r="X26" i="35"/>
  <c r="W26" i="35"/>
  <c r="V26" i="35"/>
  <c r="AM26" i="35" s="1"/>
  <c r="AN26" i="35" s="1"/>
  <c r="D26" i="35"/>
  <c r="AI25" i="35"/>
  <c r="AJ25" i="35" s="1"/>
  <c r="AA25" i="35"/>
  <c r="Z25" i="35"/>
  <c r="W25" i="35"/>
  <c r="Y25" i="35" s="1"/>
  <c r="V25" i="35"/>
  <c r="AM25" i="35" s="1"/>
  <c r="AN25" i="35" s="1"/>
  <c r="D25" i="35"/>
  <c r="AI24" i="35"/>
  <c r="AJ24" i="35" s="1"/>
  <c r="W24" i="35"/>
  <c r="V24" i="35"/>
  <c r="AM24" i="35" s="1"/>
  <c r="D24" i="35"/>
  <c r="AJ23" i="35"/>
  <c r="AI23" i="35"/>
  <c r="W23" i="35"/>
  <c r="V23" i="35"/>
  <c r="X23" i="35" s="1"/>
  <c r="D23" i="35"/>
  <c r="AI22" i="35"/>
  <c r="AJ22" i="35" s="1"/>
  <c r="X22" i="35"/>
  <c r="W22" i="35"/>
  <c r="V22" i="35"/>
  <c r="AM22" i="35" s="1"/>
  <c r="D22" i="35"/>
  <c r="AI21" i="35"/>
  <c r="AJ21" i="35" s="1"/>
  <c r="W21" i="35"/>
  <c r="V21" i="35"/>
  <c r="AM21" i="35" s="1"/>
  <c r="AN21" i="35" s="1"/>
  <c r="D21" i="35"/>
  <c r="AI20" i="35"/>
  <c r="AJ20" i="35" s="1"/>
  <c r="W20" i="35"/>
  <c r="V20" i="35"/>
  <c r="AM20" i="35" s="1"/>
  <c r="AN20" i="35" s="1"/>
  <c r="D20" i="35"/>
  <c r="AJ19" i="35"/>
  <c r="AI19" i="35"/>
  <c r="W19" i="35"/>
  <c r="V19" i="35"/>
  <c r="X19" i="35" s="1"/>
  <c r="D19" i="35"/>
  <c r="AI18" i="35"/>
  <c r="AJ18" i="35" s="1"/>
  <c r="X18" i="35"/>
  <c r="W18" i="35"/>
  <c r="V18" i="35"/>
  <c r="AM18" i="35" s="1"/>
  <c r="D18" i="35"/>
  <c r="AI17" i="35"/>
  <c r="AJ17" i="35" s="1"/>
  <c r="W17" i="35"/>
  <c r="V17" i="35"/>
  <c r="AM17" i="35" s="1"/>
  <c r="D17" i="35"/>
  <c r="AI16" i="35"/>
  <c r="AJ16" i="35" s="1"/>
  <c r="W16" i="35"/>
  <c r="V16" i="35"/>
  <c r="AM16" i="35" s="1"/>
  <c r="D16" i="35"/>
  <c r="AJ15" i="35"/>
  <c r="AI15" i="35"/>
  <c r="W15" i="35"/>
  <c r="V15" i="35"/>
  <c r="X15" i="35" s="1"/>
  <c r="D15" i="35"/>
  <c r="AI14" i="35"/>
  <c r="AJ14" i="35" s="1"/>
  <c r="X14" i="35"/>
  <c r="W14" i="35"/>
  <c r="V14" i="35"/>
  <c r="AM14" i="35" s="1"/>
  <c r="D14" i="35"/>
  <c r="AI13" i="35"/>
  <c r="AJ13" i="35" s="1"/>
  <c r="W13" i="35"/>
  <c r="V13" i="35"/>
  <c r="AM13" i="35" s="1"/>
  <c r="AN13" i="35" s="1"/>
  <c r="D13" i="35"/>
  <c r="AI12" i="35"/>
  <c r="AJ12" i="35" s="1"/>
  <c r="W12" i="35"/>
  <c r="V12" i="35"/>
  <c r="X12" i="35" s="1"/>
  <c r="D12" i="35"/>
  <c r="AJ11" i="35"/>
  <c r="AI11" i="35"/>
  <c r="W11" i="35"/>
  <c r="V11" i="35"/>
  <c r="X11" i="35" s="1"/>
  <c r="D11" i="35"/>
  <c r="AI10" i="35"/>
  <c r="AJ10" i="35" s="1"/>
  <c r="X10" i="35"/>
  <c r="W10" i="35"/>
  <c r="V10" i="35"/>
  <c r="AM10" i="35" s="1"/>
  <c r="D10" i="35"/>
  <c r="AI9" i="35"/>
  <c r="AJ9" i="35" s="1"/>
  <c r="W9" i="35"/>
  <c r="V9" i="35"/>
  <c r="AM9" i="35" s="1"/>
  <c r="D9" i="35"/>
  <c r="AI8" i="35"/>
  <c r="AJ8" i="35" s="1"/>
  <c r="W8" i="35"/>
  <c r="V8" i="35"/>
  <c r="AM8" i="35" s="1"/>
  <c r="D8" i="35"/>
  <c r="AJ7" i="35"/>
  <c r="AI7" i="35"/>
  <c r="W7" i="35"/>
  <c r="V7" i="35"/>
  <c r="X7" i="35" s="1"/>
  <c r="D7" i="35"/>
  <c r="AI6" i="35"/>
  <c r="AJ6" i="35" s="1"/>
  <c r="Y16" i="35" l="1"/>
  <c r="Y7" i="35"/>
  <c r="Y12" i="35"/>
  <c r="Y15" i="35"/>
  <c r="Y23" i="35"/>
  <c r="AN39" i="35"/>
  <c r="Y11" i="35"/>
  <c r="Y19" i="35"/>
  <c r="AN14" i="35"/>
  <c r="AN22" i="35"/>
  <c r="AN8" i="35"/>
  <c r="AN9" i="35"/>
  <c r="AN10" i="35"/>
  <c r="AN16" i="35"/>
  <c r="AN17" i="35"/>
  <c r="AN18" i="35"/>
  <c r="AN24" i="35"/>
  <c r="AJ96" i="35"/>
  <c r="AM12" i="35"/>
  <c r="AN12" i="35" s="1"/>
  <c r="AM7" i="35"/>
  <c r="AN7" i="35" s="1"/>
  <c r="X9" i="35"/>
  <c r="Y9" i="35" s="1"/>
  <c r="Y10" i="35"/>
  <c r="AM11" i="35"/>
  <c r="AN11" i="35" s="1"/>
  <c r="X13" i="35"/>
  <c r="Y13" i="35" s="1"/>
  <c r="Y14" i="35"/>
  <c r="AM15" i="35"/>
  <c r="AN15" i="35" s="1"/>
  <c r="X17" i="35"/>
  <c r="Y18" i="35"/>
  <c r="AM19" i="35"/>
  <c r="AN19" i="35" s="1"/>
  <c r="X21" i="35"/>
  <c r="Y21" i="35" s="1"/>
  <c r="Y22" i="35"/>
  <c r="AM23" i="35"/>
  <c r="AN23" i="35" s="1"/>
  <c r="X25" i="35"/>
  <c r="AM27" i="35"/>
  <c r="AN27" i="35" s="1"/>
  <c r="X29" i="35"/>
  <c r="AM30" i="35"/>
  <c r="AN30" i="35" s="1"/>
  <c r="X32" i="35"/>
  <c r="AM34" i="35"/>
  <c r="AN34" i="35" s="1"/>
  <c r="X35" i="35"/>
  <c r="AM36" i="35"/>
  <c r="AN36" i="35" s="1"/>
  <c r="X38" i="35"/>
  <c r="AJ95" i="35"/>
  <c r="X8" i="35"/>
  <c r="X16" i="35"/>
  <c r="X20" i="35"/>
  <c r="X24" i="35"/>
  <c r="X28" i="35"/>
  <c r="X31" i="35"/>
  <c r="X37" i="35"/>
  <c r="X40" i="35"/>
  <c r="Y17" i="35" l="1"/>
  <c r="Y8" i="35"/>
  <c r="Z17" i="35" s="1"/>
  <c r="AA17" i="35" s="1"/>
  <c r="Y20" i="35"/>
  <c r="Z11" i="35" s="1"/>
  <c r="AA11" i="35" s="1"/>
  <c r="Y24" i="35"/>
  <c r="Z13" i="35" l="1"/>
  <c r="AA13" i="35" s="1"/>
  <c r="Z8" i="35"/>
  <c r="AA8" i="35" s="1"/>
  <c r="Z20" i="35"/>
  <c r="AA20" i="35" s="1"/>
  <c r="Z12" i="35"/>
  <c r="AA12" i="35" s="1"/>
  <c r="Z18" i="35"/>
  <c r="AA18" i="35" s="1"/>
  <c r="Z14" i="35"/>
  <c r="AA14" i="35" s="1"/>
  <c r="Z10" i="35"/>
  <c r="AA10" i="35" s="1"/>
  <c r="Z16" i="35"/>
  <c r="AA16" i="35" s="1"/>
  <c r="Z22" i="35"/>
  <c r="AA22" i="35" s="1"/>
  <c r="Z9" i="35"/>
  <c r="AA9" i="35" s="1"/>
  <c r="Z7" i="35"/>
  <c r="AA7" i="35" s="1"/>
  <c r="Z24" i="35"/>
  <c r="AA24" i="35" s="1"/>
  <c r="Z15" i="35"/>
  <c r="AA15" i="35" s="1"/>
  <c r="Z23" i="35"/>
  <c r="AA23" i="35" s="1"/>
  <c r="Z21" i="35"/>
  <c r="AA21" i="35" s="1"/>
  <c r="Z19" i="35"/>
  <c r="AA19" i="35" s="1"/>
  <c r="AA4" i="35" l="1"/>
  <c r="AF101" i="34" l="1"/>
  <c r="AF99" i="34"/>
  <c r="AF97" i="34"/>
  <c r="AJ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V84" i="34" s="1"/>
  <c r="AL81" i="34"/>
  <c r="AM81" i="34" s="1"/>
  <c r="AK81" i="34"/>
  <c r="AI81" i="34"/>
  <c r="AL80" i="34"/>
  <c r="AM80" i="34" s="1"/>
  <c r="AK80" i="34"/>
  <c r="AI80" i="34"/>
  <c r="AL79" i="34"/>
  <c r="AM79" i="34" s="1"/>
  <c r="AK79" i="34"/>
  <c r="AI79" i="34"/>
  <c r="AL78" i="34"/>
  <c r="AM78" i="34" s="1"/>
  <c r="AK78" i="34"/>
  <c r="AI78" i="34"/>
  <c r="AL77" i="34"/>
  <c r="AM77" i="34" s="1"/>
  <c r="AK77" i="34"/>
  <c r="AI77" i="34"/>
  <c r="AL76" i="34"/>
  <c r="AM76" i="34" s="1"/>
  <c r="AK76" i="34"/>
  <c r="AI76" i="34"/>
  <c r="AL75" i="34"/>
  <c r="AM75" i="34" s="1"/>
  <c r="AK75" i="34"/>
  <c r="AI75" i="34"/>
  <c r="AL74" i="34"/>
  <c r="AM74" i="34" s="1"/>
  <c r="AK74" i="34"/>
  <c r="AI74" i="34"/>
  <c r="AL73" i="34"/>
  <c r="AM73" i="34" s="1"/>
  <c r="AK73" i="34"/>
  <c r="AI73" i="34"/>
  <c r="AL72" i="34"/>
  <c r="AM72" i="34" s="1"/>
  <c r="AK72" i="34"/>
  <c r="AI72" i="34"/>
  <c r="AL71" i="34"/>
  <c r="AM71" i="34" s="1"/>
  <c r="AK71" i="34"/>
  <c r="AI71" i="34"/>
  <c r="AL70" i="34"/>
  <c r="AM70" i="34" s="1"/>
  <c r="AK70" i="34"/>
  <c r="AI70" i="34"/>
  <c r="AL69" i="34"/>
  <c r="AM69" i="34" s="1"/>
  <c r="AK69" i="34"/>
  <c r="AI69" i="34"/>
  <c r="AL68" i="34"/>
  <c r="AM68" i="34" s="1"/>
  <c r="AK68" i="34"/>
  <c r="AI68" i="34"/>
  <c r="AL67" i="34"/>
  <c r="AM67" i="34" s="1"/>
  <c r="AI67" i="34"/>
  <c r="AK66" i="34"/>
  <c r="AL66" i="34" s="1"/>
  <c r="AM66" i="34" s="1"/>
  <c r="AI66" i="34"/>
  <c r="AL65" i="34"/>
  <c r="AI65" i="34"/>
  <c r="AM65" i="34" s="1"/>
  <c r="AL64" i="34"/>
  <c r="AM64" i="34" s="1"/>
  <c r="AK64" i="34"/>
  <c r="AI64" i="34"/>
  <c r="AL63" i="34"/>
  <c r="AM63" i="34" s="1"/>
  <c r="AI63" i="34"/>
  <c r="AK62" i="34"/>
  <c r="AL62" i="34" s="1"/>
  <c r="AM62" i="34" s="1"/>
  <c r="AI62" i="34"/>
  <c r="AM61" i="34"/>
  <c r="AL61" i="34"/>
  <c r="AI61" i="34"/>
  <c r="AL60" i="34"/>
  <c r="AM60" i="34" s="1"/>
  <c r="AK60" i="34"/>
  <c r="AI60" i="34"/>
  <c r="AL59" i="34"/>
  <c r="AM59" i="34" s="1"/>
  <c r="AK59" i="34"/>
  <c r="AI59" i="34"/>
  <c r="AL58" i="34"/>
  <c r="AM58" i="34" s="1"/>
  <c r="AI58" i="34"/>
  <c r="AL57" i="34"/>
  <c r="AI57" i="34"/>
  <c r="AM57" i="34" s="1"/>
  <c r="AL56" i="34"/>
  <c r="AM56" i="34" s="1"/>
  <c r="AI56" i="34"/>
  <c r="AM55" i="34"/>
  <c r="AL55" i="34"/>
  <c r="AI55" i="34"/>
  <c r="AL54" i="34"/>
  <c r="AM54" i="34" s="1"/>
  <c r="AI54" i="34"/>
  <c r="AL53" i="34"/>
  <c r="AI53" i="34"/>
  <c r="AM53" i="34" s="1"/>
  <c r="AL52" i="34"/>
  <c r="AM52" i="34" s="1"/>
  <c r="AI52" i="34"/>
  <c r="AM51" i="34"/>
  <c r="AL51" i="34"/>
  <c r="AI51" i="34"/>
  <c r="AL50" i="34"/>
  <c r="AM50" i="34" s="1"/>
  <c r="AI50" i="34"/>
  <c r="AL49" i="34"/>
  <c r="AI49" i="34"/>
  <c r="AM49" i="34" s="1"/>
  <c r="AL48" i="34"/>
  <c r="AM48" i="34" s="1"/>
  <c r="AI48" i="34"/>
  <c r="AM47" i="34"/>
  <c r="AL47" i="34"/>
  <c r="AI47" i="34"/>
  <c r="AL46" i="34"/>
  <c r="AM46" i="34" s="1"/>
  <c r="AI46" i="34"/>
  <c r="AL45" i="34"/>
  <c r="AI45" i="34"/>
  <c r="AM45" i="34" s="1"/>
  <c r="AL44" i="34"/>
  <c r="AM44" i="34" s="1"/>
  <c r="AI44" i="34"/>
  <c r="AM43" i="34"/>
  <c r="AL43" i="34"/>
  <c r="AI43" i="34"/>
  <c r="AL42" i="34"/>
  <c r="AM42" i="34" s="1"/>
  <c r="AI42" i="34"/>
  <c r="AL41" i="34"/>
  <c r="AI41" i="34"/>
  <c r="AM41" i="34" s="1"/>
  <c r="AL40" i="34"/>
  <c r="AM40" i="34" s="1"/>
  <c r="AI40" i="34"/>
  <c r="AH39" i="34"/>
  <c r="AI39" i="34" s="1"/>
  <c r="X39" i="34"/>
  <c r="W39" i="34"/>
  <c r="V39" i="34"/>
  <c r="AL39" i="34" s="1"/>
  <c r="AM39" i="34" s="1"/>
  <c r="AL38" i="34"/>
  <c r="AH38" i="34"/>
  <c r="AI38" i="34" s="1"/>
  <c r="W38" i="34"/>
  <c r="V38" i="34"/>
  <c r="X38" i="34" s="1"/>
  <c r="AI37" i="34"/>
  <c r="AH37" i="34"/>
  <c r="W37" i="34"/>
  <c r="V37" i="34"/>
  <c r="X37" i="34" s="1"/>
  <c r="AH36" i="34"/>
  <c r="AI36" i="34" s="1"/>
  <c r="W36" i="34"/>
  <c r="V36" i="34"/>
  <c r="AL36" i="34" s="1"/>
  <c r="AM36" i="34" s="1"/>
  <c r="AH35" i="34"/>
  <c r="AI35" i="34" s="1"/>
  <c r="X35" i="34"/>
  <c r="W35" i="34"/>
  <c r="V35" i="34"/>
  <c r="AL35" i="34" s="1"/>
  <c r="AL34" i="34"/>
  <c r="AM34" i="34" s="1"/>
  <c r="AH34" i="34"/>
  <c r="AI34" i="34" s="1"/>
  <c r="W34" i="34"/>
  <c r="X34" i="34" s="1"/>
  <c r="V34" i="34"/>
  <c r="AI33" i="34"/>
  <c r="AH33" i="34"/>
  <c r="W33" i="34"/>
  <c r="V33" i="34"/>
  <c r="X33" i="34" s="1"/>
  <c r="AH32" i="34"/>
  <c r="AI32" i="34" s="1"/>
  <c r="W32" i="34"/>
  <c r="V32" i="34"/>
  <c r="AL32" i="34" s="1"/>
  <c r="AM32" i="34" s="1"/>
  <c r="AH31" i="34"/>
  <c r="AI31" i="34" s="1"/>
  <c r="X31" i="34"/>
  <c r="W31" i="34"/>
  <c r="V31" i="34"/>
  <c r="AL31" i="34" s="1"/>
  <c r="AM31" i="34" s="1"/>
  <c r="AL30" i="34"/>
  <c r="AM30" i="34" s="1"/>
  <c r="AH30" i="34"/>
  <c r="AI30" i="34" s="1"/>
  <c r="W30" i="34"/>
  <c r="X30" i="34" s="1"/>
  <c r="V30" i="34"/>
  <c r="AI29" i="34"/>
  <c r="AH29" i="34"/>
  <c r="W29" i="34"/>
  <c r="V29" i="34"/>
  <c r="X29" i="34" s="1"/>
  <c r="AH28" i="34"/>
  <c r="AI28" i="34" s="1"/>
  <c r="W28" i="34"/>
  <c r="V28" i="34"/>
  <c r="AL28" i="34" s="1"/>
  <c r="AH27" i="34"/>
  <c r="AI27" i="34" s="1"/>
  <c r="X27" i="34"/>
  <c r="W27" i="34"/>
  <c r="V27" i="34"/>
  <c r="AL27" i="34" s="1"/>
  <c r="AL26" i="34"/>
  <c r="AM26" i="34" s="1"/>
  <c r="AH26" i="34"/>
  <c r="AI26" i="34" s="1"/>
  <c r="W26" i="34"/>
  <c r="V26" i="34"/>
  <c r="X26" i="34" s="1"/>
  <c r="AI25" i="34"/>
  <c r="AH25" i="34"/>
  <c r="W25" i="34"/>
  <c r="V25" i="34"/>
  <c r="X25" i="34" s="1"/>
  <c r="AH24" i="34"/>
  <c r="AI24" i="34" s="1"/>
  <c r="X24" i="34"/>
  <c r="W24" i="34"/>
  <c r="V24" i="34"/>
  <c r="AL24" i="34" s="1"/>
  <c r="AI23" i="34"/>
  <c r="AH23" i="34"/>
  <c r="W23" i="34"/>
  <c r="V23" i="34"/>
  <c r="X23" i="34" s="1"/>
  <c r="AH22" i="34"/>
  <c r="AI22" i="34" s="1"/>
  <c r="X22" i="34"/>
  <c r="W22" i="34"/>
  <c r="V22" i="34"/>
  <c r="AL22" i="34" s="1"/>
  <c r="AI21" i="34"/>
  <c r="AH21" i="34"/>
  <c r="W21" i="34"/>
  <c r="V21" i="34"/>
  <c r="X21" i="34" s="1"/>
  <c r="AH20" i="34"/>
  <c r="AI20" i="34" s="1"/>
  <c r="X20" i="34"/>
  <c r="W20" i="34"/>
  <c r="V20" i="34"/>
  <c r="AL20" i="34" s="1"/>
  <c r="AI19" i="34"/>
  <c r="AH19" i="34"/>
  <c r="W19" i="34"/>
  <c r="V19" i="34"/>
  <c r="X19" i="34" s="1"/>
  <c r="AH18" i="34"/>
  <c r="AI18" i="34" s="1"/>
  <c r="X18" i="34"/>
  <c r="W18" i="34"/>
  <c r="V18" i="34"/>
  <c r="AL18" i="34" s="1"/>
  <c r="AI17" i="34"/>
  <c r="AH17" i="34"/>
  <c r="W17" i="34"/>
  <c r="V17" i="34"/>
  <c r="X17" i="34" s="1"/>
  <c r="AH16" i="34"/>
  <c r="AI16" i="34" s="1"/>
  <c r="X16" i="34"/>
  <c r="W16" i="34"/>
  <c r="V16" i="34"/>
  <c r="AL16" i="34" s="1"/>
  <c r="AI15" i="34"/>
  <c r="AH15" i="34"/>
  <c r="W15" i="34"/>
  <c r="V15" i="34"/>
  <c r="X15" i="34" s="1"/>
  <c r="AH14" i="34"/>
  <c r="AI14" i="34" s="1"/>
  <c r="X14" i="34"/>
  <c r="W14" i="34"/>
  <c r="V14" i="34"/>
  <c r="AL14" i="34" s="1"/>
  <c r="AI13" i="34"/>
  <c r="AH13" i="34"/>
  <c r="W13" i="34"/>
  <c r="V13" i="34"/>
  <c r="X13" i="34" s="1"/>
  <c r="AH12" i="34"/>
  <c r="AI12" i="34" s="1"/>
  <c r="X12" i="34"/>
  <c r="Z12" i="34" s="1"/>
  <c r="W12" i="34"/>
  <c r="V12" i="34"/>
  <c r="AL12" i="34" s="1"/>
  <c r="AI11" i="34"/>
  <c r="AH11" i="34"/>
  <c r="W11" i="34"/>
  <c r="V11" i="34"/>
  <c r="X11" i="34" s="1"/>
  <c r="AH10" i="34"/>
  <c r="AI10" i="34" s="1"/>
  <c r="X10" i="34"/>
  <c r="Z10" i="34" s="1"/>
  <c r="W10" i="34"/>
  <c r="V10" i="34"/>
  <c r="AL10" i="34" s="1"/>
  <c r="AI9" i="34"/>
  <c r="AH9" i="34"/>
  <c r="W9" i="34"/>
  <c r="V9" i="34"/>
  <c r="X9" i="34" s="1"/>
  <c r="AH8" i="34"/>
  <c r="AI8" i="34" s="1"/>
  <c r="X8" i="34"/>
  <c r="Z8" i="34" s="1"/>
  <c r="W8" i="34"/>
  <c r="V8" i="34"/>
  <c r="AL8" i="34" s="1"/>
  <c r="AI7" i="34"/>
  <c r="AH7" i="34"/>
  <c r="W7" i="34"/>
  <c r="V7" i="34"/>
  <c r="X7" i="34" s="1"/>
  <c r="AH6" i="34"/>
  <c r="AI6" i="34" s="1"/>
  <c r="X6" i="34"/>
  <c r="Z6" i="34" s="1"/>
  <c r="W6" i="34"/>
  <c r="V6" i="34"/>
  <c r="AL6" i="34" s="1"/>
  <c r="AH5" i="34"/>
  <c r="AI83" i="34" l="1"/>
  <c r="AI84" i="34"/>
  <c r="AM6" i="34"/>
  <c r="Z9" i="34"/>
  <c r="Y9" i="34"/>
  <c r="Z11" i="34"/>
  <c r="Y11" i="34"/>
  <c r="AM12" i="34"/>
  <c r="Z15" i="34"/>
  <c r="Y15" i="34"/>
  <c r="AM16" i="34"/>
  <c r="AM18" i="34"/>
  <c r="Z21" i="34"/>
  <c r="Y21" i="34"/>
  <c r="AM22" i="34"/>
  <c r="Z14" i="34"/>
  <c r="Z16" i="34"/>
  <c r="Z18" i="34"/>
  <c r="Z20" i="34"/>
  <c r="Z22" i="34"/>
  <c r="Z24" i="34"/>
  <c r="AM35" i="34"/>
  <c r="Y7" i="34"/>
  <c r="Z7" i="34"/>
  <c r="AM8" i="34"/>
  <c r="AM10" i="34"/>
  <c r="Z13" i="34"/>
  <c r="Y13" i="34"/>
  <c r="AM14" i="34"/>
  <c r="Z17" i="34"/>
  <c r="Y17" i="34"/>
  <c r="Z19" i="34"/>
  <c r="Y19" i="34"/>
  <c r="AM20" i="34"/>
  <c r="Z23" i="34"/>
  <c r="Y23" i="34"/>
  <c r="AM24" i="34"/>
  <c r="AM27" i="34"/>
  <c r="AM28" i="34"/>
  <c r="AM38" i="34"/>
  <c r="AL11" i="34"/>
  <c r="AM11" i="34" s="1"/>
  <c r="X28" i="34"/>
  <c r="X32" i="34"/>
  <c r="X36" i="34"/>
  <c r="AL7" i="34"/>
  <c r="AM7" i="34" s="1"/>
  <c r="AL13" i="34"/>
  <c r="AM13" i="34" s="1"/>
  <c r="AL15" i="34"/>
  <c r="AM15" i="34" s="1"/>
  <c r="AL17" i="34"/>
  <c r="AM17" i="34" s="1"/>
  <c r="AL19" i="34"/>
  <c r="AM19" i="34" s="1"/>
  <c r="AL21" i="34"/>
  <c r="AM21" i="34" s="1"/>
  <c r="AL23" i="34"/>
  <c r="AM23" i="34" s="1"/>
  <c r="AL9" i="34"/>
  <c r="AM9" i="34" s="1"/>
  <c r="Y10" i="34"/>
  <c r="Y12" i="34"/>
  <c r="Y14" i="34"/>
  <c r="Y16" i="34"/>
  <c r="Y18" i="34"/>
  <c r="Y20" i="34"/>
  <c r="Y22" i="34"/>
  <c r="Y24" i="34"/>
  <c r="AL25" i="34"/>
  <c r="AM25" i="34" s="1"/>
  <c r="AL29" i="34"/>
  <c r="AM29" i="34" s="1"/>
  <c r="AL33" i="34"/>
  <c r="AM33" i="34" s="1"/>
  <c r="AL37" i="34"/>
  <c r="AM37" i="34" s="1"/>
  <c r="Y6" i="34"/>
  <c r="Y8" i="34"/>
  <c r="AA23" i="34" l="1"/>
  <c r="AA21" i="34"/>
  <c r="AA19" i="34"/>
  <c r="AA17" i="34"/>
  <c r="AA15" i="34"/>
  <c r="AA13" i="34"/>
  <c r="AA11" i="34"/>
  <c r="AA9" i="34"/>
  <c r="AA7" i="34"/>
  <c r="AA24" i="34"/>
  <c r="AA22" i="34"/>
  <c r="AA20" i="34"/>
  <c r="AA18" i="34"/>
  <c r="AA16" i="34"/>
  <c r="AA14" i="34"/>
  <c r="AA12" i="34"/>
  <c r="AA10" i="34"/>
  <c r="AA8" i="34"/>
  <c r="AA6" i="34"/>
  <c r="GB5" i="9" l="1"/>
  <c r="D11" i="26" l="1"/>
  <c r="D7" i="26"/>
  <c r="D13" i="26"/>
  <c r="D9" i="26"/>
  <c r="D12" i="26"/>
  <c r="D17" i="26"/>
  <c r="D8" i="26"/>
  <c r="D15" i="26"/>
  <c r="D16" i="26"/>
  <c r="D24" i="26"/>
  <c r="D25" i="26"/>
  <c r="D23" i="26"/>
  <c r="D21" i="26"/>
  <c r="D36" i="26"/>
  <c r="D19" i="26"/>
  <c r="D29" i="26"/>
  <c r="D35" i="26"/>
  <c r="D31" i="26"/>
  <c r="D40" i="26"/>
  <c r="D42" i="26"/>
  <c r="D48" i="26"/>
  <c r="D50" i="26"/>
  <c r="D52" i="26"/>
  <c r="D54" i="26"/>
  <c r="D56" i="26"/>
  <c r="D57" i="26"/>
  <c r="D58" i="26"/>
  <c r="D59" i="26"/>
  <c r="D68" i="26"/>
  <c r="D72" i="26"/>
  <c r="D76" i="26"/>
  <c r="D82" i="26"/>
  <c r="D85" i="26"/>
  <c r="D87" i="26"/>
  <c r="D91" i="26"/>
  <c r="D93" i="26"/>
  <c r="D96" i="26"/>
  <c r="AB68" i="31"/>
  <c r="Q68" i="31"/>
  <c r="P68" i="31"/>
  <c r="O68" i="31"/>
  <c r="N68" i="31"/>
  <c r="M68" i="31"/>
  <c r="L68" i="31"/>
  <c r="K68" i="31"/>
  <c r="J68" i="31"/>
  <c r="I68" i="31"/>
  <c r="H68" i="31"/>
  <c r="G68" i="31"/>
  <c r="R69" i="31" s="1"/>
  <c r="AD65" i="31"/>
  <c r="AC65" i="31"/>
  <c r="AA65" i="31"/>
  <c r="AC64" i="31"/>
  <c r="AD64" i="31" s="1"/>
  <c r="AA64" i="31"/>
  <c r="AC63" i="31"/>
  <c r="AD63" i="31" s="1"/>
  <c r="AA63" i="31"/>
  <c r="AC62" i="31"/>
  <c r="AD62" i="31" s="1"/>
  <c r="AA62" i="31"/>
  <c r="AD61" i="31"/>
  <c r="AC61" i="31"/>
  <c r="AA61" i="31"/>
  <c r="AC60" i="31"/>
  <c r="AD60" i="31" s="1"/>
  <c r="AA60" i="31"/>
  <c r="AC59" i="31"/>
  <c r="AD59" i="31" s="1"/>
  <c r="AA59" i="31"/>
  <c r="AC58" i="31"/>
  <c r="AD58" i="31" s="1"/>
  <c r="AA58" i="31"/>
  <c r="AD57" i="31"/>
  <c r="AC57" i="31"/>
  <c r="AA57" i="31"/>
  <c r="AC56" i="31"/>
  <c r="AD56" i="31" s="1"/>
  <c r="AA56" i="31"/>
  <c r="AC55" i="31"/>
  <c r="AD55" i="31" s="1"/>
  <c r="AA55" i="31"/>
  <c r="AC54" i="31"/>
  <c r="AD54" i="31" s="1"/>
  <c r="AA54" i="31"/>
  <c r="AD53" i="31"/>
  <c r="AC53" i="31"/>
  <c r="AA53" i="31"/>
  <c r="AD52" i="31"/>
  <c r="AA52" i="31"/>
  <c r="AC51" i="31"/>
  <c r="AD51" i="31" s="1"/>
  <c r="AA51" i="31"/>
  <c r="AD50" i="31"/>
  <c r="AA50" i="31"/>
  <c r="AC49" i="31"/>
  <c r="AD49" i="31" s="1"/>
  <c r="AA49" i="31"/>
  <c r="AD48" i="31"/>
  <c r="AA48" i="31"/>
  <c r="AD47" i="31"/>
  <c r="AA47" i="31"/>
  <c r="AD46" i="31"/>
  <c r="AC46" i="31"/>
  <c r="AA46" i="31"/>
  <c r="AD45" i="31"/>
  <c r="AA45" i="31"/>
  <c r="AC44" i="31"/>
  <c r="AD44" i="31" s="1"/>
  <c r="AA44" i="31"/>
  <c r="AD43" i="31"/>
  <c r="AA43" i="31"/>
  <c r="AC42" i="31"/>
  <c r="AD42" i="31" s="1"/>
  <c r="AA42" i="31"/>
  <c r="AC41" i="31"/>
  <c r="AD41" i="31" s="1"/>
  <c r="AA41" i="31"/>
  <c r="AD40" i="31"/>
  <c r="AA40" i="31"/>
  <c r="AD39" i="31"/>
  <c r="AA39" i="31"/>
  <c r="AD37" i="31"/>
  <c r="Z37" i="31"/>
  <c r="AA37" i="31" s="1"/>
  <c r="T37" i="31"/>
  <c r="S37" i="31"/>
  <c r="R37" i="31"/>
  <c r="AA36" i="31"/>
  <c r="Z36" i="31"/>
  <c r="S36" i="31"/>
  <c r="R36" i="31"/>
  <c r="T36" i="31" s="1"/>
  <c r="AD35" i="31"/>
  <c r="Z35" i="31"/>
  <c r="AA35" i="31" s="1"/>
  <c r="T35" i="31"/>
  <c r="S35" i="31"/>
  <c r="R35" i="31"/>
  <c r="AA34" i="31"/>
  <c r="Z34" i="31"/>
  <c r="S34" i="31"/>
  <c r="R34" i="31"/>
  <c r="T34" i="31" s="1"/>
  <c r="AD33" i="31"/>
  <c r="Z33" i="31"/>
  <c r="AA33" i="31" s="1"/>
  <c r="T33" i="31"/>
  <c r="S33" i="31"/>
  <c r="R33" i="31"/>
  <c r="AC32" i="31"/>
  <c r="AD32" i="31" s="1"/>
  <c r="AA32" i="31"/>
  <c r="Z32" i="31"/>
  <c r="S32" i="31"/>
  <c r="R32" i="31"/>
  <c r="T32" i="31" s="1"/>
  <c r="Z31" i="31"/>
  <c r="AA31" i="31" s="1"/>
  <c r="S31" i="31"/>
  <c r="R31" i="31"/>
  <c r="T31" i="31" s="1"/>
  <c r="AD30" i="31"/>
  <c r="AA30" i="31"/>
  <c r="Z30" i="31"/>
  <c r="S30" i="31"/>
  <c r="R30" i="31"/>
  <c r="T30" i="31" s="1"/>
  <c r="Z29" i="31"/>
  <c r="AA29" i="31" s="1"/>
  <c r="S29" i="31"/>
  <c r="R29" i="31"/>
  <c r="T29" i="31" s="1"/>
  <c r="AD28" i="31"/>
  <c r="AA28" i="31"/>
  <c r="Z28" i="31"/>
  <c r="S28" i="31"/>
  <c r="R28" i="31"/>
  <c r="T28" i="31" s="1"/>
  <c r="Z27" i="31"/>
  <c r="AA27" i="31" s="1"/>
  <c r="S27" i="31"/>
  <c r="R27" i="31"/>
  <c r="T27" i="31" s="1"/>
  <c r="AD26" i="31"/>
  <c r="AC26" i="31"/>
  <c r="Z26" i="31"/>
  <c r="AA26" i="31" s="1"/>
  <c r="T26" i="31"/>
  <c r="S26" i="31"/>
  <c r="R26" i="31"/>
  <c r="AA25" i="31"/>
  <c r="Z25" i="31"/>
  <c r="S25" i="31"/>
  <c r="R25" i="31"/>
  <c r="T25" i="31" s="1"/>
  <c r="AC24" i="31"/>
  <c r="Z24" i="31"/>
  <c r="AA24" i="31" s="1"/>
  <c r="S24" i="31"/>
  <c r="R24" i="31"/>
  <c r="AD24" i="31" s="1"/>
  <c r="AD23" i="31"/>
  <c r="AA23" i="31"/>
  <c r="Z23" i="31"/>
  <c r="S23" i="31"/>
  <c r="R23" i="31"/>
  <c r="T23" i="31" s="1"/>
  <c r="Z22" i="31"/>
  <c r="AA22" i="31" s="1"/>
  <c r="S22" i="31"/>
  <c r="R22" i="31"/>
  <c r="T22" i="31" s="1"/>
  <c r="AD21" i="31"/>
  <c r="Z21" i="31"/>
  <c r="AA21" i="31" s="1"/>
  <c r="S21" i="31"/>
  <c r="R21" i="31"/>
  <c r="T21" i="31" s="1"/>
  <c r="Z20" i="31"/>
  <c r="AA20" i="31" s="1"/>
  <c r="S20" i="31"/>
  <c r="R20" i="31"/>
  <c r="AD20" i="31" s="1"/>
  <c r="AA19" i="31"/>
  <c r="Z19" i="31"/>
  <c r="S19" i="31"/>
  <c r="R19" i="31"/>
  <c r="AD19" i="31" s="1"/>
  <c r="Z18" i="31"/>
  <c r="AA18" i="31" s="1"/>
  <c r="S18" i="31"/>
  <c r="R18" i="31"/>
  <c r="AD18" i="31" s="1"/>
  <c r="Z17" i="31"/>
  <c r="AA17" i="31" s="1"/>
  <c r="S17" i="31"/>
  <c r="R17" i="31"/>
  <c r="AD17" i="31" s="1"/>
  <c r="AD16" i="31"/>
  <c r="Z16" i="31"/>
  <c r="AA16" i="31" s="1"/>
  <c r="T16" i="31"/>
  <c r="S16" i="31"/>
  <c r="R16" i="31"/>
  <c r="AA15" i="31"/>
  <c r="Z15" i="31"/>
  <c r="S15" i="31"/>
  <c r="R15" i="31"/>
  <c r="AD15" i="31" s="1"/>
  <c r="Z14" i="31"/>
  <c r="AA14" i="31" s="1"/>
  <c r="S14" i="31"/>
  <c r="R14" i="31"/>
  <c r="AD14" i="31" s="1"/>
  <c r="Z13" i="31"/>
  <c r="AA13" i="31" s="1"/>
  <c r="S13" i="31"/>
  <c r="R13" i="31"/>
  <c r="AD13" i="31" s="1"/>
  <c r="AD12" i="31"/>
  <c r="AC12" i="31"/>
  <c r="AA12" i="31"/>
  <c r="Z12" i="31"/>
  <c r="S12" i="31"/>
  <c r="R12" i="31"/>
  <c r="T12" i="31" s="1"/>
  <c r="AD11" i="31"/>
  <c r="Z11" i="31"/>
  <c r="AA11" i="31" s="1"/>
  <c r="T11" i="31"/>
  <c r="S11" i="31"/>
  <c r="R11" i="31"/>
  <c r="AA10" i="31"/>
  <c r="Z10" i="31"/>
  <c r="S10" i="31"/>
  <c r="R10" i="31"/>
  <c r="AD10" i="31" s="1"/>
  <c r="Z9" i="31"/>
  <c r="AA9" i="31" s="1"/>
  <c r="S9" i="31"/>
  <c r="R9" i="31"/>
  <c r="AD9" i="31" s="1"/>
  <c r="Z8" i="31"/>
  <c r="AA8" i="31" s="1"/>
  <c r="S8" i="31"/>
  <c r="R8" i="31"/>
  <c r="AD8" i="31" s="1"/>
  <c r="AD7" i="31"/>
  <c r="Z7" i="31"/>
  <c r="AA7" i="31" s="1"/>
  <c r="T7" i="31"/>
  <c r="S7" i="31"/>
  <c r="R7" i="31"/>
  <c r="AA6" i="31"/>
  <c r="Z6" i="31"/>
  <c r="S6" i="31"/>
  <c r="R6" i="31"/>
  <c r="AD6" i="31" s="1"/>
  <c r="Z5" i="31"/>
  <c r="AA5" i="31" s="1"/>
  <c r="S5" i="31"/>
  <c r="R5" i="31"/>
  <c r="AD5" i="31" s="1"/>
  <c r="AA68" i="31" l="1"/>
  <c r="T6" i="31"/>
  <c r="T10" i="31"/>
  <c r="T15" i="31"/>
  <c r="T19" i="31"/>
  <c r="AD25" i="31"/>
  <c r="AD34" i="31"/>
  <c r="AD36" i="31"/>
  <c r="T5" i="31"/>
  <c r="C69" i="31" s="1"/>
  <c r="T9" i="31"/>
  <c r="T14" i="31"/>
  <c r="T18" i="31"/>
  <c r="AD22" i="31"/>
  <c r="AD27" i="31"/>
  <c r="AD29" i="31"/>
  <c r="AD31" i="31"/>
  <c r="T8" i="31"/>
  <c r="T13" i="31"/>
  <c r="T17" i="31"/>
  <c r="T24" i="31"/>
  <c r="U18" i="31" l="1"/>
  <c r="U14" i="31"/>
  <c r="U9" i="31"/>
  <c r="U5" i="31"/>
  <c r="U17" i="31"/>
  <c r="U13" i="31"/>
  <c r="U8" i="31"/>
  <c r="U19" i="31"/>
  <c r="U15" i="31"/>
  <c r="U10" i="31"/>
  <c r="U6" i="31"/>
  <c r="U12" i="31"/>
  <c r="U16" i="31"/>
  <c r="U11" i="31"/>
  <c r="U7" i="31"/>
  <c r="Y64" i="30" l="1"/>
  <c r="P64" i="30"/>
  <c r="O64" i="30"/>
  <c r="N64" i="30"/>
  <c r="M64" i="30"/>
  <c r="L64" i="30"/>
  <c r="K64" i="30"/>
  <c r="J64" i="30"/>
  <c r="I64" i="30"/>
  <c r="H64" i="30"/>
  <c r="G64" i="30"/>
  <c r="Z61" i="30"/>
  <c r="X61" i="30"/>
  <c r="Z60" i="30"/>
  <c r="X60" i="30"/>
  <c r="Z59" i="30"/>
  <c r="X59" i="30"/>
  <c r="Z58" i="30"/>
  <c r="X58" i="30"/>
  <c r="Z57" i="30"/>
  <c r="X57" i="30"/>
  <c r="Z56" i="30"/>
  <c r="X56" i="30"/>
  <c r="Z55" i="30"/>
  <c r="X55" i="30"/>
  <c r="E55" i="30"/>
  <c r="Z54" i="30"/>
  <c r="X54" i="30"/>
  <c r="E54" i="30"/>
  <c r="Z53" i="30"/>
  <c r="X53" i="30"/>
  <c r="Z52" i="30"/>
  <c r="X52" i="30"/>
  <c r="Z51" i="30"/>
  <c r="X51" i="30"/>
  <c r="Z50" i="30"/>
  <c r="X50" i="30"/>
  <c r="Z49" i="30"/>
  <c r="X49" i="30"/>
  <c r="Z48" i="30"/>
  <c r="X48" i="30"/>
  <c r="E48" i="30"/>
  <c r="Z47" i="30"/>
  <c r="X47" i="30"/>
  <c r="Z45" i="30"/>
  <c r="AA45" i="30" s="1"/>
  <c r="X45" i="30"/>
  <c r="Z44" i="30"/>
  <c r="AA44" i="30" s="1"/>
  <c r="X44" i="30"/>
  <c r="Z43" i="30"/>
  <c r="AA43" i="30" s="1"/>
  <c r="X43" i="30"/>
  <c r="Z42" i="30"/>
  <c r="AA42" i="30" s="1"/>
  <c r="X42" i="30"/>
  <c r="Z41" i="30"/>
  <c r="AA41" i="30" s="1"/>
  <c r="X41" i="30"/>
  <c r="Z40" i="30"/>
  <c r="AA40" i="30" s="1"/>
  <c r="X40" i="30"/>
  <c r="Z39" i="30"/>
  <c r="AA39" i="30" s="1"/>
  <c r="X39" i="30"/>
  <c r="Z38" i="30"/>
  <c r="AA38" i="30" s="1"/>
  <c r="X38" i="30"/>
  <c r="Z37" i="30"/>
  <c r="AA37" i="30" s="1"/>
  <c r="X37" i="30"/>
  <c r="Z35" i="30"/>
  <c r="W35" i="30"/>
  <c r="X35" i="30" s="1"/>
  <c r="R35" i="30"/>
  <c r="Q35" i="30"/>
  <c r="S35" i="30" s="1"/>
  <c r="Z34" i="30"/>
  <c r="W34" i="30"/>
  <c r="X34" i="30" s="1"/>
  <c r="R34" i="30"/>
  <c r="Q34" i="30"/>
  <c r="S34" i="30" s="1"/>
  <c r="Z33" i="30"/>
  <c r="W33" i="30"/>
  <c r="X33" i="30" s="1"/>
  <c r="R33" i="30"/>
  <c r="Q33" i="30"/>
  <c r="S33" i="30" s="1"/>
  <c r="Z32" i="30"/>
  <c r="W32" i="30"/>
  <c r="X32" i="30" s="1"/>
  <c r="R32" i="30"/>
  <c r="Q32" i="30"/>
  <c r="S32" i="30" s="1"/>
  <c r="Z31" i="30"/>
  <c r="W31" i="30"/>
  <c r="X31" i="30" s="1"/>
  <c r="R31" i="30"/>
  <c r="Q31" i="30"/>
  <c r="S31" i="30" s="1"/>
  <c r="Z30" i="30"/>
  <c r="W30" i="30"/>
  <c r="X30" i="30" s="1"/>
  <c r="R30" i="30"/>
  <c r="Q30" i="30"/>
  <c r="S30" i="30" s="1"/>
  <c r="Z29" i="30"/>
  <c r="W29" i="30"/>
  <c r="X29" i="30" s="1"/>
  <c r="R29" i="30"/>
  <c r="S29" i="30" s="1"/>
  <c r="Q29" i="30"/>
  <c r="Z28" i="30"/>
  <c r="W28" i="30"/>
  <c r="X28" i="30" s="1"/>
  <c r="R28" i="30"/>
  <c r="Q28" i="30"/>
  <c r="S28" i="30" s="1"/>
  <c r="Z27" i="30"/>
  <c r="W27" i="30"/>
  <c r="X27" i="30" s="1"/>
  <c r="R27" i="30"/>
  <c r="S27" i="30" s="1"/>
  <c r="Q27" i="30"/>
  <c r="Z26" i="30"/>
  <c r="W26" i="30"/>
  <c r="X26" i="30" s="1"/>
  <c r="R26" i="30"/>
  <c r="Q26" i="30"/>
  <c r="S26" i="30" s="1"/>
  <c r="Z25" i="30"/>
  <c r="W25" i="30"/>
  <c r="X25" i="30" s="1"/>
  <c r="R25" i="30"/>
  <c r="S25" i="30" s="1"/>
  <c r="Q25" i="30"/>
  <c r="E25" i="30"/>
  <c r="X24" i="30"/>
  <c r="W24" i="30"/>
  <c r="R24" i="30"/>
  <c r="Q24" i="30"/>
  <c r="S24" i="30" s="1"/>
  <c r="X23" i="30"/>
  <c r="W23" i="30"/>
  <c r="S23" i="30"/>
  <c r="R23" i="30"/>
  <c r="Q23" i="30"/>
  <c r="Z23" i="30" s="1"/>
  <c r="AA23" i="30" s="1"/>
  <c r="X22" i="30"/>
  <c r="W22" i="30"/>
  <c r="R22" i="30"/>
  <c r="Q22" i="30"/>
  <c r="S22" i="30" s="1"/>
  <c r="X21" i="30"/>
  <c r="W21" i="30"/>
  <c r="S21" i="30"/>
  <c r="R21" i="30"/>
  <c r="Q21" i="30"/>
  <c r="Z21" i="30" s="1"/>
  <c r="AA21" i="30" s="1"/>
  <c r="X20" i="30"/>
  <c r="W20" i="30"/>
  <c r="R20" i="30"/>
  <c r="Q20" i="30"/>
  <c r="S20" i="30" s="1"/>
  <c r="X19" i="30"/>
  <c r="W19" i="30"/>
  <c r="S19" i="30"/>
  <c r="R19" i="30"/>
  <c r="Q19" i="30"/>
  <c r="Z19" i="30" s="1"/>
  <c r="AA19" i="30" s="1"/>
  <c r="X18" i="30"/>
  <c r="W18" i="30"/>
  <c r="R18" i="30"/>
  <c r="Q18" i="30"/>
  <c r="S18" i="30" s="1"/>
  <c r="X17" i="30"/>
  <c r="W17" i="30"/>
  <c r="S17" i="30"/>
  <c r="R17" i="30"/>
  <c r="Q17" i="30"/>
  <c r="Z17" i="30" s="1"/>
  <c r="AA17" i="30" s="1"/>
  <c r="X16" i="30"/>
  <c r="W16" i="30"/>
  <c r="R16" i="30"/>
  <c r="Q16" i="30"/>
  <c r="S16" i="30" s="1"/>
  <c r="W15" i="30"/>
  <c r="X15" i="30" s="1"/>
  <c r="S15" i="30"/>
  <c r="R15" i="30"/>
  <c r="Q15" i="30"/>
  <c r="Z15" i="30" s="1"/>
  <c r="X14" i="30"/>
  <c r="W14" i="30"/>
  <c r="R14" i="30"/>
  <c r="Q14" i="30"/>
  <c r="S14" i="30" s="1"/>
  <c r="W13" i="30"/>
  <c r="X13" i="30" s="1"/>
  <c r="S13" i="30"/>
  <c r="R13" i="30"/>
  <c r="Q13" i="30"/>
  <c r="Z13" i="30" s="1"/>
  <c r="X12" i="30"/>
  <c r="W12" i="30"/>
  <c r="R12" i="30"/>
  <c r="Q12" i="30"/>
  <c r="S12" i="30" s="1"/>
  <c r="Z11" i="30"/>
  <c r="W11" i="30"/>
  <c r="X11" i="30" s="1"/>
  <c r="AA11" i="30" s="1"/>
  <c r="S11" i="30"/>
  <c r="R11" i="30"/>
  <c r="Q11" i="30"/>
  <c r="X10" i="30"/>
  <c r="W10" i="30"/>
  <c r="R10" i="30"/>
  <c r="Q10" i="30"/>
  <c r="S10" i="30" s="1"/>
  <c r="Z9" i="30"/>
  <c r="W9" i="30"/>
  <c r="X9" i="30" s="1"/>
  <c r="AA9" i="30" s="1"/>
  <c r="S9" i="30"/>
  <c r="R9" i="30"/>
  <c r="Q9" i="30"/>
  <c r="X8" i="30"/>
  <c r="W8" i="30"/>
  <c r="R8" i="30"/>
  <c r="Q8" i="30"/>
  <c r="S8" i="30" s="1"/>
  <c r="Z7" i="30"/>
  <c r="W7" i="30"/>
  <c r="X7" i="30" s="1"/>
  <c r="AA7" i="30" s="1"/>
  <c r="S7" i="30"/>
  <c r="R7" i="30"/>
  <c r="Q7" i="30"/>
  <c r="X6" i="30"/>
  <c r="W6" i="30"/>
  <c r="R6" i="30"/>
  <c r="Q6" i="30"/>
  <c r="S6" i="30" s="1"/>
  <c r="Z5" i="30"/>
  <c r="W5" i="30"/>
  <c r="X5" i="30" s="1"/>
  <c r="S5" i="30"/>
  <c r="R5" i="30"/>
  <c r="Q5" i="30"/>
  <c r="AC9" i="30" l="1"/>
  <c r="AC19" i="30"/>
  <c r="AC21" i="30"/>
  <c r="X64" i="30"/>
  <c r="AA5" i="30"/>
  <c r="AC23" i="30"/>
  <c r="AC7" i="30"/>
  <c r="AA13" i="30"/>
  <c r="AA15" i="30"/>
  <c r="AC17" i="30"/>
  <c r="AA25" i="30"/>
  <c r="AA26" i="30"/>
  <c r="AA27" i="30"/>
  <c r="AA28" i="30"/>
  <c r="AA29" i="30"/>
  <c r="AA30" i="30"/>
  <c r="AA31" i="30"/>
  <c r="AA32" i="30"/>
  <c r="AA33" i="30"/>
  <c r="AA34" i="30"/>
  <c r="AA35" i="30"/>
  <c r="AC38" i="30"/>
  <c r="AC40" i="30"/>
  <c r="AC42" i="30"/>
  <c r="AC44" i="30"/>
  <c r="AC11" i="30"/>
  <c r="AC37" i="30"/>
  <c r="AC39" i="30"/>
  <c r="AC41" i="30"/>
  <c r="AC43" i="30"/>
  <c r="AC45" i="30"/>
  <c r="Z6" i="30"/>
  <c r="AA6" i="30" s="1"/>
  <c r="Z8" i="30"/>
  <c r="AA8" i="30" s="1"/>
  <c r="Z10" i="30"/>
  <c r="AA10" i="30" s="1"/>
  <c r="Z12" i="30"/>
  <c r="AA12" i="30" s="1"/>
  <c r="Z14" i="30"/>
  <c r="AA14" i="30" s="1"/>
  <c r="Z16" i="30"/>
  <c r="AA16" i="30" s="1"/>
  <c r="Z18" i="30"/>
  <c r="AA18" i="30" s="1"/>
  <c r="Z20" i="30"/>
  <c r="AA20" i="30" s="1"/>
  <c r="Z22" i="30"/>
  <c r="AA22" i="30" s="1"/>
  <c r="Z24" i="30"/>
  <c r="AA24" i="30" s="1"/>
  <c r="AB22" i="30" l="1"/>
  <c r="AC22" i="30"/>
  <c r="AB6" i="30"/>
  <c r="AC6" i="30"/>
  <c r="AB32" i="30"/>
  <c r="AC32" i="30"/>
  <c r="AB28" i="30"/>
  <c r="AC28" i="30"/>
  <c r="AB17" i="30"/>
  <c r="AB7" i="30"/>
  <c r="AC5" i="30"/>
  <c r="AB5" i="30"/>
  <c r="AB19" i="30"/>
  <c r="AB14" i="30"/>
  <c r="AC14" i="30"/>
  <c r="AB43" i="30"/>
  <c r="AB20" i="30"/>
  <c r="AC20" i="30"/>
  <c r="AB12" i="30"/>
  <c r="AC12" i="30"/>
  <c r="AB44" i="30"/>
  <c r="AB40" i="30"/>
  <c r="AC35" i="30"/>
  <c r="AB35" i="30"/>
  <c r="AC31" i="30"/>
  <c r="AB31" i="30"/>
  <c r="AC27" i="30"/>
  <c r="AB27" i="30"/>
  <c r="AB18" i="30"/>
  <c r="AC18" i="30"/>
  <c r="AB10" i="30"/>
  <c r="AC10" i="30"/>
  <c r="AB45" i="30"/>
  <c r="AB41" i="30"/>
  <c r="AB37" i="30"/>
  <c r="AB34" i="30"/>
  <c r="AC34" i="30"/>
  <c r="AB30" i="30"/>
  <c r="AC30" i="30"/>
  <c r="AB26" i="30"/>
  <c r="AC26" i="30"/>
  <c r="AC15" i="30"/>
  <c r="AB15" i="30"/>
  <c r="AB23" i="30"/>
  <c r="AB21" i="30"/>
  <c r="AB9" i="30"/>
  <c r="AB24" i="30"/>
  <c r="AC24" i="30"/>
  <c r="AB16" i="30"/>
  <c r="AC16" i="30"/>
  <c r="AB8" i="30"/>
  <c r="AC8" i="30"/>
  <c r="AB39" i="30"/>
  <c r="AB11" i="30"/>
  <c r="AB42" i="30"/>
  <c r="AB38" i="30"/>
  <c r="AC33" i="30"/>
  <c r="AB33" i="30"/>
  <c r="AC29" i="30"/>
  <c r="AB29" i="30"/>
  <c r="AC25" i="30"/>
  <c r="AD25" i="30" s="1"/>
  <c r="AB25" i="30"/>
  <c r="AC13" i="30"/>
  <c r="AD13" i="30" s="1"/>
  <c r="AB13" i="30"/>
  <c r="AD23" i="30"/>
  <c r="AD9" i="30"/>
  <c r="AD29" i="30" l="1"/>
  <c r="AD8" i="30"/>
  <c r="AD24" i="30"/>
  <c r="AD18" i="30"/>
  <c r="AD37" i="30"/>
  <c r="AD14" i="30"/>
  <c r="AD28" i="30"/>
  <c r="AD38" i="30"/>
  <c r="AD6" i="30"/>
  <c r="AD21" i="30"/>
  <c r="AD30" i="30"/>
  <c r="AD40" i="30"/>
  <c r="AD27" i="30"/>
  <c r="AD35" i="30"/>
  <c r="AD41" i="30"/>
  <c r="AD20" i="30"/>
  <c r="AD5" i="30"/>
  <c r="AD42" i="30"/>
  <c r="AD33" i="30"/>
  <c r="AD16" i="30"/>
  <c r="AD19" i="30"/>
  <c r="AD32" i="30"/>
  <c r="AD11" i="30"/>
  <c r="AD22" i="30"/>
  <c r="AD15" i="30"/>
  <c r="AD44" i="30"/>
  <c r="AD10" i="30"/>
  <c r="AD7" i="30"/>
  <c r="AD45" i="30"/>
  <c r="AD43" i="30"/>
  <c r="AD26" i="30"/>
  <c r="AD34" i="30"/>
  <c r="AD17" i="30"/>
  <c r="AD31" i="30"/>
  <c r="AD12" i="30"/>
  <c r="AD39" i="30"/>
  <c r="N52" i="29" l="1"/>
  <c r="M52" i="29"/>
  <c r="L52" i="29"/>
  <c r="K52" i="29"/>
  <c r="I52" i="29"/>
  <c r="H52" i="29"/>
  <c r="G52" i="29"/>
  <c r="F52" i="29"/>
  <c r="O50" i="29"/>
  <c r="O49" i="29"/>
  <c r="O48" i="29"/>
  <c r="O47" i="29"/>
  <c r="O46" i="29"/>
  <c r="O44" i="29"/>
  <c r="O43" i="29"/>
  <c r="O42" i="29"/>
  <c r="O41" i="29"/>
  <c r="O40" i="29"/>
  <c r="O39" i="29"/>
  <c r="O38" i="29"/>
  <c r="O37" i="29"/>
  <c r="O36" i="29"/>
  <c r="O35" i="29"/>
  <c r="T33" i="29"/>
  <c r="D33" i="29" s="1"/>
  <c r="O33" i="29"/>
  <c r="Q33" i="29" s="1"/>
  <c r="T32" i="29"/>
  <c r="D32" i="29" s="1"/>
  <c r="Q32" i="29"/>
  <c r="O32" i="29"/>
  <c r="T31" i="29"/>
  <c r="Q31" i="29"/>
  <c r="O31" i="29"/>
  <c r="T30" i="29"/>
  <c r="D30" i="29" s="1"/>
  <c r="Q30" i="29"/>
  <c r="O30" i="29"/>
  <c r="T29" i="29"/>
  <c r="D29" i="29" s="1"/>
  <c r="Q29" i="29"/>
  <c r="O29" i="29"/>
  <c r="T28" i="29"/>
  <c r="Q28" i="29"/>
  <c r="O28" i="29"/>
  <c r="T27" i="29"/>
  <c r="O27" i="29"/>
  <c r="Q27" i="29" s="1"/>
  <c r="D27" i="29"/>
  <c r="T26" i="29"/>
  <c r="O26" i="29"/>
  <c r="Q26" i="29" s="1"/>
  <c r="D26" i="29"/>
  <c r="T25" i="29"/>
  <c r="O25" i="29"/>
  <c r="Q25" i="29" s="1"/>
  <c r="D25" i="29"/>
  <c r="T24" i="29"/>
  <c r="O24" i="29"/>
  <c r="Q24" i="29" s="1"/>
  <c r="D24" i="29"/>
  <c r="T23" i="29"/>
  <c r="D23" i="29" s="1"/>
  <c r="O23" i="29"/>
  <c r="Q23" i="29" s="1"/>
  <c r="T22" i="29"/>
  <c r="D22" i="29" s="1"/>
  <c r="O22" i="29"/>
  <c r="Q22" i="29" s="1"/>
  <c r="T21" i="29"/>
  <c r="D21" i="29" s="1"/>
  <c r="O21" i="29"/>
  <c r="Q21" i="29" s="1"/>
  <c r="T20" i="29"/>
  <c r="P20" i="29"/>
  <c r="O20" i="29"/>
  <c r="Q20" i="29" s="1"/>
  <c r="D20" i="29"/>
  <c r="T19" i="29"/>
  <c r="Q19" i="29"/>
  <c r="P19" i="29"/>
  <c r="O19" i="29"/>
  <c r="D19" i="29"/>
  <c r="T18" i="29"/>
  <c r="D18" i="29" s="1"/>
  <c r="P18" i="29"/>
  <c r="Q18" i="29" s="1"/>
  <c r="O18" i="29"/>
  <c r="T17" i="29"/>
  <c r="P17" i="29"/>
  <c r="O17" i="29"/>
  <c r="Q17" i="29" s="1"/>
  <c r="D17" i="29"/>
  <c r="T16" i="29"/>
  <c r="P16" i="29"/>
  <c r="O16" i="29"/>
  <c r="Q16" i="29" s="1"/>
  <c r="D16" i="29"/>
  <c r="T15" i="29"/>
  <c r="Q15" i="29"/>
  <c r="P15" i="29"/>
  <c r="O15" i="29"/>
  <c r="D15" i="29"/>
  <c r="T14" i="29"/>
  <c r="D14" i="29" s="1"/>
  <c r="P14" i="29"/>
  <c r="Q14" i="29" s="1"/>
  <c r="O14" i="29"/>
  <c r="T13" i="29"/>
  <c r="P13" i="29"/>
  <c r="O13" i="29"/>
  <c r="Q13" i="29" s="1"/>
  <c r="D13" i="29"/>
  <c r="T12" i="29"/>
  <c r="P12" i="29"/>
  <c r="O12" i="29"/>
  <c r="Q12" i="29" s="1"/>
  <c r="D12" i="29"/>
  <c r="T11" i="29"/>
  <c r="Q11" i="29"/>
  <c r="P11" i="29"/>
  <c r="O11" i="29"/>
  <c r="D11" i="29"/>
  <c r="T10" i="29"/>
  <c r="P10" i="29"/>
  <c r="Q10" i="29" s="1"/>
  <c r="O10" i="29"/>
  <c r="D10" i="29"/>
  <c r="T9" i="29"/>
  <c r="P9" i="29"/>
  <c r="O9" i="29"/>
  <c r="Q9" i="29" s="1"/>
  <c r="D9" i="29"/>
  <c r="T8" i="29"/>
  <c r="P8" i="29"/>
  <c r="O8" i="29"/>
  <c r="Q8" i="29" s="1"/>
  <c r="D8" i="29"/>
  <c r="T7" i="29"/>
  <c r="Q7" i="29"/>
  <c r="P7" i="29"/>
  <c r="O7" i="29"/>
  <c r="D7" i="29"/>
  <c r="T6" i="29"/>
  <c r="P6" i="29"/>
  <c r="Q6" i="29" s="1"/>
  <c r="O6" i="29"/>
  <c r="D6" i="29"/>
  <c r="T5" i="29"/>
  <c r="P5" i="29"/>
  <c r="O5" i="29"/>
  <c r="Q5" i="29" s="1"/>
  <c r="D5" i="29"/>
  <c r="L35" i="28" l="1"/>
  <c r="K35" i="28"/>
  <c r="J35" i="28"/>
  <c r="I35" i="28"/>
  <c r="H35" i="28"/>
  <c r="G35" i="28"/>
  <c r="F35" i="28"/>
  <c r="E35" i="28"/>
  <c r="Q32" i="28"/>
  <c r="R32" i="28" s="1"/>
  <c r="M32" i="28"/>
  <c r="R31" i="28"/>
  <c r="Q31" i="28"/>
  <c r="M31" i="28"/>
  <c r="Q30" i="28"/>
  <c r="R30" i="28" s="1"/>
  <c r="N30" i="28"/>
  <c r="M30" i="28"/>
  <c r="O30" i="28" s="1"/>
  <c r="R29" i="28"/>
  <c r="Q29" i="28"/>
  <c r="N29" i="28"/>
  <c r="M29" i="28"/>
  <c r="O29" i="28" s="1"/>
  <c r="Q28" i="28"/>
  <c r="R28" i="28" s="1"/>
  <c r="N28" i="28"/>
  <c r="O28" i="28" s="1"/>
  <c r="M28" i="28"/>
  <c r="Q27" i="28"/>
  <c r="R27" i="28" s="1"/>
  <c r="O27" i="28"/>
  <c r="N27" i="28"/>
  <c r="M27" i="28"/>
  <c r="Q26" i="28"/>
  <c r="R26" i="28" s="1"/>
  <c r="N26" i="28"/>
  <c r="M26" i="28"/>
  <c r="O26" i="28" s="1"/>
  <c r="R25" i="28"/>
  <c r="Q25" i="28"/>
  <c r="N25" i="28"/>
  <c r="M25" i="28"/>
  <c r="O25" i="28" s="1"/>
  <c r="Q24" i="28"/>
  <c r="R24" i="28" s="1"/>
  <c r="N24" i="28"/>
  <c r="O24" i="28" s="1"/>
  <c r="M24" i="28"/>
  <c r="Q23" i="28"/>
  <c r="R23" i="28" s="1"/>
  <c r="O23" i="28"/>
  <c r="N23" i="28"/>
  <c r="M23" i="28"/>
  <c r="Q22" i="28"/>
  <c r="R22" i="28" s="1"/>
  <c r="N22" i="28"/>
  <c r="M22" i="28"/>
  <c r="O22" i="28" s="1"/>
  <c r="R21" i="28"/>
  <c r="Q21" i="28"/>
  <c r="N21" i="28"/>
  <c r="M21" i="28"/>
  <c r="O21" i="28" s="1"/>
  <c r="Q20" i="28"/>
  <c r="R20" i="28" s="1"/>
  <c r="N20" i="28"/>
  <c r="O20" i="28" s="1"/>
  <c r="M20" i="28"/>
  <c r="Q19" i="28"/>
  <c r="R19" i="28" s="1"/>
  <c r="O19" i="28"/>
  <c r="N19" i="28"/>
  <c r="M19" i="28"/>
  <c r="Q18" i="28"/>
  <c r="R18" i="28" s="1"/>
  <c r="N18" i="28"/>
  <c r="M18" i="28"/>
  <c r="O18" i="28" s="1"/>
  <c r="R17" i="28"/>
  <c r="Q17" i="28"/>
  <c r="N17" i="28"/>
  <c r="M17" i="28"/>
  <c r="O17" i="28" s="1"/>
  <c r="Q16" i="28"/>
  <c r="R16" i="28" s="1"/>
  <c r="N16" i="28"/>
  <c r="O16" i="28" s="1"/>
  <c r="M16" i="28"/>
  <c r="Q15" i="28"/>
  <c r="R15" i="28" s="1"/>
  <c r="O15" i="28"/>
  <c r="N15" i="28"/>
  <c r="M15" i="28"/>
  <c r="Q14" i="28"/>
  <c r="R14" i="28" s="1"/>
  <c r="N14" i="28"/>
  <c r="M14" i="28"/>
  <c r="O14" i="28" s="1"/>
  <c r="R13" i="28"/>
  <c r="Q13" i="28"/>
  <c r="N13" i="28"/>
  <c r="M13" i="28"/>
  <c r="O13" i="28" s="1"/>
  <c r="Q12" i="28"/>
  <c r="R12" i="28" s="1"/>
  <c r="N12" i="28"/>
  <c r="O12" i="28" s="1"/>
  <c r="M12" i="28"/>
  <c r="Q11" i="28"/>
  <c r="R11" i="28" s="1"/>
  <c r="O11" i="28"/>
  <c r="N11" i="28"/>
  <c r="M11" i="28"/>
  <c r="Q10" i="28"/>
  <c r="R10" i="28" s="1"/>
  <c r="N10" i="28"/>
  <c r="M10" i="28"/>
  <c r="O10" i="28" s="1"/>
  <c r="R9" i="28"/>
  <c r="Q9" i="28"/>
  <c r="N9" i="28"/>
  <c r="M9" i="28"/>
  <c r="O9" i="28" s="1"/>
  <c r="Q8" i="28"/>
  <c r="R8" i="28" s="1"/>
  <c r="N8" i="28"/>
  <c r="O8" i="28" s="1"/>
  <c r="M8" i="28"/>
  <c r="Q7" i="28"/>
  <c r="R7" i="28" s="1"/>
  <c r="O7" i="28"/>
  <c r="N7" i="28"/>
  <c r="M7" i="28"/>
  <c r="Q6" i="28"/>
  <c r="R6" i="28" s="1"/>
  <c r="N6" i="28"/>
  <c r="M6" i="28"/>
  <c r="O6" i="28" s="1"/>
  <c r="R5" i="28"/>
  <c r="Q5" i="28"/>
  <c r="N5" i="28"/>
  <c r="M5" i="28"/>
  <c r="O5" i="28" s="1"/>
  <c r="M7" i="27" l="1"/>
  <c r="N7" i="27"/>
  <c r="M8" i="27"/>
  <c r="N8" i="27"/>
  <c r="M9" i="27"/>
  <c r="N9" i="27"/>
  <c r="M10" i="27"/>
  <c r="N10" i="27"/>
  <c r="M11" i="27"/>
  <c r="N11" i="27"/>
  <c r="M12" i="27"/>
  <c r="N12" i="27"/>
  <c r="M13" i="27"/>
  <c r="N13" i="27"/>
  <c r="M14" i="27"/>
  <c r="N14" i="27"/>
  <c r="M15" i="27"/>
  <c r="N15" i="27"/>
  <c r="M16" i="27"/>
  <c r="N16" i="27"/>
  <c r="M17" i="27"/>
  <c r="N17" i="27"/>
  <c r="M18" i="27"/>
  <c r="N18" i="27"/>
  <c r="M19" i="27"/>
  <c r="N19" i="27"/>
  <c r="M20" i="27"/>
  <c r="N20" i="27"/>
  <c r="M21" i="27"/>
  <c r="N21" i="27"/>
  <c r="M22" i="27"/>
  <c r="N22" i="27"/>
  <c r="M23" i="27"/>
  <c r="N23" i="27"/>
  <c r="M24" i="27"/>
  <c r="N24" i="27"/>
  <c r="M25" i="27"/>
  <c r="N25" i="27"/>
  <c r="M26" i="27"/>
  <c r="N26" i="27"/>
  <c r="M27" i="27"/>
  <c r="N27" i="27"/>
  <c r="M28" i="27"/>
  <c r="N28" i="27"/>
  <c r="M29" i="27"/>
  <c r="N29" i="27"/>
  <c r="M30" i="27"/>
  <c r="N30" i="27"/>
  <c r="M31" i="27"/>
  <c r="N31" i="27"/>
  <c r="D10" i="26" l="1"/>
  <c r="C40" i="9" l="1"/>
  <c r="G40" i="9"/>
  <c r="J40" i="9" s="1" a="1"/>
  <c r="J40" i="9" s="1"/>
  <c r="N40" i="9"/>
  <c r="P40" i="9"/>
  <c r="R40" i="9"/>
  <c r="S40" i="9" s="1"/>
  <c r="Z40" i="9"/>
  <c r="AA40" i="9"/>
  <c r="Q40" i="9" l="1"/>
  <c r="O40" i="9"/>
  <c r="H40" i="9"/>
  <c r="K40" i="9" a="1"/>
  <c r="K40" i="9" s="1"/>
  <c r="M40" i="9"/>
  <c r="I40" i="9"/>
  <c r="AB40" i="9"/>
  <c r="L40" i="9"/>
  <c r="AB22" i="26" l="1"/>
  <c r="AH22" i="26"/>
  <c r="AI22" i="26" s="1"/>
  <c r="AM22" i="26"/>
  <c r="Z22" i="26" l="1"/>
  <c r="AA22" i="26" s="1"/>
  <c r="AC22" i="26"/>
  <c r="AN22" i="26"/>
  <c r="Y110" i="26"/>
  <c r="W83" i="4" l="1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U83" i="4"/>
  <c r="V83" i="4"/>
  <c r="C28" i="4" a="1"/>
  <c r="C28" i="4" s="1"/>
  <c r="D28" i="4" a="1"/>
  <c r="D28" i="4" s="1"/>
  <c r="E28" i="4" a="1"/>
  <c r="E28" i="4" s="1"/>
  <c r="F28" i="4" a="1"/>
  <c r="F28" i="4" s="1"/>
  <c r="G28" i="4" a="1"/>
  <c r="G28" i="4" s="1"/>
  <c r="H28" i="4" a="1"/>
  <c r="H28" i="4" s="1"/>
  <c r="I28" i="4" a="1"/>
  <c r="I28" i="4" s="1"/>
  <c r="J28" i="4" a="1"/>
  <c r="J28" i="4" s="1"/>
  <c r="K28" i="4" a="1"/>
  <c r="K28" i="4" s="1"/>
  <c r="M28" i="4" a="1"/>
  <c r="M28" i="4" s="1"/>
  <c r="N28" i="4" a="1"/>
  <c r="N28" i="4" s="1"/>
  <c r="O28" i="4" a="1"/>
  <c r="O28" i="4" s="1"/>
  <c r="P28" i="4" a="1"/>
  <c r="P28" i="4" s="1"/>
  <c r="Q28" i="4" a="1"/>
  <c r="Q28" i="4" s="1"/>
  <c r="R28" i="4" a="1"/>
  <c r="R28" i="4" s="1"/>
  <c r="S28" i="4" a="1"/>
  <c r="S28" i="4" s="1"/>
  <c r="T28" i="4" a="1"/>
  <c r="T28" i="4" s="1"/>
  <c r="U28" i="4" a="1"/>
  <c r="U28" i="4" s="1"/>
  <c r="V28" i="4" a="1"/>
  <c r="V28" i="4" s="1"/>
  <c r="W28" i="4" a="1"/>
  <c r="W28" i="4" s="1"/>
  <c r="X28" i="4" a="1"/>
  <c r="X28" i="4" s="1"/>
  <c r="Y28" i="4" a="1"/>
  <c r="Y28" i="4" s="1"/>
  <c r="Z28" i="4" a="1"/>
  <c r="Z28" i="4" s="1"/>
  <c r="AA28" i="4" a="1"/>
  <c r="AA28" i="4" s="1"/>
  <c r="AB28" i="4" a="1"/>
  <c r="AB28" i="4" s="1"/>
  <c r="AC28" i="4" a="1"/>
  <c r="AC28" i="4" s="1"/>
  <c r="AD28" i="4" a="1"/>
  <c r="AD28" i="4" s="1"/>
  <c r="AE28" i="4" a="1"/>
  <c r="AE28" i="4" s="1"/>
  <c r="AF28" i="4" a="1"/>
  <c r="AF28" i="4" s="1"/>
  <c r="AG28" i="4" a="1"/>
  <c r="AG28" i="4" s="1"/>
  <c r="AH28" i="4" a="1"/>
  <c r="AH28" i="4" s="1"/>
  <c r="AI28" i="4" a="1"/>
  <c r="AI28" i="4" s="1"/>
  <c r="AJ28" i="4" a="1"/>
  <c r="AJ28" i="4" s="1"/>
  <c r="AK28" i="4" a="1"/>
  <c r="AK28" i="4" s="1"/>
  <c r="AL28" i="4" a="1"/>
  <c r="AL28" i="4" s="1"/>
  <c r="AM28" i="4" a="1"/>
  <c r="AM28" i="4" s="1"/>
  <c r="AN28" i="4" a="1"/>
  <c r="AN28" i="4" s="1"/>
  <c r="AO28" i="4" a="1"/>
  <c r="AO28" i="4" s="1"/>
  <c r="AP28" i="4" a="1"/>
  <c r="AP28" i="4" s="1"/>
  <c r="AQ28" i="4" a="1"/>
  <c r="AQ28" i="4" s="1"/>
  <c r="AR28" i="4" a="1"/>
  <c r="AR28" i="4" s="1"/>
  <c r="AS28" i="4" a="1"/>
  <c r="AS28" i="4" s="1"/>
  <c r="AT28" i="4" a="1"/>
  <c r="AT28" i="4" s="1"/>
  <c r="AU28" i="4" a="1"/>
  <c r="AU28" i="4" s="1"/>
  <c r="AV28" i="4" a="1"/>
  <c r="AV28" i="4" s="1"/>
  <c r="AW28" i="4" a="1"/>
  <c r="AW28" i="4" s="1"/>
  <c r="AX28" i="4" a="1"/>
  <c r="AX28" i="4" s="1"/>
  <c r="AY28" i="4" a="1"/>
  <c r="AY28" i="4" s="1"/>
  <c r="AZ28" i="4" a="1"/>
  <c r="AZ28" i="4" s="1"/>
  <c r="BA28" i="4" a="1"/>
  <c r="BA28" i="4" s="1"/>
  <c r="BB28" i="4" a="1"/>
  <c r="BB28" i="4" s="1"/>
  <c r="BC28" i="4" a="1"/>
  <c r="BC28" i="4" s="1"/>
  <c r="BD28" i="4" a="1"/>
  <c r="BD28" i="4" s="1"/>
  <c r="BE28" i="4" a="1"/>
  <c r="BE28" i="4" s="1"/>
  <c r="BF28" i="4" a="1"/>
  <c r="BF28" i="4" s="1"/>
  <c r="BG28" i="4" a="1"/>
  <c r="BG28" i="4" s="1"/>
  <c r="BH28" i="4" a="1"/>
  <c r="BH28" i="4" s="1"/>
  <c r="BI28" i="4" a="1"/>
  <c r="BI28" i="4" s="1"/>
  <c r="BJ28" i="4" a="1"/>
  <c r="BJ28" i="4" s="1"/>
  <c r="BK28" i="4" a="1"/>
  <c r="BK28" i="4" s="1"/>
  <c r="BL28" i="4" a="1"/>
  <c r="BL28" i="4" s="1"/>
  <c r="BM28" i="4" a="1"/>
  <c r="BM28" i="4" s="1"/>
  <c r="BN28" i="4" a="1"/>
  <c r="BN28" i="4" s="1"/>
  <c r="BO28" i="4" a="1"/>
  <c r="BO28" i="4" s="1"/>
  <c r="BP28" i="4" a="1"/>
  <c r="BP28" i="4" s="1"/>
  <c r="BQ28" i="4" a="1"/>
  <c r="BQ28" i="4" s="1"/>
  <c r="BR28" i="4" a="1"/>
  <c r="BR28" i="4" s="1"/>
  <c r="BS28" i="4" a="1"/>
  <c r="BS28" i="4" s="1"/>
  <c r="V9" i="4" a="1"/>
  <c r="V9" i="4" s="1"/>
  <c r="V10" i="4" a="1"/>
  <c r="V10" i="4" s="1"/>
  <c r="V11" i="4" a="1"/>
  <c r="V11" i="4" s="1"/>
  <c r="V12" i="4" a="1"/>
  <c r="V12" i="4" s="1"/>
  <c r="V13" i="4" a="1"/>
  <c r="V13" i="4" s="1"/>
  <c r="V14" i="4" a="1"/>
  <c r="V14" i="4" s="1"/>
  <c r="V15" i="4" a="1"/>
  <c r="V15" i="4" s="1"/>
  <c r="V16" i="4" a="1"/>
  <c r="V16" i="4" s="1"/>
  <c r="V17" i="4" a="1"/>
  <c r="V17" i="4" s="1"/>
  <c r="V19" i="4" a="1"/>
  <c r="V19" i="4" s="1"/>
  <c r="V20" i="4" a="1"/>
  <c r="V20" i="4" s="1"/>
  <c r="V21" i="4" a="1"/>
  <c r="V21" i="4" s="1"/>
  <c r="V22" i="4" a="1"/>
  <c r="V22" i="4" s="1"/>
  <c r="V23" i="4" a="1"/>
  <c r="V23" i="4" s="1"/>
  <c r="V24" i="4" a="1"/>
  <c r="V24" i="4" s="1"/>
  <c r="V25" i="4" a="1"/>
  <c r="V25" i="4" s="1"/>
  <c r="V26" i="4" a="1"/>
  <c r="V26" i="4" s="1"/>
  <c r="V27" i="4" a="1"/>
  <c r="V27" i="4" s="1"/>
  <c r="V29" i="4" a="1"/>
  <c r="V29" i="4" s="1"/>
  <c r="V30" i="4" a="1"/>
  <c r="V30" i="4" s="1"/>
  <c r="V31" i="4" a="1"/>
  <c r="V31" i="4" s="1"/>
  <c r="V32" i="4" a="1"/>
  <c r="V32" i="4" s="1"/>
  <c r="V33" i="4" a="1"/>
  <c r="V33" i="4" s="1"/>
  <c r="V34" i="4" a="1"/>
  <c r="V34" i="4" s="1"/>
  <c r="V35" i="4" a="1"/>
  <c r="V35" i="4" s="1"/>
  <c r="V36" i="4" a="1"/>
  <c r="V36" i="4" s="1"/>
  <c r="V37" i="4" a="1"/>
  <c r="V37" i="4" s="1"/>
  <c r="V38" i="4" a="1"/>
  <c r="V38" i="4" s="1"/>
  <c r="V39" i="4" a="1"/>
  <c r="V39" i="4" s="1"/>
  <c r="V40" i="4" a="1"/>
  <c r="V40" i="4" s="1"/>
  <c r="V41" i="4" a="1"/>
  <c r="V41" i="4" s="1"/>
  <c r="V42" i="4" a="1"/>
  <c r="V42" i="4" s="1"/>
  <c r="V43" i="4" a="1"/>
  <c r="V43" i="4" s="1"/>
  <c r="V44" i="4" a="1"/>
  <c r="V44" i="4" s="1"/>
  <c r="V45" i="4" a="1"/>
  <c r="V45" i="4" s="1"/>
  <c r="V46" i="4" a="1"/>
  <c r="V46" i="4" s="1"/>
  <c r="V47" i="4" a="1"/>
  <c r="V47" i="4" s="1"/>
  <c r="V48" i="4" a="1"/>
  <c r="V48" i="4" s="1"/>
  <c r="V49" i="4" a="1"/>
  <c r="V49" i="4" s="1"/>
  <c r="V50" i="4" a="1"/>
  <c r="V50" i="4" s="1"/>
  <c r="V51" i="4" a="1"/>
  <c r="V51" i="4" s="1"/>
  <c r="V52" i="4" a="1"/>
  <c r="V52" i="4" s="1"/>
  <c r="V53" i="4" a="1"/>
  <c r="V53" i="4" s="1"/>
  <c r="V54" i="4" a="1"/>
  <c r="V54" i="4" s="1"/>
  <c r="V55" i="4" a="1"/>
  <c r="V55" i="4" s="1"/>
  <c r="V56" i="4" a="1"/>
  <c r="V56" i="4" s="1"/>
  <c r="V57" i="4" a="1"/>
  <c r="V57" i="4" s="1"/>
  <c r="V58" i="4" a="1"/>
  <c r="V58" i="4" s="1"/>
  <c r="V59" i="4" a="1"/>
  <c r="V59" i="4" s="1"/>
  <c r="V60" i="4" a="1"/>
  <c r="V60" i="4" s="1"/>
  <c r="V61" i="4" a="1"/>
  <c r="V61" i="4" s="1"/>
  <c r="V62" i="4" a="1"/>
  <c r="V62" i="4" s="1"/>
  <c r="V63" i="4" a="1"/>
  <c r="V63" i="4" s="1"/>
  <c r="V64" i="4" a="1"/>
  <c r="V64" i="4" s="1"/>
  <c r="V65" i="4" a="1"/>
  <c r="V65" i="4" s="1"/>
  <c r="V66" i="4" a="1"/>
  <c r="V66" i="4" s="1"/>
  <c r="V67" i="4" a="1"/>
  <c r="V67" i="4" s="1"/>
  <c r="V68" i="4" a="1"/>
  <c r="V68" i="4" s="1"/>
  <c r="V69" i="4" a="1"/>
  <c r="V69" i="4" s="1"/>
  <c r="V70" i="4" a="1"/>
  <c r="V70" i="4" s="1"/>
  <c r="V71" i="4" a="1"/>
  <c r="V71" i="4" s="1"/>
  <c r="V72" i="4" a="1"/>
  <c r="V72" i="4" s="1"/>
  <c r="V73" i="4" a="1"/>
  <c r="V73" i="4" s="1"/>
  <c r="V74" i="4" a="1"/>
  <c r="V74" i="4" s="1"/>
  <c r="V75" i="4" a="1"/>
  <c r="V75" i="4" s="1"/>
  <c r="V76" i="4" a="1"/>
  <c r="V76" i="4" s="1"/>
  <c r="V77" i="4" a="1"/>
  <c r="V77" i="4" s="1"/>
  <c r="V7" i="4"/>
  <c r="BT28" i="4"/>
  <c r="GA5" i="9"/>
  <c r="C57" i="9" l="1"/>
  <c r="G57" i="9"/>
  <c r="I57" i="9" s="1"/>
  <c r="N57" i="9"/>
  <c r="P57" i="9"/>
  <c r="R57" i="9"/>
  <c r="Z57" i="9"/>
  <c r="FZ5" i="9"/>
  <c r="AA57" i="9" s="1"/>
  <c r="Q57" i="9" l="1"/>
  <c r="AB57" i="9"/>
  <c r="H57" i="9"/>
  <c r="O57" i="9"/>
  <c r="S57" i="9"/>
  <c r="M57" i="9"/>
  <c r="K57" i="9" a="1"/>
  <c r="K57" i="9" s="1"/>
  <c r="L57" i="9"/>
  <c r="J57" i="9" a="1"/>
  <c r="J57" i="9" s="1"/>
  <c r="AM26" i="26"/>
  <c r="AH26" i="26"/>
  <c r="Z26" i="26" s="1"/>
  <c r="AB26" i="26"/>
  <c r="AC26" i="26" s="1"/>
  <c r="FY5" i="9"/>
  <c r="AA26" i="26" l="1"/>
  <c r="AI26" i="26"/>
  <c r="FW5" i="9" l="1"/>
  <c r="FX5" i="9"/>
  <c r="BE7" i="4" l="1"/>
  <c r="AU7" i="4"/>
  <c r="AD35" i="4" l="1" a="1"/>
  <c r="AD35" i="4" s="1"/>
  <c r="AC34" i="4" a="1"/>
  <c r="AC34" i="4" s="1"/>
  <c r="AD34" i="4" a="1"/>
  <c r="AD34" i="4" s="1"/>
  <c r="AB35" i="4" a="1"/>
  <c r="AB35" i="4" s="1"/>
  <c r="AB36" i="4" a="1"/>
  <c r="AB36" i="4" s="1"/>
  <c r="AC36" i="4" a="1"/>
  <c r="AC36" i="4" s="1"/>
  <c r="AC19" i="4" a="1"/>
  <c r="AC19" i="4" s="1"/>
  <c r="AC20" i="4" a="1"/>
  <c r="AC20" i="4" s="1"/>
  <c r="AC21" i="4" a="1"/>
  <c r="AC21" i="4" s="1"/>
  <c r="AC22" i="4" a="1"/>
  <c r="AC22" i="4" s="1"/>
  <c r="AC23" i="4" a="1"/>
  <c r="AC23" i="4" s="1"/>
  <c r="AC24" i="4" a="1"/>
  <c r="AC24" i="4" s="1"/>
  <c r="AC25" i="4" a="1"/>
  <c r="AC25" i="4" s="1"/>
  <c r="AC26" i="4" a="1"/>
  <c r="AC26" i="4" s="1"/>
  <c r="AC27" i="4" a="1"/>
  <c r="AC27" i="4" s="1"/>
  <c r="AC29" i="4" a="1"/>
  <c r="AC29" i="4" s="1"/>
  <c r="AC30" i="4" a="1"/>
  <c r="AC30" i="4" s="1"/>
  <c r="AC31" i="4" a="1"/>
  <c r="AC31" i="4" s="1"/>
  <c r="AC32" i="4" a="1"/>
  <c r="AC32" i="4" s="1"/>
  <c r="AC33" i="4" a="1"/>
  <c r="AC33" i="4" s="1"/>
  <c r="AC37" i="4" a="1"/>
  <c r="AC37" i="4" s="1"/>
  <c r="AC38" i="4" a="1"/>
  <c r="AC38" i="4" s="1"/>
  <c r="AC39" i="4" a="1"/>
  <c r="AC39" i="4" s="1"/>
  <c r="AC40" i="4" a="1"/>
  <c r="AC40" i="4" s="1"/>
  <c r="AC41" i="4" a="1"/>
  <c r="AC41" i="4" s="1"/>
  <c r="AC42" i="4" a="1"/>
  <c r="AC42" i="4" s="1"/>
  <c r="AC43" i="4" a="1"/>
  <c r="AC43" i="4" s="1"/>
  <c r="AC44" i="4" a="1"/>
  <c r="AC44" i="4" s="1"/>
  <c r="AC45" i="4" a="1"/>
  <c r="AC45" i="4" s="1"/>
  <c r="AC46" i="4" a="1"/>
  <c r="AC46" i="4" s="1"/>
  <c r="AC47" i="4" a="1"/>
  <c r="AC47" i="4" s="1"/>
  <c r="AC48" i="4" a="1"/>
  <c r="AC48" i="4" s="1"/>
  <c r="AC49" i="4" a="1"/>
  <c r="AC49" i="4" s="1"/>
  <c r="AC50" i="4" a="1"/>
  <c r="AC50" i="4" s="1"/>
  <c r="AC51" i="4" a="1"/>
  <c r="AC51" i="4" s="1"/>
  <c r="AC52" i="4" a="1"/>
  <c r="AC52" i="4" s="1"/>
  <c r="AC53" i="4" a="1"/>
  <c r="AC53" i="4" s="1"/>
  <c r="AC54" i="4" a="1"/>
  <c r="AC54" i="4" s="1"/>
  <c r="AC55" i="4" a="1"/>
  <c r="AC55" i="4" s="1"/>
  <c r="AC56" i="4" a="1"/>
  <c r="AC56" i="4" s="1"/>
  <c r="AC57" i="4" a="1"/>
  <c r="AC57" i="4" s="1"/>
  <c r="AC58" i="4" a="1"/>
  <c r="AC58" i="4" s="1"/>
  <c r="AC59" i="4" a="1"/>
  <c r="AC59" i="4" s="1"/>
  <c r="AC60" i="4" a="1"/>
  <c r="AC60" i="4" s="1"/>
  <c r="AC61" i="4" a="1"/>
  <c r="AC61" i="4" s="1"/>
  <c r="AC62" i="4" a="1"/>
  <c r="AC62" i="4" s="1"/>
  <c r="AC63" i="4" a="1"/>
  <c r="AC63" i="4" s="1"/>
  <c r="AC65" i="4" a="1"/>
  <c r="AC65" i="4" s="1"/>
  <c r="AC66" i="4" a="1"/>
  <c r="AC66" i="4" s="1"/>
  <c r="AC67" i="4" a="1"/>
  <c r="AC67" i="4" s="1"/>
  <c r="AC68" i="4" a="1"/>
  <c r="AC68" i="4" s="1"/>
  <c r="AC69" i="4" a="1"/>
  <c r="AC69" i="4" s="1"/>
  <c r="AC70" i="4" a="1"/>
  <c r="AC70" i="4" s="1"/>
  <c r="AC71" i="4" a="1"/>
  <c r="AC71" i="4" s="1"/>
  <c r="AC72" i="4" a="1"/>
  <c r="AC72" i="4" s="1"/>
  <c r="AC73" i="4" a="1"/>
  <c r="AC73" i="4" s="1"/>
  <c r="AC74" i="4" a="1"/>
  <c r="AC74" i="4" s="1"/>
  <c r="AC75" i="4" a="1"/>
  <c r="AC75" i="4" s="1"/>
  <c r="AC76" i="4" a="1"/>
  <c r="AC76" i="4" s="1"/>
  <c r="AC77" i="4" a="1"/>
  <c r="AC77" i="4" s="1"/>
  <c r="C35" i="4" a="1"/>
  <c r="C35" i="4" s="1"/>
  <c r="D35" i="4" a="1"/>
  <c r="D35" i="4" s="1"/>
  <c r="E35" i="4" a="1"/>
  <c r="E35" i="4" s="1"/>
  <c r="F35" i="4" a="1"/>
  <c r="F35" i="4" s="1"/>
  <c r="G35" i="4" a="1"/>
  <c r="G35" i="4" s="1"/>
  <c r="H35" i="4" a="1"/>
  <c r="H35" i="4" s="1"/>
  <c r="I35" i="4" a="1"/>
  <c r="I35" i="4" s="1"/>
  <c r="J35" i="4" a="1"/>
  <c r="J35" i="4" s="1"/>
  <c r="K35" i="4" a="1"/>
  <c r="K35" i="4" s="1"/>
  <c r="M35" i="4" a="1"/>
  <c r="M35" i="4" s="1"/>
  <c r="N35" i="4" a="1"/>
  <c r="N35" i="4" s="1"/>
  <c r="O35" i="4" a="1"/>
  <c r="O35" i="4" s="1"/>
  <c r="P35" i="4" a="1"/>
  <c r="P35" i="4" s="1"/>
  <c r="Q35" i="4" a="1"/>
  <c r="Q35" i="4" s="1"/>
  <c r="R35" i="4" a="1"/>
  <c r="R35" i="4" s="1"/>
  <c r="S35" i="4" a="1"/>
  <c r="S35" i="4" s="1"/>
  <c r="T35" i="4" a="1"/>
  <c r="T35" i="4" s="1"/>
  <c r="U35" i="4" a="1"/>
  <c r="U35" i="4" s="1"/>
  <c r="W35" i="4" a="1"/>
  <c r="W35" i="4" s="1"/>
  <c r="X35" i="4" a="1"/>
  <c r="X35" i="4" s="1"/>
  <c r="Y35" i="4" a="1"/>
  <c r="Y35" i="4" s="1"/>
  <c r="Z35" i="4" a="1"/>
  <c r="Z35" i="4" s="1"/>
  <c r="AA35" i="4" a="1"/>
  <c r="AA35" i="4" s="1"/>
  <c r="AE35" i="4" a="1"/>
  <c r="AE35" i="4" s="1"/>
  <c r="AF35" i="4" a="1"/>
  <c r="AF35" i="4" s="1"/>
  <c r="AG35" i="4" a="1"/>
  <c r="AG35" i="4" s="1"/>
  <c r="AH35" i="4" a="1"/>
  <c r="AH35" i="4" s="1"/>
  <c r="AI35" i="4" a="1"/>
  <c r="AI35" i="4" s="1"/>
  <c r="AJ35" i="4" a="1"/>
  <c r="AJ35" i="4" s="1"/>
  <c r="AK35" i="4" a="1"/>
  <c r="AK35" i="4" s="1"/>
  <c r="AL35" i="4" a="1"/>
  <c r="AL35" i="4" s="1"/>
  <c r="AM35" i="4" a="1"/>
  <c r="AM35" i="4" s="1"/>
  <c r="AN35" i="4" a="1"/>
  <c r="AN35" i="4" s="1"/>
  <c r="AO35" i="4" a="1"/>
  <c r="AO35" i="4" s="1"/>
  <c r="AP35" i="4" a="1"/>
  <c r="AP35" i="4" s="1"/>
  <c r="AQ35" i="4" a="1"/>
  <c r="AQ35" i="4" s="1"/>
  <c r="AR35" i="4" a="1"/>
  <c r="AR35" i="4" s="1"/>
  <c r="AS35" i="4" a="1"/>
  <c r="AS35" i="4" s="1"/>
  <c r="AT35" i="4" a="1"/>
  <c r="AT35" i="4" s="1"/>
  <c r="AU35" i="4" a="1"/>
  <c r="AU35" i="4" s="1"/>
  <c r="AV35" i="4" a="1"/>
  <c r="AV35" i="4" s="1"/>
  <c r="AW35" i="4" a="1"/>
  <c r="AW35" i="4" s="1"/>
  <c r="AX35" i="4" a="1"/>
  <c r="AX35" i="4" s="1"/>
  <c r="AY35" i="4" a="1"/>
  <c r="AY35" i="4" s="1"/>
  <c r="AZ35" i="4" a="1"/>
  <c r="AZ35" i="4" s="1"/>
  <c r="BA35" i="4" a="1"/>
  <c r="BA35" i="4" s="1"/>
  <c r="BB35" i="4" a="1"/>
  <c r="BB35" i="4" s="1"/>
  <c r="BC35" i="4" a="1"/>
  <c r="BC35" i="4" s="1"/>
  <c r="BD35" i="4" a="1"/>
  <c r="BD35" i="4" s="1"/>
  <c r="BE35" i="4" a="1"/>
  <c r="BE35" i="4" s="1"/>
  <c r="BG35" i="4" a="1"/>
  <c r="BG35" i="4" s="1"/>
  <c r="BH35" i="4" a="1"/>
  <c r="BH35" i="4" s="1"/>
  <c r="BI35" i="4" a="1"/>
  <c r="BI35" i="4" s="1"/>
  <c r="BJ35" i="4" a="1"/>
  <c r="BJ35" i="4" s="1"/>
  <c r="BK35" i="4" a="1"/>
  <c r="BK35" i="4" s="1"/>
  <c r="BL35" i="4" a="1"/>
  <c r="BL35" i="4" s="1"/>
  <c r="BM35" i="4" a="1"/>
  <c r="BM35" i="4" s="1"/>
  <c r="BN35" i="4" a="1"/>
  <c r="BN35" i="4" s="1"/>
  <c r="BO35" i="4" a="1"/>
  <c r="BO35" i="4" s="1"/>
  <c r="BP35" i="4" a="1"/>
  <c r="BP35" i="4" s="1"/>
  <c r="BQ35" i="4" a="1"/>
  <c r="BQ35" i="4" s="1"/>
  <c r="BR35" i="4" a="1"/>
  <c r="BR35" i="4" s="1"/>
  <c r="BS35" i="4" a="1"/>
  <c r="BS35" i="4" s="1"/>
  <c r="AC7" i="4" l="1"/>
  <c r="C68" i="9"/>
  <c r="G68" i="9"/>
  <c r="J68" i="9" s="1" a="1"/>
  <c r="J68" i="9" s="1"/>
  <c r="N68" i="9"/>
  <c r="P68" i="9"/>
  <c r="R68" i="9"/>
  <c r="Z68" i="9"/>
  <c r="FV5" i="9"/>
  <c r="AA68" i="9" s="1"/>
  <c r="AC9" i="4" a="1"/>
  <c r="AC9" i="4" s="1"/>
  <c r="AC10" i="4" a="1"/>
  <c r="AC10" i="4" s="1"/>
  <c r="AC11" i="4" a="1"/>
  <c r="AC11" i="4" s="1"/>
  <c r="AC12" i="4" a="1"/>
  <c r="AC12" i="4" s="1"/>
  <c r="AC13" i="4" a="1"/>
  <c r="AC13" i="4" s="1"/>
  <c r="AC14" i="4" a="1"/>
  <c r="AC14" i="4" s="1"/>
  <c r="AC15" i="4" a="1"/>
  <c r="AC15" i="4" s="1"/>
  <c r="AC16" i="4" a="1"/>
  <c r="AC16" i="4" s="1"/>
  <c r="AC17" i="4" a="1"/>
  <c r="AC17" i="4" s="1"/>
  <c r="BT35" i="4"/>
  <c r="AM32" i="26"/>
  <c r="AH32" i="26"/>
  <c r="AB32" i="26"/>
  <c r="Q68" i="9" l="1"/>
  <c r="I68" i="9"/>
  <c r="M68" i="9"/>
  <c r="K68" i="9" a="1"/>
  <c r="K68" i="9" s="1"/>
  <c r="AI32" i="26"/>
  <c r="Z32" i="26"/>
  <c r="AA32" i="26" s="1"/>
  <c r="O68" i="9"/>
  <c r="H68" i="9"/>
  <c r="S68" i="9"/>
  <c r="AB68" i="9"/>
  <c r="L68" i="9"/>
  <c r="AC32" i="26"/>
  <c r="FU5" i="9"/>
  <c r="FT5" i="9" l="1"/>
  <c r="AH34" i="26"/>
  <c r="Z34" i="26" s="1"/>
  <c r="AB34" i="26"/>
  <c r="AC34" i="26" s="1"/>
  <c r="AA34" i="26" l="1"/>
  <c r="FS5" i="9"/>
  <c r="U7" i="4" l="1"/>
  <c r="U9" i="4" a="1"/>
  <c r="U9" i="4" s="1"/>
  <c r="U10" i="4" a="1"/>
  <c r="U10" i="4" s="1"/>
  <c r="U11" i="4" a="1"/>
  <c r="U11" i="4" s="1"/>
  <c r="U12" i="4" a="1"/>
  <c r="U12" i="4" s="1"/>
  <c r="U13" i="4" a="1"/>
  <c r="U13" i="4" s="1"/>
  <c r="U14" i="4" a="1"/>
  <c r="U14" i="4" s="1"/>
  <c r="U15" i="4" a="1"/>
  <c r="U15" i="4" s="1"/>
  <c r="U16" i="4" a="1"/>
  <c r="U16" i="4" s="1"/>
  <c r="U17" i="4" a="1"/>
  <c r="U17" i="4" s="1"/>
  <c r="U19" i="4" a="1"/>
  <c r="U19" i="4" s="1"/>
  <c r="U20" i="4" a="1"/>
  <c r="U20" i="4" s="1"/>
  <c r="U21" i="4" a="1"/>
  <c r="U21" i="4" s="1"/>
  <c r="U22" i="4" a="1"/>
  <c r="U22" i="4" s="1"/>
  <c r="U23" i="4" a="1"/>
  <c r="U23" i="4" s="1"/>
  <c r="U24" i="4" a="1"/>
  <c r="U24" i="4" s="1"/>
  <c r="U25" i="4" a="1"/>
  <c r="U25" i="4" s="1"/>
  <c r="U26" i="4" a="1"/>
  <c r="U26" i="4" s="1"/>
  <c r="U27" i="4" a="1"/>
  <c r="U27" i="4" s="1"/>
  <c r="U29" i="4" a="1"/>
  <c r="U29" i="4" s="1"/>
  <c r="U30" i="4" a="1"/>
  <c r="U30" i="4" s="1"/>
  <c r="U31" i="4" a="1"/>
  <c r="U31" i="4" s="1"/>
  <c r="U32" i="4" a="1"/>
  <c r="U32" i="4" s="1"/>
  <c r="U33" i="4" a="1"/>
  <c r="U33" i="4" s="1"/>
  <c r="U34" i="4" a="1"/>
  <c r="U34" i="4" s="1"/>
  <c r="U36" i="4" a="1"/>
  <c r="U36" i="4" s="1"/>
  <c r="U37" i="4" a="1"/>
  <c r="U37" i="4" s="1"/>
  <c r="U38" i="4" a="1"/>
  <c r="U38" i="4" s="1"/>
  <c r="U39" i="4" a="1"/>
  <c r="U39" i="4" s="1"/>
  <c r="U40" i="4" a="1"/>
  <c r="U40" i="4" s="1"/>
  <c r="U41" i="4" a="1"/>
  <c r="U41" i="4" s="1"/>
  <c r="U42" i="4" a="1"/>
  <c r="U42" i="4" s="1"/>
  <c r="U43" i="4" a="1"/>
  <c r="U43" i="4" s="1"/>
  <c r="U44" i="4" a="1"/>
  <c r="U44" i="4" s="1"/>
  <c r="U45" i="4" a="1"/>
  <c r="U45" i="4" s="1"/>
  <c r="U46" i="4" a="1"/>
  <c r="U46" i="4" s="1"/>
  <c r="U48" i="4" a="1"/>
  <c r="U48" i="4" s="1"/>
  <c r="U49" i="4" a="1"/>
  <c r="U49" i="4" s="1"/>
  <c r="U50" i="4" a="1"/>
  <c r="U50" i="4" s="1"/>
  <c r="U51" i="4" a="1"/>
  <c r="U51" i="4" s="1"/>
  <c r="U52" i="4" a="1"/>
  <c r="U52" i="4" s="1"/>
  <c r="U53" i="4" a="1"/>
  <c r="U53" i="4" s="1"/>
  <c r="U54" i="4" a="1"/>
  <c r="U54" i="4" s="1"/>
  <c r="U55" i="4" a="1"/>
  <c r="U55" i="4" s="1"/>
  <c r="U56" i="4" a="1"/>
  <c r="U56" i="4" s="1"/>
  <c r="U57" i="4" a="1"/>
  <c r="U57" i="4" s="1"/>
  <c r="U58" i="4" a="1"/>
  <c r="U58" i="4" s="1"/>
  <c r="U59" i="4" a="1"/>
  <c r="U59" i="4" s="1"/>
  <c r="U60" i="4" a="1"/>
  <c r="U60" i="4" s="1"/>
  <c r="U61" i="4" a="1"/>
  <c r="U61" i="4" s="1"/>
  <c r="U62" i="4" a="1"/>
  <c r="U62" i="4" s="1"/>
  <c r="U63" i="4" a="1"/>
  <c r="U63" i="4" s="1"/>
  <c r="U64" i="4" a="1"/>
  <c r="U64" i="4" s="1"/>
  <c r="U65" i="4" a="1"/>
  <c r="U65" i="4" s="1"/>
  <c r="U66" i="4" a="1"/>
  <c r="U66" i="4" s="1"/>
  <c r="U67" i="4" a="1"/>
  <c r="U67" i="4" s="1"/>
  <c r="U68" i="4" a="1"/>
  <c r="U68" i="4" s="1"/>
  <c r="U69" i="4" a="1"/>
  <c r="U69" i="4" s="1"/>
  <c r="U70" i="4" a="1"/>
  <c r="U70" i="4" s="1"/>
  <c r="U71" i="4" a="1"/>
  <c r="U71" i="4" s="1"/>
  <c r="U72" i="4" a="1"/>
  <c r="U72" i="4" s="1"/>
  <c r="U73" i="4" a="1"/>
  <c r="U73" i="4" s="1"/>
  <c r="U74" i="4" a="1"/>
  <c r="U74" i="4" s="1"/>
  <c r="U47" i="4" a="1"/>
  <c r="U47" i="4" s="1"/>
  <c r="U75" i="4" a="1"/>
  <c r="U75" i="4" s="1"/>
  <c r="U76" i="4" a="1"/>
  <c r="U76" i="4" s="1"/>
  <c r="U77" i="4" a="1"/>
  <c r="U77" i="4" s="1"/>
  <c r="C27" i="4" a="1"/>
  <c r="C27" i="4" s="1"/>
  <c r="D27" i="4" a="1"/>
  <c r="D27" i="4" s="1"/>
  <c r="E27" i="4" a="1"/>
  <c r="E27" i="4" s="1"/>
  <c r="F27" i="4" a="1"/>
  <c r="F27" i="4" s="1"/>
  <c r="G27" i="4" a="1"/>
  <c r="G27" i="4" s="1"/>
  <c r="H27" i="4" a="1"/>
  <c r="H27" i="4" s="1"/>
  <c r="I27" i="4" a="1"/>
  <c r="I27" i="4" s="1"/>
  <c r="J27" i="4" a="1"/>
  <c r="J27" i="4" s="1"/>
  <c r="K27" i="4" a="1"/>
  <c r="K27" i="4" s="1"/>
  <c r="M27" i="4" a="1"/>
  <c r="M27" i="4" s="1"/>
  <c r="N27" i="4" a="1"/>
  <c r="N27" i="4" s="1"/>
  <c r="O27" i="4" a="1"/>
  <c r="O27" i="4" s="1"/>
  <c r="P27" i="4" a="1"/>
  <c r="P27" i="4" s="1"/>
  <c r="Q27" i="4" a="1"/>
  <c r="Q27" i="4" s="1"/>
  <c r="R27" i="4" a="1"/>
  <c r="R27" i="4" s="1"/>
  <c r="S27" i="4" a="1"/>
  <c r="S27" i="4" s="1"/>
  <c r="T27" i="4" a="1"/>
  <c r="T27" i="4" s="1"/>
  <c r="W27" i="4" a="1"/>
  <c r="W27" i="4" s="1"/>
  <c r="X27" i="4" a="1"/>
  <c r="X27" i="4" s="1"/>
  <c r="Y27" i="4" a="1"/>
  <c r="Y27" i="4" s="1"/>
  <c r="Z27" i="4" a="1"/>
  <c r="Z27" i="4" s="1"/>
  <c r="AA27" i="4" a="1"/>
  <c r="AA27" i="4" s="1"/>
  <c r="AB27" i="4" a="1"/>
  <c r="AB27" i="4" s="1"/>
  <c r="AD27" i="4" a="1"/>
  <c r="AD27" i="4" s="1"/>
  <c r="AE27" i="4" a="1"/>
  <c r="AE27" i="4" s="1"/>
  <c r="AF27" i="4" a="1"/>
  <c r="AF27" i="4" s="1"/>
  <c r="AG27" i="4" a="1"/>
  <c r="AG27" i="4" s="1"/>
  <c r="AH27" i="4" a="1"/>
  <c r="AH27" i="4" s="1"/>
  <c r="AI27" i="4" a="1"/>
  <c r="AI27" i="4" s="1"/>
  <c r="AJ27" i="4" a="1"/>
  <c r="AJ27" i="4" s="1"/>
  <c r="AK27" i="4" a="1"/>
  <c r="AK27" i="4" s="1"/>
  <c r="AL27" i="4" a="1"/>
  <c r="AL27" i="4" s="1"/>
  <c r="AM27" i="4" a="1"/>
  <c r="AM27" i="4" s="1"/>
  <c r="AN27" i="4" a="1"/>
  <c r="AN27" i="4" s="1"/>
  <c r="AP27" i="4" a="1"/>
  <c r="AP27" i="4" s="1"/>
  <c r="AQ27" i="4" a="1"/>
  <c r="AQ27" i="4" s="1"/>
  <c r="AR27" i="4" a="1"/>
  <c r="AR27" i="4" s="1"/>
  <c r="AS27" i="4" a="1"/>
  <c r="AS27" i="4" s="1"/>
  <c r="AT27" i="4" a="1"/>
  <c r="AT27" i="4" s="1"/>
  <c r="AU27" i="4" a="1"/>
  <c r="AU27" i="4" s="1"/>
  <c r="AV27" i="4" a="1"/>
  <c r="AV27" i="4" s="1"/>
  <c r="AW27" i="4" a="1"/>
  <c r="AW27" i="4" s="1"/>
  <c r="AX27" i="4" a="1"/>
  <c r="AX27" i="4" s="1"/>
  <c r="AY27" i="4" a="1"/>
  <c r="AY27" i="4" s="1"/>
  <c r="AZ27" i="4" a="1"/>
  <c r="AZ27" i="4" s="1"/>
  <c r="BA27" i="4" a="1"/>
  <c r="BA27" i="4" s="1"/>
  <c r="BB27" i="4" a="1"/>
  <c r="BB27" i="4" s="1"/>
  <c r="BC27" i="4" a="1"/>
  <c r="BC27" i="4" s="1"/>
  <c r="BD27" i="4" a="1"/>
  <c r="BD27" i="4" s="1"/>
  <c r="BE27" i="4" a="1"/>
  <c r="BE27" i="4" s="1"/>
  <c r="BF27" i="4" a="1"/>
  <c r="BF27" i="4" s="1"/>
  <c r="BG27" i="4" a="1"/>
  <c r="BG27" i="4" s="1"/>
  <c r="BH27" i="4" a="1"/>
  <c r="BH27" i="4" s="1"/>
  <c r="BI27" i="4" a="1"/>
  <c r="BI27" i="4" s="1"/>
  <c r="BJ27" i="4" a="1"/>
  <c r="BJ27" i="4" s="1"/>
  <c r="BK27" i="4" a="1"/>
  <c r="BK27" i="4" s="1"/>
  <c r="BL27" i="4" a="1"/>
  <c r="BL27" i="4" s="1"/>
  <c r="BM27" i="4" a="1"/>
  <c r="BM27" i="4" s="1"/>
  <c r="BN27" i="4" a="1"/>
  <c r="BN27" i="4" s="1"/>
  <c r="BO27" i="4" a="1"/>
  <c r="BO27" i="4" s="1"/>
  <c r="BP27" i="4" a="1"/>
  <c r="BP27" i="4" s="1"/>
  <c r="AO27" i="4" a="1"/>
  <c r="AO27" i="4" s="1"/>
  <c r="BQ27" i="4" a="1"/>
  <c r="BQ27" i="4" s="1"/>
  <c r="BR27" i="4" a="1"/>
  <c r="BR27" i="4" s="1"/>
  <c r="BS27" i="4" a="1"/>
  <c r="BS27" i="4" s="1"/>
  <c r="BT27" i="4"/>
  <c r="C56" i="9"/>
  <c r="G56" i="9"/>
  <c r="N56" i="9"/>
  <c r="P56" i="9"/>
  <c r="R56" i="9"/>
  <c r="Z56" i="9"/>
  <c r="FR5" i="9"/>
  <c r="AA56" i="9" s="1"/>
  <c r="AM19" i="26"/>
  <c r="AB19" i="26"/>
  <c r="AC19" i="26" s="1"/>
  <c r="AH19" i="26"/>
  <c r="Z19" i="26" s="1"/>
  <c r="AB28" i="26"/>
  <c r="AC28" i="26" s="1"/>
  <c r="AH28" i="26"/>
  <c r="Z28" i="26" s="1"/>
  <c r="Q56" i="9" l="1"/>
  <c r="O56" i="9"/>
  <c r="S56" i="9"/>
  <c r="H56" i="9"/>
  <c r="J56" i="9" a="1"/>
  <c r="J56" i="9" s="1"/>
  <c r="I56" i="9"/>
  <c r="K56" i="9" a="1"/>
  <c r="K56" i="9" s="1"/>
  <c r="L56" i="9" s="1"/>
  <c r="M56" i="9" s="1"/>
  <c r="AB56" i="9"/>
  <c r="AI19" i="26"/>
  <c r="AI28" i="26"/>
  <c r="AA28" i="26"/>
  <c r="AA19" i="26"/>
  <c r="AG7" i="4" l="1"/>
  <c r="AG49" i="4" a="1"/>
  <c r="AG49" i="4" s="1"/>
  <c r="AG9" i="4" a="1"/>
  <c r="AG9" i="4" s="1"/>
  <c r="AG50" i="4" a="1"/>
  <c r="AG50" i="4" s="1"/>
  <c r="AG10" i="4" a="1"/>
  <c r="AG10" i="4" s="1"/>
  <c r="AG51" i="4" a="1"/>
  <c r="AG51" i="4" s="1"/>
  <c r="AG11" i="4" a="1"/>
  <c r="AG11" i="4" s="1"/>
  <c r="AG52" i="4" a="1"/>
  <c r="AG52" i="4" s="1"/>
  <c r="AG53" i="4" a="1"/>
  <c r="AG53" i="4" s="1"/>
  <c r="AG12" i="4" a="1"/>
  <c r="AG12" i="4" s="1"/>
  <c r="AG54" i="4" a="1"/>
  <c r="AG54" i="4" s="1"/>
  <c r="AG55" i="4" a="1"/>
  <c r="AG55" i="4" s="1"/>
  <c r="AG13" i="4" a="1"/>
  <c r="AG13" i="4" s="1"/>
  <c r="AG14" i="4" a="1"/>
  <c r="AG14" i="4" s="1"/>
  <c r="AG15" i="4" a="1"/>
  <c r="AG15" i="4" s="1"/>
  <c r="AG56" i="4" a="1"/>
  <c r="AG56" i="4" s="1"/>
  <c r="AG57" i="4" a="1"/>
  <c r="AG57" i="4" s="1"/>
  <c r="AG16" i="4" a="1"/>
  <c r="AG16" i="4" s="1"/>
  <c r="AG17" i="4" a="1"/>
  <c r="AG17" i="4" s="1"/>
  <c r="AG58" i="4" a="1"/>
  <c r="AG58" i="4" s="1"/>
  <c r="AG19" i="4" a="1"/>
  <c r="AG19" i="4" s="1"/>
  <c r="AG20" i="4" a="1"/>
  <c r="AG20" i="4" s="1"/>
  <c r="AG21" i="4" a="1"/>
  <c r="AG21" i="4" s="1"/>
  <c r="AG22" i="4" a="1"/>
  <c r="AG22" i="4" s="1"/>
  <c r="AG23" i="4" a="1"/>
  <c r="AG23" i="4" s="1"/>
  <c r="AG59" i="4" a="1"/>
  <c r="AG59" i="4" s="1"/>
  <c r="AG60" i="4" a="1"/>
  <c r="AG60" i="4" s="1"/>
  <c r="AG24" i="4" a="1"/>
  <c r="AG24" i="4" s="1"/>
  <c r="AG25" i="4" a="1"/>
  <c r="AG25" i="4" s="1"/>
  <c r="AG26" i="4" a="1"/>
  <c r="AG26" i="4" s="1"/>
  <c r="AG61" i="4" a="1"/>
  <c r="AG61" i="4" s="1"/>
  <c r="AG62" i="4" a="1"/>
  <c r="AG62" i="4" s="1"/>
  <c r="AG29" i="4" a="1"/>
  <c r="AG29" i="4" s="1"/>
  <c r="AG30" i="4" a="1"/>
  <c r="AG30" i="4" s="1"/>
  <c r="AG63" i="4" a="1"/>
  <c r="AG63" i="4" s="1"/>
  <c r="AG31" i="4" a="1"/>
  <c r="AG31" i="4" s="1"/>
  <c r="AG32" i="4" a="1"/>
  <c r="AG32" i="4" s="1"/>
  <c r="AG33" i="4" a="1"/>
  <c r="AG33" i="4" s="1"/>
  <c r="AG34" i="4" a="1"/>
  <c r="AG34" i="4" s="1"/>
  <c r="AG36" i="4" a="1"/>
  <c r="AG36" i="4" s="1"/>
  <c r="AG64" i="4" a="1"/>
  <c r="AG64" i="4" s="1"/>
  <c r="AG65" i="4" a="1"/>
  <c r="AG65" i="4" s="1"/>
  <c r="AG66" i="4" a="1"/>
  <c r="AG66" i="4" s="1"/>
  <c r="AG67" i="4" a="1"/>
  <c r="AG67" i="4" s="1"/>
  <c r="AG37" i="4" a="1"/>
  <c r="AG37" i="4" s="1"/>
  <c r="AG68" i="4" a="1"/>
  <c r="AG68" i="4" s="1"/>
  <c r="AG38" i="4" a="1"/>
  <c r="AG38" i="4" s="1"/>
  <c r="AG69" i="4" a="1"/>
  <c r="AG69" i="4" s="1"/>
  <c r="AG39" i="4" a="1"/>
  <c r="AG39" i="4" s="1"/>
  <c r="AG70" i="4" a="1"/>
  <c r="AG70" i="4" s="1"/>
  <c r="AG71" i="4" a="1"/>
  <c r="AG71" i="4" s="1"/>
  <c r="AG72" i="4" a="1"/>
  <c r="AG72" i="4" s="1"/>
  <c r="AG40" i="4" a="1"/>
  <c r="AG40" i="4" s="1"/>
  <c r="AG41" i="4" a="1"/>
  <c r="AG41" i="4" s="1"/>
  <c r="AG73" i="4" a="1"/>
  <c r="AG73" i="4" s="1"/>
  <c r="AG42" i="4" a="1"/>
  <c r="AG42" i="4" s="1"/>
  <c r="AG43" i="4" a="1"/>
  <c r="AG43" i="4" s="1"/>
  <c r="AG44" i="4" a="1"/>
  <c r="AG44" i="4" s="1"/>
  <c r="AG74" i="4" a="1"/>
  <c r="AG74" i="4" s="1"/>
  <c r="AG45" i="4" a="1"/>
  <c r="AG45" i="4" s="1"/>
  <c r="AG46" i="4" a="1"/>
  <c r="AG46" i="4" s="1"/>
  <c r="AG47" i="4" a="1"/>
  <c r="AG47" i="4" s="1"/>
  <c r="AG48" i="4" a="1"/>
  <c r="AG48" i="4" s="1"/>
  <c r="AG75" i="4" a="1"/>
  <c r="AG75" i="4" s="1"/>
  <c r="AG76" i="4" a="1"/>
  <c r="AG76" i="4" s="1"/>
  <c r="AG77" i="4" a="1"/>
  <c r="AG77" i="4" s="1"/>
  <c r="FQ5" i="9" l="1"/>
  <c r="FP5" i="9" l="1"/>
  <c r="AB36" i="26"/>
  <c r="AC36" i="26" s="1"/>
  <c r="AH36" i="26"/>
  <c r="Z36" i="26" s="1"/>
  <c r="AA36" i="26" l="1"/>
  <c r="AF43" i="26" l="1"/>
  <c r="AF39" i="26"/>
  <c r="AF40" i="26"/>
  <c r="AF41" i="26"/>
  <c r="AF44" i="26"/>
  <c r="AF42" i="26"/>
  <c r="FO5" i="9" l="1"/>
  <c r="AQ63" i="4" a="1"/>
  <c r="AQ63" i="4" s="1"/>
  <c r="C63" i="4" a="1"/>
  <c r="C63" i="4" s="1"/>
  <c r="AR63" i="4" a="1"/>
  <c r="AR63" i="4" s="1"/>
  <c r="D63" i="4" a="1"/>
  <c r="D63" i="4" s="1"/>
  <c r="AS63" i="4" a="1"/>
  <c r="AS63" i="4" s="1"/>
  <c r="E63" i="4" a="1"/>
  <c r="E63" i="4" s="1"/>
  <c r="AT63" i="4" a="1"/>
  <c r="AT63" i="4" s="1"/>
  <c r="AU63" i="4" a="1"/>
  <c r="AU63" i="4" s="1"/>
  <c r="F63" i="4" a="1"/>
  <c r="F63" i="4" s="1"/>
  <c r="AV63" i="4" a="1"/>
  <c r="AV63" i="4" s="1"/>
  <c r="AW63" i="4" a="1"/>
  <c r="AW63" i="4" s="1"/>
  <c r="G63" i="4" a="1"/>
  <c r="G63" i="4" s="1"/>
  <c r="H63" i="4" a="1"/>
  <c r="H63" i="4" s="1"/>
  <c r="I63" i="4" a="1"/>
  <c r="I63" i="4" s="1"/>
  <c r="AX63" i="4" a="1"/>
  <c r="AX63" i="4" s="1"/>
  <c r="AY63" i="4" a="1"/>
  <c r="AY63" i="4" s="1"/>
  <c r="J63" i="4" a="1"/>
  <c r="J63" i="4" s="1"/>
  <c r="K63" i="4" a="1"/>
  <c r="K63" i="4" s="1"/>
  <c r="AZ63" i="4" a="1"/>
  <c r="AZ63" i="4" s="1"/>
  <c r="M63" i="4" a="1"/>
  <c r="M63" i="4" s="1"/>
  <c r="N63" i="4" a="1"/>
  <c r="N63" i="4" s="1"/>
  <c r="O63" i="4" a="1"/>
  <c r="O63" i="4" s="1"/>
  <c r="P63" i="4" a="1"/>
  <c r="P63" i="4" s="1"/>
  <c r="Q63" i="4" a="1"/>
  <c r="Q63" i="4" s="1"/>
  <c r="BA63" i="4" a="1"/>
  <c r="BA63" i="4" s="1"/>
  <c r="BB63" i="4" a="1"/>
  <c r="BB63" i="4" s="1"/>
  <c r="R63" i="4" a="1"/>
  <c r="R63" i="4" s="1"/>
  <c r="S63" i="4" a="1"/>
  <c r="S63" i="4" s="1"/>
  <c r="T63" i="4" a="1"/>
  <c r="T63" i="4" s="1"/>
  <c r="BC63" i="4" a="1"/>
  <c r="BC63" i="4" s="1"/>
  <c r="BD63" i="4" a="1"/>
  <c r="BD63" i="4" s="1"/>
  <c r="W63" i="4" a="1"/>
  <c r="W63" i="4" s="1"/>
  <c r="X63" i="4" a="1"/>
  <c r="X63" i="4" s="1"/>
  <c r="BE63" i="4" a="1"/>
  <c r="BE63" i="4" s="1"/>
  <c r="Y63" i="4" a="1"/>
  <c r="Y63" i="4" s="1"/>
  <c r="Z63" i="4" a="1"/>
  <c r="Z63" i="4" s="1"/>
  <c r="AA63" i="4" a="1"/>
  <c r="AA63" i="4" s="1"/>
  <c r="AB63" i="4" a="1"/>
  <c r="AB63" i="4" s="1"/>
  <c r="AD63" i="4" a="1"/>
  <c r="AD63" i="4" s="1"/>
  <c r="BF63" i="4" a="1"/>
  <c r="BF63" i="4" s="1"/>
  <c r="BG63" i="4" a="1"/>
  <c r="BG63" i="4" s="1"/>
  <c r="BH63" i="4" a="1"/>
  <c r="BH63" i="4" s="1"/>
  <c r="BI63" i="4" a="1"/>
  <c r="BI63" i="4" s="1"/>
  <c r="AE63" i="4" a="1"/>
  <c r="AE63" i="4" s="1"/>
  <c r="BJ63" i="4" a="1"/>
  <c r="BJ63" i="4" s="1"/>
  <c r="AF63" i="4" a="1"/>
  <c r="AF63" i="4" s="1"/>
  <c r="BK63" i="4" a="1"/>
  <c r="BK63" i="4" s="1"/>
  <c r="BL63" i="4" a="1"/>
  <c r="BL63" i="4" s="1"/>
  <c r="BM63" i="4" a="1"/>
  <c r="BM63" i="4" s="1"/>
  <c r="BN63" i="4" a="1"/>
  <c r="BN63" i="4" s="1"/>
  <c r="AH63" i="4" a="1"/>
  <c r="AH63" i="4" s="1"/>
  <c r="AI63" i="4" a="1"/>
  <c r="AI63" i="4" s="1"/>
  <c r="BO63" i="4" a="1"/>
  <c r="BO63" i="4" s="1"/>
  <c r="AJ63" i="4" a="1"/>
  <c r="AJ63" i="4" s="1"/>
  <c r="AK63" i="4" a="1"/>
  <c r="AK63" i="4" s="1"/>
  <c r="AL63" i="4" a="1"/>
  <c r="AL63" i="4" s="1"/>
  <c r="BP63" i="4" a="1"/>
  <c r="BP63" i="4" s="1"/>
  <c r="AM63" i="4" a="1"/>
  <c r="AM63" i="4" s="1"/>
  <c r="AN63" i="4" a="1"/>
  <c r="AN63" i="4" s="1"/>
  <c r="AO63" i="4" a="1"/>
  <c r="AO63" i="4" s="1"/>
  <c r="AP63" i="4" a="1"/>
  <c r="AP63" i="4" s="1"/>
  <c r="BQ63" i="4" a="1"/>
  <c r="BQ63" i="4" s="1"/>
  <c r="BR63" i="4" a="1"/>
  <c r="BR63" i="4" s="1"/>
  <c r="BS63" i="4" a="1"/>
  <c r="BS63" i="4" s="1"/>
  <c r="BE49" i="4" a="1"/>
  <c r="BE49" i="4" s="1"/>
  <c r="BE9" i="4" a="1"/>
  <c r="BE9" i="4" s="1"/>
  <c r="BE50" i="4" a="1"/>
  <c r="BE50" i="4" s="1"/>
  <c r="BE10" i="4" a="1"/>
  <c r="BE10" i="4" s="1"/>
  <c r="BE51" i="4" a="1"/>
  <c r="BE51" i="4" s="1"/>
  <c r="BE11" i="4" a="1"/>
  <c r="BE11" i="4" s="1"/>
  <c r="BE52" i="4" a="1"/>
  <c r="BE52" i="4" s="1"/>
  <c r="BE53" i="4" a="1"/>
  <c r="BE53" i="4" s="1"/>
  <c r="BE12" i="4" a="1"/>
  <c r="BE12" i="4" s="1"/>
  <c r="BE54" i="4" a="1"/>
  <c r="BE54" i="4" s="1"/>
  <c r="BE55" i="4" a="1"/>
  <c r="BE55" i="4" s="1"/>
  <c r="BE13" i="4" a="1"/>
  <c r="BE13" i="4" s="1"/>
  <c r="BE14" i="4" a="1"/>
  <c r="BE14" i="4" s="1"/>
  <c r="BE15" i="4" a="1"/>
  <c r="BE15" i="4" s="1"/>
  <c r="BE56" i="4" a="1"/>
  <c r="BE56" i="4" s="1"/>
  <c r="BE57" i="4" a="1"/>
  <c r="BE57" i="4" s="1"/>
  <c r="BE16" i="4" a="1"/>
  <c r="BE16" i="4" s="1"/>
  <c r="BE17" i="4" a="1"/>
  <c r="BE17" i="4" s="1"/>
  <c r="BE58" i="4" a="1"/>
  <c r="BE58" i="4" s="1"/>
  <c r="BE19" i="4" a="1"/>
  <c r="BE19" i="4" s="1"/>
  <c r="BE20" i="4" a="1"/>
  <c r="BE20" i="4" s="1"/>
  <c r="BE21" i="4" a="1"/>
  <c r="BE21" i="4" s="1"/>
  <c r="BE22" i="4" a="1"/>
  <c r="BE22" i="4" s="1"/>
  <c r="BE23" i="4" a="1"/>
  <c r="BE23" i="4" s="1"/>
  <c r="BE59" i="4" a="1"/>
  <c r="BE59" i="4" s="1"/>
  <c r="BE60" i="4" a="1"/>
  <c r="BE60" i="4" s="1"/>
  <c r="BE24" i="4" a="1"/>
  <c r="BE24" i="4" s="1"/>
  <c r="BE25" i="4" a="1"/>
  <c r="BE25" i="4" s="1"/>
  <c r="BE26" i="4" a="1"/>
  <c r="BE26" i="4" s="1"/>
  <c r="BE61" i="4" a="1"/>
  <c r="BE61" i="4" s="1"/>
  <c r="BE62" i="4" a="1"/>
  <c r="BE62" i="4" s="1"/>
  <c r="BE29" i="4" a="1"/>
  <c r="BE29" i="4" s="1"/>
  <c r="BE30" i="4" a="1"/>
  <c r="BE30" i="4" s="1"/>
  <c r="BE31" i="4" a="1"/>
  <c r="BE31" i="4" s="1"/>
  <c r="BE32" i="4" a="1"/>
  <c r="BE32" i="4" s="1"/>
  <c r="BE33" i="4" a="1"/>
  <c r="BE33" i="4" s="1"/>
  <c r="BE34" i="4" a="1"/>
  <c r="BE34" i="4" s="1"/>
  <c r="BE36" i="4" a="1"/>
  <c r="BE36" i="4" s="1"/>
  <c r="BE64" i="4" a="1"/>
  <c r="BE64" i="4" s="1"/>
  <c r="BE65" i="4" a="1"/>
  <c r="BE65" i="4" s="1"/>
  <c r="BE66" i="4" a="1"/>
  <c r="BE66" i="4" s="1"/>
  <c r="BE67" i="4" a="1"/>
  <c r="BE67" i="4" s="1"/>
  <c r="BE37" i="4" a="1"/>
  <c r="BE37" i="4" s="1"/>
  <c r="BE68" i="4" a="1"/>
  <c r="BE68" i="4" s="1"/>
  <c r="BE38" i="4" a="1"/>
  <c r="BE38" i="4" s="1"/>
  <c r="BE69" i="4" a="1"/>
  <c r="BE69" i="4" s="1"/>
  <c r="BE39" i="4" a="1"/>
  <c r="BE39" i="4" s="1"/>
  <c r="BE70" i="4" a="1"/>
  <c r="BE70" i="4" s="1"/>
  <c r="BE71" i="4" a="1"/>
  <c r="BE71" i="4" s="1"/>
  <c r="BE72" i="4" a="1"/>
  <c r="BE72" i="4" s="1"/>
  <c r="BE40" i="4" a="1"/>
  <c r="BE40" i="4" s="1"/>
  <c r="BE41" i="4" a="1"/>
  <c r="BE41" i="4" s="1"/>
  <c r="BE73" i="4" a="1"/>
  <c r="BE73" i="4" s="1"/>
  <c r="BE42" i="4" a="1"/>
  <c r="BE42" i="4" s="1"/>
  <c r="BE43" i="4" a="1"/>
  <c r="BE43" i="4" s="1"/>
  <c r="BE44" i="4" a="1"/>
  <c r="BE44" i="4" s="1"/>
  <c r="BE74" i="4" a="1"/>
  <c r="BE74" i="4" s="1"/>
  <c r="BE45" i="4" a="1"/>
  <c r="BE45" i="4" s="1"/>
  <c r="BE46" i="4" a="1"/>
  <c r="BE46" i="4" s="1"/>
  <c r="BE47" i="4" a="1"/>
  <c r="BE47" i="4" s="1"/>
  <c r="BE48" i="4" a="1"/>
  <c r="BE48" i="4" s="1"/>
  <c r="BE75" i="4" a="1"/>
  <c r="BE75" i="4" s="1"/>
  <c r="BE76" i="4" a="1"/>
  <c r="BE76" i="4" s="1"/>
  <c r="BE77" i="4" a="1"/>
  <c r="BE77" i="4" s="1"/>
  <c r="BT63" i="4"/>
  <c r="C61" i="9"/>
  <c r="G61" i="9"/>
  <c r="K61" i="9" s="1" a="1"/>
  <c r="K61" i="9" s="1"/>
  <c r="N61" i="9"/>
  <c r="P61" i="9"/>
  <c r="R61" i="9"/>
  <c r="Z61" i="9"/>
  <c r="AM38" i="26"/>
  <c r="AH38" i="26"/>
  <c r="Z38" i="26" s="1"/>
  <c r="AB38" i="26"/>
  <c r="AC38" i="26" s="1"/>
  <c r="Q61" i="9" l="1"/>
  <c r="S61" i="9"/>
  <c r="H61" i="9"/>
  <c r="L61" i="9"/>
  <c r="AA61" i="9"/>
  <c r="AB61" i="9" s="1"/>
  <c r="AA38" i="26"/>
  <c r="AI38" i="26"/>
  <c r="O61" i="9"/>
  <c r="J61" i="9" a="1"/>
  <c r="J61" i="9" s="1"/>
  <c r="M61" i="9"/>
  <c r="I61" i="9"/>
  <c r="AI112" i="26" l="1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AM108" i="26"/>
  <c r="AI108" i="26"/>
  <c r="AM107" i="26"/>
  <c r="AI107" i="26"/>
  <c r="AM106" i="26"/>
  <c r="AI106" i="26"/>
  <c r="AM104" i="26"/>
  <c r="AI104" i="26"/>
  <c r="AM103" i="26"/>
  <c r="AI103" i="26"/>
  <c r="AM101" i="26"/>
  <c r="AI101" i="26"/>
  <c r="AM100" i="26"/>
  <c r="AI100" i="26"/>
  <c r="AM99" i="26"/>
  <c r="AI99" i="26"/>
  <c r="AM97" i="26"/>
  <c r="AI97" i="26"/>
  <c r="AM95" i="26"/>
  <c r="AI95" i="26"/>
  <c r="AM94" i="26"/>
  <c r="AI94" i="26"/>
  <c r="AM93" i="26"/>
  <c r="AI93" i="26"/>
  <c r="AM91" i="26"/>
  <c r="AI91" i="26"/>
  <c r="AM89" i="26"/>
  <c r="AI89" i="26"/>
  <c r="AM88" i="26"/>
  <c r="AI88" i="26"/>
  <c r="AM79" i="26"/>
  <c r="AI79" i="26"/>
  <c r="AM77" i="26"/>
  <c r="AI77" i="26"/>
  <c r="AM71" i="26"/>
  <c r="AI71" i="26"/>
  <c r="AM70" i="26"/>
  <c r="AI70" i="26"/>
  <c r="AM34" i="26"/>
  <c r="AI34" i="26"/>
  <c r="AM67" i="26"/>
  <c r="AI67" i="26"/>
  <c r="AM65" i="26"/>
  <c r="AI65" i="26"/>
  <c r="AM61" i="26"/>
  <c r="AI61" i="26"/>
  <c r="AM60" i="26"/>
  <c r="AI60" i="26"/>
  <c r="AM56" i="26"/>
  <c r="AI56" i="26"/>
  <c r="AM55" i="26"/>
  <c r="AI55" i="26"/>
  <c r="AM53" i="26"/>
  <c r="AI53" i="26"/>
  <c r="AM51" i="26"/>
  <c r="AI51" i="26"/>
  <c r="AM49" i="26"/>
  <c r="AI49" i="26"/>
  <c r="AM45" i="26"/>
  <c r="AI45" i="26"/>
  <c r="AM105" i="26"/>
  <c r="AI105" i="26"/>
  <c r="AM86" i="26"/>
  <c r="AI86" i="26"/>
  <c r="AM76" i="26"/>
  <c r="AI76" i="26"/>
  <c r="AM73" i="26"/>
  <c r="AI73" i="26"/>
  <c r="AM64" i="26"/>
  <c r="AI64" i="26"/>
  <c r="AM63" i="26"/>
  <c r="AI63" i="26"/>
  <c r="AM62" i="26"/>
  <c r="AI62" i="26"/>
  <c r="AM102" i="26"/>
  <c r="AI102" i="26"/>
  <c r="AM84" i="26"/>
  <c r="AI84" i="26"/>
  <c r="AM78" i="26"/>
  <c r="AI78" i="26"/>
  <c r="AM72" i="26"/>
  <c r="AI72" i="26"/>
  <c r="AM69" i="26"/>
  <c r="AI69" i="26"/>
  <c r="AM66" i="26"/>
  <c r="AI66" i="26"/>
  <c r="AM59" i="26"/>
  <c r="AI59" i="26"/>
  <c r="AM98" i="26"/>
  <c r="AI98" i="26"/>
  <c r="AM46" i="26"/>
  <c r="AI46" i="26"/>
  <c r="AM85" i="26"/>
  <c r="AI85" i="26"/>
  <c r="AM74" i="26"/>
  <c r="AI74" i="26"/>
  <c r="AM80" i="26"/>
  <c r="AI80" i="26"/>
  <c r="AM54" i="26"/>
  <c r="AI54" i="26"/>
  <c r="AM96" i="26"/>
  <c r="AI96" i="26"/>
  <c r="AM90" i="26"/>
  <c r="AI90" i="26"/>
  <c r="AM87" i="26"/>
  <c r="AI87" i="26"/>
  <c r="AM68" i="26"/>
  <c r="AI68" i="26"/>
  <c r="AM47" i="26"/>
  <c r="AI47" i="26"/>
  <c r="AM83" i="26"/>
  <c r="AI83" i="26"/>
  <c r="AM82" i="26"/>
  <c r="AI82" i="26"/>
  <c r="AM92" i="26"/>
  <c r="AI92" i="26"/>
  <c r="AM81" i="26"/>
  <c r="AI81" i="26"/>
  <c r="AM52" i="26"/>
  <c r="AI52" i="26"/>
  <c r="AM75" i="26"/>
  <c r="AI75" i="26"/>
  <c r="AM50" i="26"/>
  <c r="AI50" i="26"/>
  <c r="AM27" i="26"/>
  <c r="AI27" i="26"/>
  <c r="AM58" i="26"/>
  <c r="AI58" i="26"/>
  <c r="AM36" i="26"/>
  <c r="AI36" i="26"/>
  <c r="AM48" i="26"/>
  <c r="AI48" i="26"/>
  <c r="AM57" i="26"/>
  <c r="AI57" i="26"/>
  <c r="AM44" i="26"/>
  <c r="AH44" i="26"/>
  <c r="AE44" i="26"/>
  <c r="AB44" i="26"/>
  <c r="AM29" i="26"/>
  <c r="AH29" i="26"/>
  <c r="AI29" i="26" s="1"/>
  <c r="AB29" i="26"/>
  <c r="AM43" i="26"/>
  <c r="AH43" i="26"/>
  <c r="AI43" i="26" s="1"/>
  <c r="AE43" i="26"/>
  <c r="AB43" i="26"/>
  <c r="AM39" i="26"/>
  <c r="AH39" i="26"/>
  <c r="Z39" i="26" s="1"/>
  <c r="AE39" i="26"/>
  <c r="AB39" i="26"/>
  <c r="AM41" i="26"/>
  <c r="AH41" i="26"/>
  <c r="Z41" i="26" s="1"/>
  <c r="AE41" i="26"/>
  <c r="AB41" i="26"/>
  <c r="AM35" i="26"/>
  <c r="AH35" i="26"/>
  <c r="AB35" i="26"/>
  <c r="AM33" i="26"/>
  <c r="AH33" i="26"/>
  <c r="Z33" i="26" s="1"/>
  <c r="AB33" i="26"/>
  <c r="AM40" i="26"/>
  <c r="AH40" i="26"/>
  <c r="Z40" i="26" s="1"/>
  <c r="AE40" i="26"/>
  <c r="AB40" i="26"/>
  <c r="AM30" i="26"/>
  <c r="AH30" i="26"/>
  <c r="Z30" i="26" s="1"/>
  <c r="AB30" i="26"/>
  <c r="AM9" i="26"/>
  <c r="AH9" i="26"/>
  <c r="Z9" i="26" s="1"/>
  <c r="AB9" i="26"/>
  <c r="AM16" i="26"/>
  <c r="AH16" i="26"/>
  <c r="Z16" i="26" s="1"/>
  <c r="AB16" i="26"/>
  <c r="AM11" i="26"/>
  <c r="AH11" i="26"/>
  <c r="Z11" i="26" s="1"/>
  <c r="AB11" i="26"/>
  <c r="AM25" i="26"/>
  <c r="AH25" i="26"/>
  <c r="Z25" i="26" s="1"/>
  <c r="AB25" i="26"/>
  <c r="AM20" i="26"/>
  <c r="AH20" i="26"/>
  <c r="Z20" i="26" s="1"/>
  <c r="AB20" i="26"/>
  <c r="AM14" i="26"/>
  <c r="AH14" i="26"/>
  <c r="AB14" i="26"/>
  <c r="AM28" i="26"/>
  <c r="AM31" i="26"/>
  <c r="AH31" i="26"/>
  <c r="AB31" i="26"/>
  <c r="AM42" i="26"/>
  <c r="AH42" i="26"/>
  <c r="AI42" i="26" s="1"/>
  <c r="AB42" i="26"/>
  <c r="AM23" i="26"/>
  <c r="AH23" i="26"/>
  <c r="Z23" i="26" s="1"/>
  <c r="AA23" i="26" s="1"/>
  <c r="AM12" i="26"/>
  <c r="AH12" i="26"/>
  <c r="AB12" i="26"/>
  <c r="AM15" i="26"/>
  <c r="AH15" i="26"/>
  <c r="AB15" i="26"/>
  <c r="AM7" i="26"/>
  <c r="AH7" i="26"/>
  <c r="AB7" i="26"/>
  <c r="AM21" i="26"/>
  <c r="AH21" i="26"/>
  <c r="AB21" i="26"/>
  <c r="AM17" i="26"/>
  <c r="AH17" i="26"/>
  <c r="AB17" i="26"/>
  <c r="AM37" i="26"/>
  <c r="AH37" i="26"/>
  <c r="Z37" i="26" s="1"/>
  <c r="AB37" i="26"/>
  <c r="AM18" i="26"/>
  <c r="AH18" i="26"/>
  <c r="Z18" i="26" s="1"/>
  <c r="AB18" i="26"/>
  <c r="AM13" i="26"/>
  <c r="AH13" i="26"/>
  <c r="Z13" i="26" s="1"/>
  <c r="AB13" i="26"/>
  <c r="AM24" i="26"/>
  <c r="AH24" i="26"/>
  <c r="Z24" i="26" s="1"/>
  <c r="AB24" i="26"/>
  <c r="AM8" i="26"/>
  <c r="AH8" i="26"/>
  <c r="Z8" i="26" s="1"/>
  <c r="AB8" i="26"/>
  <c r="AM10" i="26"/>
  <c r="AH10" i="26"/>
  <c r="Z10" i="26" s="1"/>
  <c r="AB10" i="26"/>
  <c r="AN34" i="26" l="1"/>
  <c r="AI35" i="26"/>
  <c r="AN38" i="26" s="1"/>
  <c r="Z35" i="26"/>
  <c r="AI31" i="26"/>
  <c r="AN31" i="26" s="1"/>
  <c r="Z31" i="26"/>
  <c r="AA31" i="26" s="1"/>
  <c r="AI14" i="26"/>
  <c r="AN14" i="26" s="1"/>
  <c r="Z14" i="26"/>
  <c r="AA14" i="26" s="1"/>
  <c r="AI17" i="26"/>
  <c r="Z17" i="26"/>
  <c r="AI21" i="26"/>
  <c r="AN21" i="26" s="1"/>
  <c r="Z21" i="26"/>
  <c r="AI7" i="26"/>
  <c r="AN7" i="26" s="1"/>
  <c r="Z7" i="26"/>
  <c r="AI15" i="26"/>
  <c r="AN15" i="26" s="1"/>
  <c r="Z15" i="26"/>
  <c r="AA15" i="26" s="1"/>
  <c r="AI12" i="26"/>
  <c r="AN12" i="26" s="1"/>
  <c r="Z12" i="26"/>
  <c r="AA12" i="26" s="1"/>
  <c r="AI23" i="26"/>
  <c r="AN23" i="26" s="1"/>
  <c r="AC15" i="26"/>
  <c r="AC14" i="26"/>
  <c r="AC13" i="26"/>
  <c r="AA13" i="26"/>
  <c r="AC16" i="26"/>
  <c r="AA16" i="26"/>
  <c r="AC12" i="26"/>
  <c r="AC9" i="26"/>
  <c r="AA9" i="26"/>
  <c r="AC7" i="26"/>
  <c r="AC17" i="26"/>
  <c r="AC21" i="26"/>
  <c r="AC20" i="26"/>
  <c r="AA20" i="26"/>
  <c r="AA25" i="26"/>
  <c r="AC10" i="26"/>
  <c r="AA10" i="26"/>
  <c r="AC8" i="26"/>
  <c r="AA8" i="26"/>
  <c r="AC18" i="26"/>
  <c r="AA18" i="26"/>
  <c r="AC43" i="26"/>
  <c r="AA43" i="26"/>
  <c r="AC37" i="26"/>
  <c r="AA37" i="26"/>
  <c r="AC42" i="26"/>
  <c r="AA42" i="26"/>
  <c r="AC31" i="26"/>
  <c r="AC35" i="26"/>
  <c r="AN66" i="26"/>
  <c r="AN88" i="26"/>
  <c r="AC41" i="26"/>
  <c r="AA41" i="26"/>
  <c r="AC29" i="26"/>
  <c r="AC44" i="26"/>
  <c r="AA44" i="26"/>
  <c r="AC24" i="26"/>
  <c r="AA24" i="26"/>
  <c r="AC39" i="26"/>
  <c r="AA39" i="26"/>
  <c r="AC11" i="26"/>
  <c r="AA11" i="26"/>
  <c r="AC30" i="26"/>
  <c r="AA30" i="26"/>
  <c r="AC40" i="26"/>
  <c r="AA40" i="26"/>
  <c r="AC33" i="26"/>
  <c r="AA33" i="26"/>
  <c r="AC25" i="26"/>
  <c r="AN47" i="26"/>
  <c r="AN58" i="26"/>
  <c r="AN85" i="26"/>
  <c r="AN72" i="26"/>
  <c r="AN93" i="26"/>
  <c r="AN95" i="26"/>
  <c r="AN87" i="26"/>
  <c r="AI39" i="26"/>
  <c r="AN28" i="26" s="1"/>
  <c r="AN102" i="26"/>
  <c r="AN73" i="26"/>
  <c r="AN60" i="26"/>
  <c r="AN106" i="26"/>
  <c r="AN96" i="26"/>
  <c r="AN55" i="26"/>
  <c r="AN50" i="26"/>
  <c r="AN53" i="26"/>
  <c r="AN67" i="26"/>
  <c r="AN51" i="26"/>
  <c r="AN105" i="26"/>
  <c r="AN99" i="26"/>
  <c r="AN81" i="26"/>
  <c r="AN82" i="26"/>
  <c r="AN83" i="26"/>
  <c r="AN59" i="26"/>
  <c r="AN69" i="26"/>
  <c r="AN84" i="26"/>
  <c r="AN86" i="26"/>
  <c r="AN90" i="26"/>
  <c r="AN92" i="26"/>
  <c r="AN97" i="26"/>
  <c r="AI11" i="26"/>
  <c r="AN43" i="26" s="1"/>
  <c r="AI20" i="26"/>
  <c r="AN20" i="26" s="1"/>
  <c r="AN17" i="26"/>
  <c r="AI33" i="26"/>
  <c r="AI41" i="26"/>
  <c r="AN32" i="26" s="1"/>
  <c r="AN27" i="26"/>
  <c r="AN91" i="26"/>
  <c r="AN63" i="26"/>
  <c r="AN74" i="26"/>
  <c r="AN98" i="26"/>
  <c r="AN65" i="26"/>
  <c r="AN62" i="26"/>
  <c r="AN71" i="26"/>
  <c r="AN100" i="26"/>
  <c r="AN101" i="26"/>
  <c r="AN104" i="26"/>
  <c r="AN107" i="26"/>
  <c r="Z42" i="26"/>
  <c r="Z43" i="26"/>
  <c r="AN57" i="26"/>
  <c r="AN75" i="26"/>
  <c r="AN48" i="26"/>
  <c r="AN89" i="26"/>
  <c r="AN64" i="26"/>
  <c r="AN76" i="26"/>
  <c r="AN52" i="26"/>
  <c r="AN56" i="26"/>
  <c r="AN77" i="26"/>
  <c r="AN79" i="26"/>
  <c r="AN94" i="26"/>
  <c r="AN103" i="26"/>
  <c r="AN49" i="26"/>
  <c r="Z29" i="26"/>
  <c r="AN54" i="26"/>
  <c r="AN80" i="26"/>
  <c r="AN70" i="26"/>
  <c r="AN78" i="26"/>
  <c r="AN61" i="26"/>
  <c r="AN68" i="26"/>
  <c r="AN108" i="26"/>
  <c r="AH6" i="26"/>
  <c r="AI6" i="26" s="1"/>
  <c r="AI9" i="26"/>
  <c r="AN9" i="26" s="1"/>
  <c r="AI37" i="26"/>
  <c r="AN36" i="26" s="1"/>
  <c r="Z111" i="26"/>
  <c r="AE32" i="26"/>
  <c r="AI10" i="26"/>
  <c r="AN10" i="26" s="1"/>
  <c r="AI8" i="26"/>
  <c r="AN8" i="26" s="1"/>
  <c r="AI24" i="26"/>
  <c r="AN46" i="26" s="1"/>
  <c r="AI13" i="26"/>
  <c r="AN13" i="26" s="1"/>
  <c r="AI18" i="26"/>
  <c r="AN18" i="26" s="1"/>
  <c r="AA35" i="26"/>
  <c r="AN29" i="26"/>
  <c r="AI40" i="26"/>
  <c r="AN42" i="26"/>
  <c r="AI25" i="26"/>
  <c r="AN26" i="26" s="1"/>
  <c r="AI16" i="26"/>
  <c r="AI30" i="26"/>
  <c r="AN19" i="26" s="1"/>
  <c r="Z44" i="26"/>
  <c r="AI44" i="26"/>
  <c r="AN45" i="26" s="1"/>
  <c r="AA29" i="26" l="1"/>
  <c r="AE29" i="26"/>
  <c r="AA21" i="26"/>
  <c r="AE27" i="26"/>
  <c r="AE23" i="26"/>
  <c r="AE22" i="26"/>
  <c r="AN40" i="26"/>
  <c r="AN44" i="26"/>
  <c r="AN41" i="26"/>
  <c r="AN30" i="26"/>
  <c r="AN24" i="26"/>
  <c r="AN11" i="26"/>
  <c r="AN33" i="26"/>
  <c r="AN25" i="26"/>
  <c r="AN39" i="26"/>
  <c r="AN16" i="26"/>
  <c r="AN35" i="26"/>
  <c r="AN37" i="26"/>
  <c r="AE26" i="26"/>
  <c r="AE34" i="26"/>
  <c r="AE35" i="26"/>
  <c r="AA7" i="26"/>
  <c r="AE33" i="26"/>
  <c r="AA17" i="26"/>
  <c r="AE19" i="26"/>
  <c r="AE28" i="26"/>
  <c r="AE25" i="26"/>
  <c r="AE13" i="26"/>
  <c r="AE11" i="26"/>
  <c r="AE36" i="26"/>
  <c r="AE38" i="26"/>
  <c r="AE30" i="26"/>
  <c r="AE12" i="26"/>
  <c r="AI111" i="26"/>
  <c r="AI110" i="26"/>
  <c r="AE18" i="26"/>
  <c r="AE21" i="26"/>
  <c r="AE14" i="26"/>
  <c r="AE10" i="26"/>
  <c r="AE37" i="26"/>
  <c r="AE24" i="26"/>
  <c r="AE7" i="26"/>
  <c r="AE31" i="26"/>
  <c r="AE8" i="26"/>
  <c r="AE16" i="26"/>
  <c r="AE9" i="26"/>
  <c r="AE20" i="26"/>
  <c r="AE42" i="26"/>
  <c r="AE17" i="26"/>
  <c r="AE15" i="26"/>
  <c r="AF29" i="26" l="1"/>
  <c r="AF22" i="26"/>
  <c r="AF23" i="26"/>
  <c r="AF27" i="26"/>
  <c r="AF26" i="26"/>
  <c r="AF30" i="26"/>
  <c r="AF32" i="26"/>
  <c r="AF34" i="26"/>
  <c r="AF31" i="26"/>
  <c r="AF35" i="26"/>
  <c r="AF33" i="26"/>
  <c r="AF19" i="26"/>
  <c r="AF28" i="26"/>
  <c r="AF24" i="26"/>
  <c r="AF36" i="26"/>
  <c r="AF18" i="26"/>
  <c r="AF11" i="26"/>
  <c r="AF37" i="26"/>
  <c r="AF16" i="26"/>
  <c r="AF15" i="26"/>
  <c r="AF10" i="26"/>
  <c r="AF7" i="26"/>
  <c r="AF8" i="26"/>
  <c r="AF12" i="26"/>
  <c r="AF9" i="26"/>
  <c r="AF38" i="26"/>
  <c r="AF25" i="26"/>
  <c r="AF14" i="26"/>
  <c r="AF20" i="26"/>
  <c r="AF21" i="26"/>
  <c r="AF17" i="26"/>
  <c r="AF13" i="26"/>
  <c r="C23" i="9"/>
  <c r="G23" i="9"/>
  <c r="N23" i="9"/>
  <c r="P23" i="9"/>
  <c r="R23" i="9"/>
  <c r="Z23" i="9"/>
  <c r="FN5" i="9"/>
  <c r="AA23" i="9" s="1"/>
  <c r="AQ53" i="4" a="1"/>
  <c r="AQ53" i="4" s="1"/>
  <c r="C53" i="4" a="1"/>
  <c r="C53" i="4" s="1"/>
  <c r="AR53" i="4" a="1"/>
  <c r="AR53" i="4" s="1"/>
  <c r="D53" i="4" a="1"/>
  <c r="D53" i="4" s="1"/>
  <c r="AS53" i="4" a="1"/>
  <c r="AS53" i="4" s="1"/>
  <c r="E53" i="4" a="1"/>
  <c r="E53" i="4" s="1"/>
  <c r="F53" i="4" a="1"/>
  <c r="F53" i="4" s="1"/>
  <c r="AV53" i="4" a="1"/>
  <c r="AV53" i="4" s="1"/>
  <c r="AW53" i="4" a="1"/>
  <c r="AW53" i="4" s="1"/>
  <c r="G53" i="4" a="1"/>
  <c r="G53" i="4" s="1"/>
  <c r="H53" i="4" a="1"/>
  <c r="H53" i="4" s="1"/>
  <c r="I53" i="4" a="1"/>
  <c r="I53" i="4" s="1"/>
  <c r="AX53" i="4" a="1"/>
  <c r="AX53" i="4" s="1"/>
  <c r="AY53" i="4" a="1"/>
  <c r="AY53" i="4" s="1"/>
  <c r="J53" i="4" a="1"/>
  <c r="J53" i="4" s="1"/>
  <c r="K53" i="4" a="1"/>
  <c r="K53" i="4" s="1"/>
  <c r="AZ53" i="4" a="1"/>
  <c r="AZ53" i="4" s="1"/>
  <c r="M53" i="4" a="1"/>
  <c r="M53" i="4" s="1"/>
  <c r="N53" i="4" a="1"/>
  <c r="N53" i="4" s="1"/>
  <c r="O53" i="4" a="1"/>
  <c r="O53" i="4" s="1"/>
  <c r="P53" i="4" a="1"/>
  <c r="P53" i="4" s="1"/>
  <c r="Q53" i="4" a="1"/>
  <c r="Q53" i="4" s="1"/>
  <c r="BA53" i="4" a="1"/>
  <c r="BA53" i="4" s="1"/>
  <c r="BB53" i="4" a="1"/>
  <c r="BB53" i="4" s="1"/>
  <c r="R53" i="4" a="1"/>
  <c r="R53" i="4" s="1"/>
  <c r="S53" i="4" a="1"/>
  <c r="S53" i="4" s="1"/>
  <c r="T53" i="4" a="1"/>
  <c r="T53" i="4" s="1"/>
  <c r="BC53" i="4" a="1"/>
  <c r="BC53" i="4" s="1"/>
  <c r="BD53" i="4" a="1"/>
  <c r="BD53" i="4" s="1"/>
  <c r="W53" i="4" a="1"/>
  <c r="W53" i="4" s="1"/>
  <c r="X53" i="4" a="1"/>
  <c r="X53" i="4" s="1"/>
  <c r="Y53" i="4" a="1"/>
  <c r="Y53" i="4" s="1"/>
  <c r="Z53" i="4" a="1"/>
  <c r="Z53" i="4" s="1"/>
  <c r="AA53" i="4" a="1"/>
  <c r="AA53" i="4" s="1"/>
  <c r="AB53" i="4" a="1"/>
  <c r="AB53" i="4" s="1"/>
  <c r="AD53" i="4" a="1"/>
  <c r="AD53" i="4" s="1"/>
  <c r="BF53" i="4" a="1"/>
  <c r="BF53" i="4" s="1"/>
  <c r="BG53" i="4" a="1"/>
  <c r="BG53" i="4" s="1"/>
  <c r="BH53" i="4" a="1"/>
  <c r="BH53" i="4" s="1"/>
  <c r="BI53" i="4" a="1"/>
  <c r="BI53" i="4" s="1"/>
  <c r="AE53" i="4" a="1"/>
  <c r="AE53" i="4" s="1"/>
  <c r="BJ53" i="4" a="1"/>
  <c r="BJ53" i="4" s="1"/>
  <c r="AF53" i="4" a="1"/>
  <c r="AF53" i="4" s="1"/>
  <c r="BK53" i="4" a="1"/>
  <c r="BK53" i="4" s="1"/>
  <c r="BL53" i="4" a="1"/>
  <c r="BL53" i="4" s="1"/>
  <c r="BM53" i="4" a="1"/>
  <c r="BM53" i="4" s="1"/>
  <c r="BN53" i="4" a="1"/>
  <c r="BN53" i="4" s="1"/>
  <c r="AH53" i="4" a="1"/>
  <c r="AH53" i="4" s="1"/>
  <c r="AI53" i="4" a="1"/>
  <c r="AI53" i="4" s="1"/>
  <c r="BO53" i="4" a="1"/>
  <c r="BO53" i="4" s="1"/>
  <c r="AJ53" i="4" a="1"/>
  <c r="AJ53" i="4" s="1"/>
  <c r="AK53" i="4" a="1"/>
  <c r="AK53" i="4" s="1"/>
  <c r="AL53" i="4" a="1"/>
  <c r="AL53" i="4" s="1"/>
  <c r="BP53" i="4" a="1"/>
  <c r="BP53" i="4" s="1"/>
  <c r="AM53" i="4" a="1"/>
  <c r="AM53" i="4" s="1"/>
  <c r="AN53" i="4" a="1"/>
  <c r="AN53" i="4" s="1"/>
  <c r="AO53" i="4" a="1"/>
  <c r="AO53" i="4" s="1"/>
  <c r="AP53" i="4" a="1"/>
  <c r="AP53" i="4" s="1"/>
  <c r="BQ53" i="4" a="1"/>
  <c r="BQ53" i="4" s="1"/>
  <c r="BR53" i="4" a="1"/>
  <c r="BR53" i="4" s="1"/>
  <c r="BS53" i="4" a="1"/>
  <c r="BS53" i="4" s="1"/>
  <c r="AU49" i="4" a="1"/>
  <c r="AU49" i="4" s="1"/>
  <c r="AU9" i="4" a="1"/>
  <c r="AU9" i="4" s="1"/>
  <c r="AU50" i="4" a="1"/>
  <c r="AU50" i="4" s="1"/>
  <c r="AU10" i="4" a="1"/>
  <c r="AU10" i="4" s="1"/>
  <c r="AU51" i="4" a="1"/>
  <c r="AU51" i="4" s="1"/>
  <c r="AU11" i="4" a="1"/>
  <c r="AU11" i="4" s="1"/>
  <c r="AU12" i="4" a="1"/>
  <c r="AU12" i="4" s="1"/>
  <c r="AU54" i="4" a="1"/>
  <c r="AU54" i="4" s="1"/>
  <c r="AU55" i="4" a="1"/>
  <c r="AU55" i="4" s="1"/>
  <c r="AU13" i="4" a="1"/>
  <c r="AU13" i="4" s="1"/>
  <c r="AU14" i="4" a="1"/>
  <c r="AU14" i="4" s="1"/>
  <c r="AU15" i="4" a="1"/>
  <c r="AU15" i="4" s="1"/>
  <c r="AU56" i="4" a="1"/>
  <c r="AU56" i="4" s="1"/>
  <c r="AU57" i="4" a="1"/>
  <c r="AU57" i="4" s="1"/>
  <c r="AU16" i="4" a="1"/>
  <c r="AU16" i="4" s="1"/>
  <c r="AU17" i="4" a="1"/>
  <c r="AU17" i="4" s="1"/>
  <c r="AU58" i="4" a="1"/>
  <c r="AU58" i="4" s="1"/>
  <c r="AU19" i="4" a="1"/>
  <c r="AU19" i="4" s="1"/>
  <c r="AU20" i="4" a="1"/>
  <c r="AU20" i="4" s="1"/>
  <c r="AU21" i="4" a="1"/>
  <c r="AU21" i="4" s="1"/>
  <c r="AU22" i="4" a="1"/>
  <c r="AU22" i="4" s="1"/>
  <c r="AU23" i="4" a="1"/>
  <c r="AU23" i="4" s="1"/>
  <c r="AU59" i="4" a="1"/>
  <c r="AU59" i="4" s="1"/>
  <c r="AU60" i="4" a="1"/>
  <c r="AU60" i="4" s="1"/>
  <c r="AU24" i="4" a="1"/>
  <c r="AU24" i="4" s="1"/>
  <c r="AU25" i="4" a="1"/>
  <c r="AU25" i="4" s="1"/>
  <c r="AU26" i="4" a="1"/>
  <c r="AU26" i="4" s="1"/>
  <c r="AU61" i="4" a="1"/>
  <c r="AU61" i="4" s="1"/>
  <c r="AU62" i="4" a="1"/>
  <c r="AU62" i="4" s="1"/>
  <c r="AU29" i="4" a="1"/>
  <c r="AU29" i="4" s="1"/>
  <c r="AU30" i="4" a="1"/>
  <c r="AU30" i="4" s="1"/>
  <c r="AU31" i="4" a="1"/>
  <c r="AU31" i="4" s="1"/>
  <c r="AU32" i="4" a="1"/>
  <c r="AU32" i="4" s="1"/>
  <c r="AU33" i="4" a="1"/>
  <c r="AU33" i="4" s="1"/>
  <c r="AU34" i="4" a="1"/>
  <c r="AU34" i="4" s="1"/>
  <c r="AU36" i="4" a="1"/>
  <c r="AU36" i="4" s="1"/>
  <c r="AU64" i="4" a="1"/>
  <c r="AU64" i="4" s="1"/>
  <c r="AU65" i="4" a="1"/>
  <c r="AU65" i="4" s="1"/>
  <c r="AU66" i="4" a="1"/>
  <c r="AU66" i="4" s="1"/>
  <c r="AU67" i="4" a="1"/>
  <c r="AU67" i="4" s="1"/>
  <c r="AU37" i="4" a="1"/>
  <c r="AU37" i="4" s="1"/>
  <c r="AU68" i="4" a="1"/>
  <c r="AU68" i="4" s="1"/>
  <c r="AU38" i="4" a="1"/>
  <c r="AU38" i="4" s="1"/>
  <c r="AU69" i="4" a="1"/>
  <c r="AU69" i="4" s="1"/>
  <c r="AU39" i="4" a="1"/>
  <c r="AU39" i="4" s="1"/>
  <c r="AU70" i="4" a="1"/>
  <c r="AU70" i="4" s="1"/>
  <c r="AU71" i="4" a="1"/>
  <c r="AU71" i="4" s="1"/>
  <c r="AU72" i="4" a="1"/>
  <c r="AU72" i="4" s="1"/>
  <c r="AU40" i="4" a="1"/>
  <c r="AU40" i="4" s="1"/>
  <c r="AU41" i="4" a="1"/>
  <c r="AU41" i="4" s="1"/>
  <c r="AU73" i="4" a="1"/>
  <c r="AU73" i="4" s="1"/>
  <c r="AU42" i="4" a="1"/>
  <c r="AU42" i="4" s="1"/>
  <c r="AU43" i="4" a="1"/>
  <c r="AU43" i="4" s="1"/>
  <c r="AU44" i="4" a="1"/>
  <c r="AU44" i="4" s="1"/>
  <c r="AU74" i="4" a="1"/>
  <c r="AU74" i="4" s="1"/>
  <c r="AU45" i="4" a="1"/>
  <c r="AU45" i="4" s="1"/>
  <c r="AU46" i="4" a="1"/>
  <c r="AU46" i="4" s="1"/>
  <c r="AU47" i="4" a="1"/>
  <c r="AU47" i="4" s="1"/>
  <c r="AU48" i="4" a="1"/>
  <c r="AU48" i="4" s="1"/>
  <c r="AU75" i="4" a="1"/>
  <c r="AU75" i="4" s="1"/>
  <c r="AU76" i="4" a="1"/>
  <c r="AU76" i="4" s="1"/>
  <c r="AU77" i="4" a="1"/>
  <c r="AU77" i="4" s="1"/>
  <c r="BT53" i="4"/>
  <c r="Q23" i="9" l="1"/>
  <c r="O23" i="9"/>
  <c r="I23" i="9"/>
  <c r="L23" i="9"/>
  <c r="AF4" i="26"/>
  <c r="S23" i="9"/>
  <c r="AB23" i="9"/>
  <c r="H23" i="9"/>
  <c r="J23" i="9" a="1"/>
  <c r="J23" i="9" s="1"/>
  <c r="M23" i="9"/>
  <c r="FM5" i="9" l="1"/>
  <c r="FL5" i="9" l="1"/>
  <c r="FK5" i="9" l="1"/>
  <c r="FJ5" i="9" l="1"/>
  <c r="FI5" i="9" l="1"/>
  <c r="AQ64" i="4" l="1" a="1"/>
  <c r="AQ64" i="4" s="1"/>
  <c r="C64" i="4" a="1"/>
  <c r="C64" i="4" s="1"/>
  <c r="AR64" i="4" a="1"/>
  <c r="AR64" i="4" s="1"/>
  <c r="D64" i="4" a="1"/>
  <c r="D64" i="4" s="1"/>
  <c r="AS64" i="4" a="1"/>
  <c r="AS64" i="4" s="1"/>
  <c r="E64" i="4" a="1"/>
  <c r="E64" i="4" s="1"/>
  <c r="AT64" i="4" a="1"/>
  <c r="AT64" i="4" s="1"/>
  <c r="F64" i="4" a="1"/>
  <c r="F64" i="4" s="1"/>
  <c r="AV64" i="4" a="1"/>
  <c r="AV64" i="4" s="1"/>
  <c r="AW64" i="4" a="1"/>
  <c r="AW64" i="4" s="1"/>
  <c r="G64" i="4" a="1"/>
  <c r="G64" i="4" s="1"/>
  <c r="H64" i="4" a="1"/>
  <c r="H64" i="4" s="1"/>
  <c r="I64" i="4" a="1"/>
  <c r="I64" i="4" s="1"/>
  <c r="AX64" i="4" a="1"/>
  <c r="AX64" i="4" s="1"/>
  <c r="AY64" i="4" a="1"/>
  <c r="AY64" i="4" s="1"/>
  <c r="J64" i="4" a="1"/>
  <c r="J64" i="4" s="1"/>
  <c r="K64" i="4" a="1"/>
  <c r="K64" i="4" s="1"/>
  <c r="AZ64" i="4" a="1"/>
  <c r="AZ64" i="4" s="1"/>
  <c r="M64" i="4" a="1"/>
  <c r="M64" i="4" s="1"/>
  <c r="N64" i="4" a="1"/>
  <c r="N64" i="4" s="1"/>
  <c r="O64" i="4" a="1"/>
  <c r="O64" i="4" s="1"/>
  <c r="P64" i="4" a="1"/>
  <c r="P64" i="4" s="1"/>
  <c r="Q64" i="4" a="1"/>
  <c r="Q64" i="4" s="1"/>
  <c r="BA64" i="4" a="1"/>
  <c r="BA64" i="4" s="1"/>
  <c r="BB64" i="4" a="1"/>
  <c r="BB64" i="4" s="1"/>
  <c r="R64" i="4" a="1"/>
  <c r="R64" i="4" s="1"/>
  <c r="S64" i="4" a="1"/>
  <c r="S64" i="4" s="1"/>
  <c r="T64" i="4" a="1"/>
  <c r="T64" i="4" s="1"/>
  <c r="BC64" i="4" a="1"/>
  <c r="BC64" i="4" s="1"/>
  <c r="BD64" i="4" a="1"/>
  <c r="BD64" i="4" s="1"/>
  <c r="W64" i="4" a="1"/>
  <c r="W64" i="4" s="1"/>
  <c r="X64" i="4" a="1"/>
  <c r="X64" i="4" s="1"/>
  <c r="Y64" i="4" a="1"/>
  <c r="Y64" i="4" s="1"/>
  <c r="Z64" i="4" a="1"/>
  <c r="Z64" i="4" s="1"/>
  <c r="AA64" i="4" a="1"/>
  <c r="AA64" i="4" s="1"/>
  <c r="BG64" i="4" a="1"/>
  <c r="BG64" i="4" s="1"/>
  <c r="BH64" i="4" a="1"/>
  <c r="BH64" i="4" s="1"/>
  <c r="BI64" i="4" a="1"/>
  <c r="BI64" i="4" s="1"/>
  <c r="AE64" i="4" a="1"/>
  <c r="AE64" i="4" s="1"/>
  <c r="BJ64" i="4" a="1"/>
  <c r="BJ64" i="4" s="1"/>
  <c r="AF64" i="4" a="1"/>
  <c r="AF64" i="4" s="1"/>
  <c r="BK64" i="4" a="1"/>
  <c r="BK64" i="4" s="1"/>
  <c r="BL64" i="4" a="1"/>
  <c r="BL64" i="4" s="1"/>
  <c r="BM64" i="4" a="1"/>
  <c r="BM64" i="4" s="1"/>
  <c r="BN64" i="4" a="1"/>
  <c r="BN64" i="4" s="1"/>
  <c r="AH64" i="4" a="1"/>
  <c r="AH64" i="4" s="1"/>
  <c r="AI64" i="4" a="1"/>
  <c r="AI64" i="4" s="1"/>
  <c r="BO64" i="4" a="1"/>
  <c r="BO64" i="4" s="1"/>
  <c r="AJ64" i="4" a="1"/>
  <c r="AJ64" i="4" s="1"/>
  <c r="AK64" i="4" a="1"/>
  <c r="AK64" i="4" s="1"/>
  <c r="AL64" i="4" a="1"/>
  <c r="AL64" i="4" s="1"/>
  <c r="BP64" i="4" a="1"/>
  <c r="BP64" i="4" s="1"/>
  <c r="AM64" i="4" a="1"/>
  <c r="AM64" i="4" s="1"/>
  <c r="AN64" i="4" a="1"/>
  <c r="AN64" i="4" s="1"/>
  <c r="AO64" i="4" a="1"/>
  <c r="AO64" i="4" s="1"/>
  <c r="AP64" i="4" a="1"/>
  <c r="AP64" i="4" s="1"/>
  <c r="BQ64" i="4" a="1"/>
  <c r="BQ64" i="4" s="1"/>
  <c r="BR64" i="4" a="1"/>
  <c r="BR64" i="4" s="1"/>
  <c r="BS64" i="4" a="1"/>
  <c r="BS64" i="4" s="1"/>
  <c r="BF49" i="4" a="1"/>
  <c r="BF49" i="4" s="1"/>
  <c r="BF9" i="4" a="1"/>
  <c r="BF9" i="4" s="1"/>
  <c r="BF50" i="4" a="1"/>
  <c r="BF50" i="4" s="1"/>
  <c r="BF10" i="4" a="1"/>
  <c r="BF10" i="4" s="1"/>
  <c r="BF51" i="4" a="1"/>
  <c r="BF51" i="4" s="1"/>
  <c r="BF11" i="4" a="1"/>
  <c r="BF11" i="4" s="1"/>
  <c r="BF52" i="4" a="1"/>
  <c r="BF52" i="4" s="1"/>
  <c r="BF12" i="4" a="1"/>
  <c r="BF12" i="4" s="1"/>
  <c r="BF54" i="4" a="1"/>
  <c r="BF54" i="4" s="1"/>
  <c r="BF55" i="4" a="1"/>
  <c r="BF55" i="4" s="1"/>
  <c r="BF13" i="4" a="1"/>
  <c r="BF13" i="4" s="1"/>
  <c r="BF14" i="4" a="1"/>
  <c r="BF14" i="4" s="1"/>
  <c r="BF15" i="4" a="1"/>
  <c r="BF15" i="4" s="1"/>
  <c r="BF56" i="4" a="1"/>
  <c r="BF56" i="4" s="1"/>
  <c r="BF57" i="4" a="1"/>
  <c r="BF57" i="4" s="1"/>
  <c r="BF16" i="4" a="1"/>
  <c r="BF16" i="4" s="1"/>
  <c r="BF17" i="4" a="1"/>
  <c r="BF17" i="4" s="1"/>
  <c r="BF58" i="4" a="1"/>
  <c r="BF58" i="4" s="1"/>
  <c r="BF19" i="4" a="1"/>
  <c r="BF19" i="4" s="1"/>
  <c r="BF20" i="4" a="1"/>
  <c r="BF20" i="4" s="1"/>
  <c r="BF21" i="4" a="1"/>
  <c r="BF21" i="4" s="1"/>
  <c r="BF22" i="4" a="1"/>
  <c r="BF22" i="4" s="1"/>
  <c r="BF23" i="4" a="1"/>
  <c r="BF23" i="4" s="1"/>
  <c r="BF59" i="4" a="1"/>
  <c r="BF59" i="4" s="1"/>
  <c r="BF60" i="4" a="1"/>
  <c r="BF60" i="4" s="1"/>
  <c r="BF24" i="4" a="1"/>
  <c r="BF24" i="4" s="1"/>
  <c r="BF25" i="4" a="1"/>
  <c r="BF25" i="4" s="1"/>
  <c r="BF26" i="4" a="1"/>
  <c r="BF26" i="4" s="1"/>
  <c r="BF61" i="4" a="1"/>
  <c r="BF61" i="4" s="1"/>
  <c r="BF62" i="4" a="1"/>
  <c r="BF62" i="4" s="1"/>
  <c r="BF29" i="4" a="1"/>
  <c r="BF29" i="4" s="1"/>
  <c r="BF30" i="4" a="1"/>
  <c r="BF30" i="4" s="1"/>
  <c r="BF31" i="4" a="1"/>
  <c r="BF31" i="4" s="1"/>
  <c r="BF32" i="4" a="1"/>
  <c r="BF32" i="4" s="1"/>
  <c r="BF33" i="4" a="1"/>
  <c r="BF33" i="4" s="1"/>
  <c r="BF65" i="4" a="1"/>
  <c r="BF65" i="4" s="1"/>
  <c r="BF66" i="4" a="1"/>
  <c r="BF66" i="4" s="1"/>
  <c r="BF67" i="4" a="1"/>
  <c r="BF67" i="4" s="1"/>
  <c r="BF37" i="4" a="1"/>
  <c r="BF37" i="4" s="1"/>
  <c r="BF68" i="4" a="1"/>
  <c r="BF68" i="4" s="1"/>
  <c r="BF38" i="4" a="1"/>
  <c r="BF38" i="4" s="1"/>
  <c r="BF69" i="4" a="1"/>
  <c r="BF69" i="4" s="1"/>
  <c r="BF39" i="4" a="1"/>
  <c r="BF39" i="4" s="1"/>
  <c r="BF70" i="4" a="1"/>
  <c r="BF70" i="4" s="1"/>
  <c r="BF71" i="4" a="1"/>
  <c r="BF71" i="4" s="1"/>
  <c r="BF72" i="4" a="1"/>
  <c r="BF72" i="4" s="1"/>
  <c r="BF40" i="4" a="1"/>
  <c r="BF40" i="4" s="1"/>
  <c r="BF41" i="4" a="1"/>
  <c r="BF41" i="4" s="1"/>
  <c r="BF73" i="4" a="1"/>
  <c r="BF73" i="4" s="1"/>
  <c r="BF42" i="4" a="1"/>
  <c r="BF42" i="4" s="1"/>
  <c r="BF43" i="4" a="1"/>
  <c r="BF43" i="4" s="1"/>
  <c r="BF44" i="4" a="1"/>
  <c r="BF44" i="4" s="1"/>
  <c r="BF74" i="4" a="1"/>
  <c r="BF74" i="4" s="1"/>
  <c r="BF45" i="4" a="1"/>
  <c r="BF45" i="4" s="1"/>
  <c r="BF46" i="4" a="1"/>
  <c r="BF46" i="4" s="1"/>
  <c r="BF47" i="4" a="1"/>
  <c r="BF47" i="4" s="1"/>
  <c r="BF48" i="4" a="1"/>
  <c r="BF48" i="4" s="1"/>
  <c r="BF75" i="4" a="1"/>
  <c r="BF75" i="4" s="1"/>
  <c r="BF76" i="4" a="1"/>
  <c r="BF76" i="4" s="1"/>
  <c r="BF77" i="4" a="1"/>
  <c r="BF77" i="4" s="1"/>
  <c r="BF7" i="4"/>
  <c r="BT64" i="4"/>
  <c r="FH5" i="9"/>
  <c r="FG5" i="9" l="1"/>
  <c r="FF5" i="9" l="1"/>
  <c r="FE5" i="9" l="1"/>
  <c r="FD5" i="9" l="1"/>
  <c r="FC5" i="9" l="1"/>
  <c r="BM7" i="4" l="1"/>
  <c r="AS7" i="4"/>
  <c r="C85" i="9"/>
  <c r="G85" i="9"/>
  <c r="N85" i="9"/>
  <c r="P85" i="9"/>
  <c r="R85" i="9"/>
  <c r="Z85" i="9"/>
  <c r="C18" i="9"/>
  <c r="G18" i="9"/>
  <c r="N18" i="9"/>
  <c r="P18" i="9"/>
  <c r="R18" i="9"/>
  <c r="Z18" i="9"/>
  <c r="FB5" i="9"/>
  <c r="AA18" i="9" s="1"/>
  <c r="BM49" i="4" a="1"/>
  <c r="BM49" i="4" s="1"/>
  <c r="BM9" i="4" a="1"/>
  <c r="BM9" i="4" s="1"/>
  <c r="BM50" i="4" a="1"/>
  <c r="BM50" i="4" s="1"/>
  <c r="BM10" i="4" a="1"/>
  <c r="BM10" i="4" s="1"/>
  <c r="BM51" i="4" a="1"/>
  <c r="BM51" i="4" s="1"/>
  <c r="BM11" i="4" a="1"/>
  <c r="BM11" i="4" s="1"/>
  <c r="BM52" i="4" a="1"/>
  <c r="BM52" i="4" s="1"/>
  <c r="BM12" i="4" a="1"/>
  <c r="BM12" i="4" s="1"/>
  <c r="BM54" i="4" a="1"/>
  <c r="BM54" i="4" s="1"/>
  <c r="BM55" i="4" a="1"/>
  <c r="BM55" i="4" s="1"/>
  <c r="BM13" i="4" a="1"/>
  <c r="BM13" i="4" s="1"/>
  <c r="BM14" i="4" a="1"/>
  <c r="BM14" i="4" s="1"/>
  <c r="BM15" i="4" a="1"/>
  <c r="BM15" i="4" s="1"/>
  <c r="BM56" i="4" a="1"/>
  <c r="BM56" i="4" s="1"/>
  <c r="BM57" i="4" a="1"/>
  <c r="BM57" i="4" s="1"/>
  <c r="BM16" i="4" a="1"/>
  <c r="BM16" i="4" s="1"/>
  <c r="BM17" i="4" a="1"/>
  <c r="BM17" i="4" s="1"/>
  <c r="BM58" i="4" a="1"/>
  <c r="BM58" i="4" s="1"/>
  <c r="BM19" i="4" a="1"/>
  <c r="BM19" i="4" s="1"/>
  <c r="BM20" i="4" a="1"/>
  <c r="BM20" i="4" s="1"/>
  <c r="BM21" i="4" a="1"/>
  <c r="BM21" i="4" s="1"/>
  <c r="BM22" i="4" a="1"/>
  <c r="BM22" i="4" s="1"/>
  <c r="BM23" i="4" a="1"/>
  <c r="BM23" i="4" s="1"/>
  <c r="BM59" i="4" a="1"/>
  <c r="BM59" i="4" s="1"/>
  <c r="BM60" i="4" a="1"/>
  <c r="BM60" i="4" s="1"/>
  <c r="BM24" i="4" a="1"/>
  <c r="BM24" i="4" s="1"/>
  <c r="BM25" i="4" a="1"/>
  <c r="BM25" i="4" s="1"/>
  <c r="BM26" i="4" a="1"/>
  <c r="BM26" i="4" s="1"/>
  <c r="BM61" i="4" a="1"/>
  <c r="BM61" i="4" s="1"/>
  <c r="BM62" i="4" a="1"/>
  <c r="BM62" i="4" s="1"/>
  <c r="BM29" i="4" a="1"/>
  <c r="BM29" i="4" s="1"/>
  <c r="BM30" i="4" a="1"/>
  <c r="BM30" i="4" s="1"/>
  <c r="BM31" i="4" a="1"/>
  <c r="BM31" i="4" s="1"/>
  <c r="BM32" i="4" a="1"/>
  <c r="BM32" i="4" s="1"/>
  <c r="BM33" i="4" a="1"/>
  <c r="BM33" i="4" s="1"/>
  <c r="BM34" i="4" a="1"/>
  <c r="BM34" i="4" s="1"/>
  <c r="BM36" i="4" a="1"/>
  <c r="BM36" i="4" s="1"/>
  <c r="BM65" i="4" a="1"/>
  <c r="BM65" i="4" s="1"/>
  <c r="BM66" i="4" a="1"/>
  <c r="BM66" i="4" s="1"/>
  <c r="BM67" i="4" a="1"/>
  <c r="BM67" i="4" s="1"/>
  <c r="BM37" i="4" a="1"/>
  <c r="BM37" i="4" s="1"/>
  <c r="BM68" i="4" a="1"/>
  <c r="BM68" i="4" s="1"/>
  <c r="BM38" i="4" a="1"/>
  <c r="BM38" i="4" s="1"/>
  <c r="BM69" i="4" a="1"/>
  <c r="BM69" i="4" s="1"/>
  <c r="BM39" i="4" a="1"/>
  <c r="BM39" i="4" s="1"/>
  <c r="BM70" i="4" a="1"/>
  <c r="BM70" i="4" s="1"/>
  <c r="BM71" i="4" a="1"/>
  <c r="BM71" i="4" s="1"/>
  <c r="BM72" i="4" a="1"/>
  <c r="BM72" i="4" s="1"/>
  <c r="BM40" i="4" a="1"/>
  <c r="BM40" i="4" s="1"/>
  <c r="BM41" i="4" a="1"/>
  <c r="BM41" i="4" s="1"/>
  <c r="BM73" i="4" a="1"/>
  <c r="BM73" i="4" s="1"/>
  <c r="BM42" i="4" a="1"/>
  <c r="BM42" i="4" s="1"/>
  <c r="BM43" i="4" a="1"/>
  <c r="BM43" i="4" s="1"/>
  <c r="BM44" i="4" a="1"/>
  <c r="BM44" i="4" s="1"/>
  <c r="BM74" i="4" a="1"/>
  <c r="BM74" i="4" s="1"/>
  <c r="BM45" i="4" a="1"/>
  <c r="BM45" i="4" s="1"/>
  <c r="BM46" i="4" a="1"/>
  <c r="BM46" i="4" s="1"/>
  <c r="BM47" i="4" a="1"/>
  <c r="BM47" i="4" s="1"/>
  <c r="BM48" i="4" a="1"/>
  <c r="BM48" i="4" s="1"/>
  <c r="BM75" i="4" a="1"/>
  <c r="BM75" i="4" s="1"/>
  <c r="BM76" i="4" a="1"/>
  <c r="BM76" i="4" s="1"/>
  <c r="BM77" i="4" a="1"/>
  <c r="BM77" i="4" s="1"/>
  <c r="AQ71" i="4" a="1"/>
  <c r="AQ71" i="4" s="1"/>
  <c r="C71" i="4" a="1"/>
  <c r="C71" i="4" s="1"/>
  <c r="AR71" i="4" a="1"/>
  <c r="AR71" i="4" s="1"/>
  <c r="D71" i="4" a="1"/>
  <c r="D71" i="4" s="1"/>
  <c r="AS71" i="4" a="1"/>
  <c r="AS71" i="4" s="1"/>
  <c r="E71" i="4" a="1"/>
  <c r="E71" i="4" s="1"/>
  <c r="AT71" i="4" a="1"/>
  <c r="AT71" i="4" s="1"/>
  <c r="F71" i="4" a="1"/>
  <c r="F71" i="4" s="1"/>
  <c r="AV71" i="4" a="1"/>
  <c r="AV71" i="4" s="1"/>
  <c r="AW71" i="4" a="1"/>
  <c r="AW71" i="4" s="1"/>
  <c r="G71" i="4" a="1"/>
  <c r="G71" i="4" s="1"/>
  <c r="H71" i="4" a="1"/>
  <c r="H71" i="4" s="1"/>
  <c r="I71" i="4" a="1"/>
  <c r="I71" i="4" s="1"/>
  <c r="AX71" i="4" a="1"/>
  <c r="AX71" i="4" s="1"/>
  <c r="AY71" i="4" a="1"/>
  <c r="AY71" i="4" s="1"/>
  <c r="J71" i="4" a="1"/>
  <c r="J71" i="4" s="1"/>
  <c r="K71" i="4" a="1"/>
  <c r="K71" i="4" s="1"/>
  <c r="AZ71" i="4" a="1"/>
  <c r="AZ71" i="4" s="1"/>
  <c r="M71" i="4" a="1"/>
  <c r="M71" i="4" s="1"/>
  <c r="N71" i="4" a="1"/>
  <c r="N71" i="4" s="1"/>
  <c r="O71" i="4" a="1"/>
  <c r="O71" i="4" s="1"/>
  <c r="P71" i="4" a="1"/>
  <c r="P71" i="4" s="1"/>
  <c r="Q71" i="4" a="1"/>
  <c r="Q71" i="4" s="1"/>
  <c r="BA71" i="4" a="1"/>
  <c r="BA71" i="4" s="1"/>
  <c r="BB71" i="4" a="1"/>
  <c r="BB71" i="4" s="1"/>
  <c r="R71" i="4" a="1"/>
  <c r="R71" i="4" s="1"/>
  <c r="S71" i="4" a="1"/>
  <c r="S71" i="4" s="1"/>
  <c r="T71" i="4" a="1"/>
  <c r="T71" i="4" s="1"/>
  <c r="BC71" i="4" a="1"/>
  <c r="BC71" i="4" s="1"/>
  <c r="BD71" i="4" a="1"/>
  <c r="BD71" i="4" s="1"/>
  <c r="W71" i="4" a="1"/>
  <c r="W71" i="4" s="1"/>
  <c r="X71" i="4" a="1"/>
  <c r="X71" i="4" s="1"/>
  <c r="Y71" i="4" a="1"/>
  <c r="Y71" i="4" s="1"/>
  <c r="Z71" i="4" a="1"/>
  <c r="Z71" i="4" s="1"/>
  <c r="AA71" i="4" a="1"/>
  <c r="AA71" i="4" s="1"/>
  <c r="AB71" i="4" a="1"/>
  <c r="AB71" i="4" s="1"/>
  <c r="AD71" i="4" a="1"/>
  <c r="AD71" i="4" s="1"/>
  <c r="BG71" i="4" a="1"/>
  <c r="BG71" i="4" s="1"/>
  <c r="BH71" i="4" a="1"/>
  <c r="BH71" i="4" s="1"/>
  <c r="BI71" i="4" a="1"/>
  <c r="BI71" i="4" s="1"/>
  <c r="AE71" i="4" a="1"/>
  <c r="AE71" i="4" s="1"/>
  <c r="BJ71" i="4" a="1"/>
  <c r="BJ71" i="4" s="1"/>
  <c r="AF71" i="4" a="1"/>
  <c r="AF71" i="4" s="1"/>
  <c r="BK71" i="4" a="1"/>
  <c r="BK71" i="4" s="1"/>
  <c r="BL71" i="4" a="1"/>
  <c r="BL71" i="4" s="1"/>
  <c r="BN71" i="4" a="1"/>
  <c r="BN71" i="4" s="1"/>
  <c r="AH71" i="4" a="1"/>
  <c r="AH71" i="4" s="1"/>
  <c r="AI71" i="4" a="1"/>
  <c r="AI71" i="4" s="1"/>
  <c r="BO71" i="4" a="1"/>
  <c r="BO71" i="4" s="1"/>
  <c r="AJ71" i="4" a="1"/>
  <c r="AJ71" i="4" s="1"/>
  <c r="AK71" i="4" a="1"/>
  <c r="AK71" i="4" s="1"/>
  <c r="AL71" i="4" a="1"/>
  <c r="AL71" i="4" s="1"/>
  <c r="BP71" i="4" a="1"/>
  <c r="BP71" i="4" s="1"/>
  <c r="AM71" i="4" a="1"/>
  <c r="AM71" i="4" s="1"/>
  <c r="AN71" i="4" a="1"/>
  <c r="AN71" i="4" s="1"/>
  <c r="AO71" i="4" a="1"/>
  <c r="AO71" i="4" s="1"/>
  <c r="AP71" i="4" a="1"/>
  <c r="AP71" i="4" s="1"/>
  <c r="BQ71" i="4" a="1"/>
  <c r="BQ71" i="4" s="1"/>
  <c r="BR71" i="4" a="1"/>
  <c r="BR71" i="4" s="1"/>
  <c r="BS71" i="4" a="1"/>
  <c r="BS71" i="4" s="1"/>
  <c r="BT71" i="4"/>
  <c r="AQ51" i="4" a="1"/>
  <c r="AQ51" i="4" s="1"/>
  <c r="C51" i="4" a="1"/>
  <c r="C51" i="4" s="1"/>
  <c r="AR51" i="4" a="1"/>
  <c r="AR51" i="4" s="1"/>
  <c r="D51" i="4" a="1"/>
  <c r="D51" i="4" s="1"/>
  <c r="AS51" i="4" a="1"/>
  <c r="AS51" i="4" s="1"/>
  <c r="E51" i="4" a="1"/>
  <c r="E51" i="4" s="1"/>
  <c r="AT51" i="4" a="1"/>
  <c r="AT51" i="4" s="1"/>
  <c r="F51" i="4" a="1"/>
  <c r="F51" i="4" s="1"/>
  <c r="AV51" i="4" a="1"/>
  <c r="AV51" i="4" s="1"/>
  <c r="AW51" i="4" a="1"/>
  <c r="AW51" i="4" s="1"/>
  <c r="G51" i="4" a="1"/>
  <c r="G51" i="4" s="1"/>
  <c r="H51" i="4" a="1"/>
  <c r="H51" i="4" s="1"/>
  <c r="I51" i="4" a="1"/>
  <c r="I51" i="4" s="1"/>
  <c r="AX51" i="4" a="1"/>
  <c r="AX51" i="4" s="1"/>
  <c r="AY51" i="4" a="1"/>
  <c r="AY51" i="4" s="1"/>
  <c r="J51" i="4" a="1"/>
  <c r="J51" i="4" s="1"/>
  <c r="K51" i="4" a="1"/>
  <c r="K51" i="4" s="1"/>
  <c r="AZ51" i="4" a="1"/>
  <c r="AZ51" i="4" s="1"/>
  <c r="M51" i="4" a="1"/>
  <c r="M51" i="4" s="1"/>
  <c r="N51" i="4" a="1"/>
  <c r="N51" i="4" s="1"/>
  <c r="O51" i="4" a="1"/>
  <c r="O51" i="4" s="1"/>
  <c r="P51" i="4" a="1"/>
  <c r="P51" i="4" s="1"/>
  <c r="Q51" i="4" a="1"/>
  <c r="Q51" i="4" s="1"/>
  <c r="BA51" i="4" a="1"/>
  <c r="BA51" i="4" s="1"/>
  <c r="BB51" i="4" a="1"/>
  <c r="BB51" i="4" s="1"/>
  <c r="R51" i="4" a="1"/>
  <c r="R51" i="4" s="1"/>
  <c r="S51" i="4" a="1"/>
  <c r="S51" i="4" s="1"/>
  <c r="T51" i="4" a="1"/>
  <c r="T51" i="4" s="1"/>
  <c r="BC51" i="4" a="1"/>
  <c r="BC51" i="4" s="1"/>
  <c r="BD51" i="4" a="1"/>
  <c r="BD51" i="4" s="1"/>
  <c r="W51" i="4" a="1"/>
  <c r="W51" i="4" s="1"/>
  <c r="X51" i="4" a="1"/>
  <c r="X51" i="4" s="1"/>
  <c r="Y51" i="4" a="1"/>
  <c r="Y51" i="4" s="1"/>
  <c r="Z51" i="4" a="1"/>
  <c r="Z51" i="4" s="1"/>
  <c r="AA51" i="4" a="1"/>
  <c r="AA51" i="4" s="1"/>
  <c r="AB51" i="4" a="1"/>
  <c r="AB51" i="4" s="1"/>
  <c r="AD51" i="4" a="1"/>
  <c r="AD51" i="4" s="1"/>
  <c r="BG51" i="4" a="1"/>
  <c r="BG51" i="4" s="1"/>
  <c r="BH51" i="4" a="1"/>
  <c r="BH51" i="4" s="1"/>
  <c r="BI51" i="4" a="1"/>
  <c r="BI51" i="4" s="1"/>
  <c r="AE51" i="4" a="1"/>
  <c r="AE51" i="4" s="1"/>
  <c r="BJ51" i="4" a="1"/>
  <c r="BJ51" i="4" s="1"/>
  <c r="AF51" i="4" a="1"/>
  <c r="AF51" i="4" s="1"/>
  <c r="BK51" i="4" a="1"/>
  <c r="BK51" i="4" s="1"/>
  <c r="BL51" i="4" a="1"/>
  <c r="BL51" i="4" s="1"/>
  <c r="BN51" i="4" a="1"/>
  <c r="BN51" i="4" s="1"/>
  <c r="AH51" i="4" a="1"/>
  <c r="AH51" i="4" s="1"/>
  <c r="AI51" i="4" a="1"/>
  <c r="AI51" i="4" s="1"/>
  <c r="BO51" i="4" a="1"/>
  <c r="BO51" i="4" s="1"/>
  <c r="AJ51" i="4" a="1"/>
  <c r="AJ51" i="4" s="1"/>
  <c r="AK51" i="4" a="1"/>
  <c r="AK51" i="4" s="1"/>
  <c r="AL51" i="4" a="1"/>
  <c r="AL51" i="4" s="1"/>
  <c r="BP51" i="4" a="1"/>
  <c r="BP51" i="4" s="1"/>
  <c r="AM51" i="4" a="1"/>
  <c r="AM51" i="4" s="1"/>
  <c r="AN51" i="4" a="1"/>
  <c r="AN51" i="4" s="1"/>
  <c r="AO51" i="4" a="1"/>
  <c r="AO51" i="4" s="1"/>
  <c r="AP51" i="4" a="1"/>
  <c r="AP51" i="4" s="1"/>
  <c r="BQ51" i="4" a="1"/>
  <c r="BQ51" i="4" s="1"/>
  <c r="BR51" i="4" a="1"/>
  <c r="BR51" i="4" s="1"/>
  <c r="BS51" i="4" a="1"/>
  <c r="BS51" i="4" s="1"/>
  <c r="AS49" i="4" a="1"/>
  <c r="AS49" i="4" s="1"/>
  <c r="AS9" i="4" a="1"/>
  <c r="AS9" i="4" s="1"/>
  <c r="AS50" i="4" a="1"/>
  <c r="AS50" i="4" s="1"/>
  <c r="AS10" i="4" a="1"/>
  <c r="AS10" i="4" s="1"/>
  <c r="AS11" i="4" a="1"/>
  <c r="AS11" i="4" s="1"/>
  <c r="AS52" i="4" a="1"/>
  <c r="AS52" i="4" s="1"/>
  <c r="AS12" i="4" a="1"/>
  <c r="AS12" i="4" s="1"/>
  <c r="AS54" i="4" a="1"/>
  <c r="AS54" i="4" s="1"/>
  <c r="AS55" i="4" a="1"/>
  <c r="AS55" i="4" s="1"/>
  <c r="AS13" i="4" a="1"/>
  <c r="AS13" i="4" s="1"/>
  <c r="AS14" i="4" a="1"/>
  <c r="AS14" i="4" s="1"/>
  <c r="AS15" i="4" a="1"/>
  <c r="AS15" i="4" s="1"/>
  <c r="AS56" i="4" a="1"/>
  <c r="AS56" i="4" s="1"/>
  <c r="AS57" i="4" a="1"/>
  <c r="AS57" i="4" s="1"/>
  <c r="AS16" i="4" a="1"/>
  <c r="AS16" i="4" s="1"/>
  <c r="AS17" i="4" a="1"/>
  <c r="AS17" i="4" s="1"/>
  <c r="AS58" i="4" a="1"/>
  <c r="AS58" i="4" s="1"/>
  <c r="AS19" i="4" a="1"/>
  <c r="AS19" i="4" s="1"/>
  <c r="AS20" i="4" a="1"/>
  <c r="AS20" i="4" s="1"/>
  <c r="AS21" i="4" a="1"/>
  <c r="AS21" i="4" s="1"/>
  <c r="AS22" i="4" a="1"/>
  <c r="AS22" i="4" s="1"/>
  <c r="AS23" i="4" a="1"/>
  <c r="AS23" i="4" s="1"/>
  <c r="AS59" i="4" a="1"/>
  <c r="AS59" i="4" s="1"/>
  <c r="AS60" i="4" a="1"/>
  <c r="AS60" i="4" s="1"/>
  <c r="AS24" i="4" a="1"/>
  <c r="AS24" i="4" s="1"/>
  <c r="AS25" i="4" a="1"/>
  <c r="AS25" i="4" s="1"/>
  <c r="AS26" i="4" a="1"/>
  <c r="AS26" i="4" s="1"/>
  <c r="AS61" i="4" a="1"/>
  <c r="AS61" i="4" s="1"/>
  <c r="AS62" i="4" a="1"/>
  <c r="AS62" i="4" s="1"/>
  <c r="AS29" i="4" a="1"/>
  <c r="AS29" i="4" s="1"/>
  <c r="AS30" i="4" a="1"/>
  <c r="AS30" i="4" s="1"/>
  <c r="AS31" i="4" a="1"/>
  <c r="AS31" i="4" s="1"/>
  <c r="AS32" i="4" a="1"/>
  <c r="AS32" i="4" s="1"/>
  <c r="AS33" i="4" a="1"/>
  <c r="AS33" i="4" s="1"/>
  <c r="AS34" i="4" a="1"/>
  <c r="AS34" i="4" s="1"/>
  <c r="AS36" i="4" a="1"/>
  <c r="AS36" i="4" s="1"/>
  <c r="AS65" i="4" a="1"/>
  <c r="AS65" i="4" s="1"/>
  <c r="AS66" i="4" a="1"/>
  <c r="AS66" i="4" s="1"/>
  <c r="AS67" i="4" a="1"/>
  <c r="AS67" i="4" s="1"/>
  <c r="AS37" i="4" a="1"/>
  <c r="AS37" i="4" s="1"/>
  <c r="AS68" i="4" a="1"/>
  <c r="AS68" i="4" s="1"/>
  <c r="AS38" i="4" a="1"/>
  <c r="AS38" i="4" s="1"/>
  <c r="AS69" i="4" a="1"/>
  <c r="AS69" i="4" s="1"/>
  <c r="AS39" i="4" a="1"/>
  <c r="AS39" i="4" s="1"/>
  <c r="AS70" i="4" a="1"/>
  <c r="AS70" i="4" s="1"/>
  <c r="AS72" i="4" a="1"/>
  <c r="AS72" i="4" s="1"/>
  <c r="AS40" i="4" a="1"/>
  <c r="AS40" i="4" s="1"/>
  <c r="AS41" i="4" a="1"/>
  <c r="AS41" i="4" s="1"/>
  <c r="AS73" i="4" a="1"/>
  <c r="AS73" i="4" s="1"/>
  <c r="AS42" i="4" a="1"/>
  <c r="AS42" i="4" s="1"/>
  <c r="AS43" i="4" a="1"/>
  <c r="AS43" i="4" s="1"/>
  <c r="AS44" i="4" a="1"/>
  <c r="AS44" i="4" s="1"/>
  <c r="AS74" i="4" a="1"/>
  <c r="AS74" i="4" s="1"/>
  <c r="AS45" i="4" a="1"/>
  <c r="AS45" i="4" s="1"/>
  <c r="AS46" i="4" a="1"/>
  <c r="AS46" i="4" s="1"/>
  <c r="AS47" i="4" a="1"/>
  <c r="AS47" i="4" s="1"/>
  <c r="AS48" i="4" a="1"/>
  <c r="AS48" i="4" s="1"/>
  <c r="AS75" i="4" a="1"/>
  <c r="AS75" i="4" s="1"/>
  <c r="AS76" i="4" a="1"/>
  <c r="AS76" i="4" s="1"/>
  <c r="AS77" i="4" a="1"/>
  <c r="AS77" i="4" s="1"/>
  <c r="BT51" i="4"/>
  <c r="S85" i="9" l="1"/>
  <c r="I18" i="9"/>
  <c r="L18" i="9"/>
  <c r="I85" i="9"/>
  <c r="L85" i="9"/>
  <c r="Q18" i="9"/>
  <c r="S18" i="9"/>
  <c r="O85" i="9"/>
  <c r="H18" i="9"/>
  <c r="O18" i="9"/>
  <c r="AA85" i="9"/>
  <c r="AB85" i="9" s="1"/>
  <c r="Q85" i="9"/>
  <c r="AB18" i="9"/>
  <c r="J85" i="9" a="1"/>
  <c r="J85" i="9" s="1"/>
  <c r="H85" i="9"/>
  <c r="M85" i="9"/>
  <c r="J18" i="9" a="1"/>
  <c r="J18" i="9" s="1"/>
  <c r="M18" i="9"/>
  <c r="G7" i="9" l="1"/>
  <c r="G8" i="9"/>
  <c r="AN7" i="4" l="1"/>
  <c r="AN49" i="4" a="1"/>
  <c r="AN49" i="4" s="1"/>
  <c r="AN9" i="4" a="1"/>
  <c r="AN9" i="4" s="1"/>
  <c r="AN50" i="4" a="1"/>
  <c r="AN50" i="4" s="1"/>
  <c r="AN10" i="4" a="1"/>
  <c r="AN10" i="4" s="1"/>
  <c r="AN11" i="4" a="1"/>
  <c r="AN11" i="4" s="1"/>
  <c r="AN52" i="4" a="1"/>
  <c r="AN52" i="4" s="1"/>
  <c r="AN12" i="4" a="1"/>
  <c r="AN12" i="4" s="1"/>
  <c r="AN54" i="4" a="1"/>
  <c r="AN54" i="4" s="1"/>
  <c r="AN55" i="4" a="1"/>
  <c r="AN55" i="4" s="1"/>
  <c r="AN13" i="4" a="1"/>
  <c r="AN13" i="4" s="1"/>
  <c r="AN14" i="4" a="1"/>
  <c r="AN14" i="4" s="1"/>
  <c r="AN15" i="4" a="1"/>
  <c r="AN15" i="4" s="1"/>
  <c r="AN56" i="4" a="1"/>
  <c r="AN56" i="4" s="1"/>
  <c r="AN57" i="4" a="1"/>
  <c r="AN57" i="4" s="1"/>
  <c r="AN16" i="4" a="1"/>
  <c r="AN16" i="4" s="1"/>
  <c r="AN17" i="4" a="1"/>
  <c r="AN17" i="4" s="1"/>
  <c r="AN58" i="4" a="1"/>
  <c r="AN58" i="4" s="1"/>
  <c r="AN19" i="4" a="1"/>
  <c r="AN19" i="4" s="1"/>
  <c r="AN20" i="4" a="1"/>
  <c r="AN20" i="4" s="1"/>
  <c r="AN21" i="4" a="1"/>
  <c r="AN21" i="4" s="1"/>
  <c r="AN22" i="4" a="1"/>
  <c r="AN22" i="4" s="1"/>
  <c r="AN23" i="4" a="1"/>
  <c r="AN23" i="4" s="1"/>
  <c r="AN59" i="4" a="1"/>
  <c r="AN59" i="4" s="1"/>
  <c r="AN60" i="4" a="1"/>
  <c r="AN60" i="4" s="1"/>
  <c r="AN24" i="4" a="1"/>
  <c r="AN24" i="4" s="1"/>
  <c r="AN25" i="4" a="1"/>
  <c r="AN25" i="4" s="1"/>
  <c r="AN26" i="4" a="1"/>
  <c r="AN26" i="4" s="1"/>
  <c r="AN61" i="4" a="1"/>
  <c r="AN61" i="4" s="1"/>
  <c r="AN62" i="4" a="1"/>
  <c r="AN62" i="4" s="1"/>
  <c r="AN29" i="4" a="1"/>
  <c r="AN29" i="4" s="1"/>
  <c r="AN30" i="4" a="1"/>
  <c r="AN30" i="4" s="1"/>
  <c r="AN31" i="4" a="1"/>
  <c r="AN31" i="4" s="1"/>
  <c r="AN32" i="4" a="1"/>
  <c r="AN32" i="4" s="1"/>
  <c r="AN33" i="4" a="1"/>
  <c r="AN33" i="4" s="1"/>
  <c r="AN34" i="4" a="1"/>
  <c r="AN34" i="4" s="1"/>
  <c r="AN36" i="4" a="1"/>
  <c r="AN36" i="4" s="1"/>
  <c r="AN65" i="4" a="1"/>
  <c r="AN65" i="4" s="1"/>
  <c r="AN66" i="4" a="1"/>
  <c r="AN66" i="4" s="1"/>
  <c r="AN67" i="4" a="1"/>
  <c r="AN67" i="4" s="1"/>
  <c r="AN37" i="4" a="1"/>
  <c r="AN37" i="4" s="1"/>
  <c r="AN68" i="4" a="1"/>
  <c r="AN68" i="4" s="1"/>
  <c r="AN38" i="4" a="1"/>
  <c r="AN38" i="4" s="1"/>
  <c r="AN69" i="4" a="1"/>
  <c r="AN69" i="4" s="1"/>
  <c r="AN39" i="4" a="1"/>
  <c r="AN39" i="4" s="1"/>
  <c r="AN70" i="4" a="1"/>
  <c r="AN70" i="4" s="1"/>
  <c r="AN72" i="4" a="1"/>
  <c r="AN72" i="4" s="1"/>
  <c r="AN40" i="4" a="1"/>
  <c r="AN40" i="4" s="1"/>
  <c r="AN41" i="4" a="1"/>
  <c r="AN41" i="4" s="1"/>
  <c r="AN73" i="4" a="1"/>
  <c r="AN73" i="4" s="1"/>
  <c r="AN42" i="4" a="1"/>
  <c r="AN42" i="4" s="1"/>
  <c r="AN43" i="4" a="1"/>
  <c r="AN43" i="4" s="1"/>
  <c r="AN44" i="4" a="1"/>
  <c r="AN44" i="4" s="1"/>
  <c r="AN74" i="4" a="1"/>
  <c r="AN74" i="4" s="1"/>
  <c r="AN45" i="4" a="1"/>
  <c r="AN45" i="4" s="1"/>
  <c r="AN46" i="4" a="1"/>
  <c r="AN46" i="4" s="1"/>
  <c r="AN47" i="4" a="1"/>
  <c r="AN47" i="4" s="1"/>
  <c r="AN48" i="4" a="1"/>
  <c r="AN48" i="4" s="1"/>
  <c r="AN75" i="4" a="1"/>
  <c r="AN75" i="4" s="1"/>
  <c r="AN76" i="4" a="1"/>
  <c r="AN76" i="4" s="1"/>
  <c r="AN77" i="4" a="1"/>
  <c r="AN77" i="4" s="1"/>
  <c r="AQ46" i="4" a="1"/>
  <c r="AQ46" i="4" s="1"/>
  <c r="C46" i="4" a="1"/>
  <c r="C46" i="4" s="1"/>
  <c r="AR46" i="4" a="1"/>
  <c r="AR46" i="4" s="1"/>
  <c r="D46" i="4" a="1"/>
  <c r="D46" i="4" s="1"/>
  <c r="E46" i="4" a="1"/>
  <c r="E46" i="4" s="1"/>
  <c r="AT46" i="4" a="1"/>
  <c r="AT46" i="4" s="1"/>
  <c r="F46" i="4" a="1"/>
  <c r="F46" i="4" s="1"/>
  <c r="AV46" i="4" a="1"/>
  <c r="AV46" i="4" s="1"/>
  <c r="AW46" i="4" a="1"/>
  <c r="AW46" i="4" s="1"/>
  <c r="G46" i="4" a="1"/>
  <c r="G46" i="4" s="1"/>
  <c r="H46" i="4" a="1"/>
  <c r="H46" i="4" s="1"/>
  <c r="I46" i="4" a="1"/>
  <c r="I46" i="4" s="1"/>
  <c r="AX46" i="4" a="1"/>
  <c r="AX46" i="4" s="1"/>
  <c r="AY46" i="4" a="1"/>
  <c r="AY46" i="4" s="1"/>
  <c r="J46" i="4" a="1"/>
  <c r="J46" i="4" s="1"/>
  <c r="K46" i="4" a="1"/>
  <c r="K46" i="4" s="1"/>
  <c r="AZ46" i="4" a="1"/>
  <c r="AZ46" i="4" s="1"/>
  <c r="M46" i="4" a="1"/>
  <c r="M46" i="4" s="1"/>
  <c r="N46" i="4" a="1"/>
  <c r="N46" i="4" s="1"/>
  <c r="O46" i="4" a="1"/>
  <c r="O46" i="4" s="1"/>
  <c r="P46" i="4" a="1"/>
  <c r="P46" i="4" s="1"/>
  <c r="Q46" i="4" a="1"/>
  <c r="Q46" i="4" s="1"/>
  <c r="BA46" i="4" a="1"/>
  <c r="BA46" i="4" s="1"/>
  <c r="BB46" i="4" a="1"/>
  <c r="BB46" i="4" s="1"/>
  <c r="R46" i="4" a="1"/>
  <c r="R46" i="4" s="1"/>
  <c r="S46" i="4" a="1"/>
  <c r="S46" i="4" s="1"/>
  <c r="T46" i="4" a="1"/>
  <c r="T46" i="4" s="1"/>
  <c r="BC46" i="4" a="1"/>
  <c r="BC46" i="4" s="1"/>
  <c r="BD46" i="4" a="1"/>
  <c r="BD46" i="4" s="1"/>
  <c r="W46" i="4" a="1"/>
  <c r="W46" i="4" s="1"/>
  <c r="X46" i="4" a="1"/>
  <c r="X46" i="4" s="1"/>
  <c r="Y46" i="4" a="1"/>
  <c r="Y46" i="4" s="1"/>
  <c r="Z46" i="4" a="1"/>
  <c r="Z46" i="4" s="1"/>
  <c r="AA46" i="4" a="1"/>
  <c r="AA46" i="4" s="1"/>
  <c r="AB46" i="4" a="1"/>
  <c r="AB46" i="4" s="1"/>
  <c r="AD46" i="4" a="1"/>
  <c r="AD46" i="4" s="1"/>
  <c r="BG46" i="4" a="1"/>
  <c r="BG46" i="4" s="1"/>
  <c r="BH46" i="4" a="1"/>
  <c r="BH46" i="4" s="1"/>
  <c r="BI46" i="4" a="1"/>
  <c r="BI46" i="4" s="1"/>
  <c r="AE46" i="4" a="1"/>
  <c r="AE46" i="4" s="1"/>
  <c r="BJ46" i="4" a="1"/>
  <c r="BJ46" i="4" s="1"/>
  <c r="AF46" i="4" a="1"/>
  <c r="AF46" i="4" s="1"/>
  <c r="BK46" i="4" a="1"/>
  <c r="BK46" i="4" s="1"/>
  <c r="BL46" i="4" a="1"/>
  <c r="BL46" i="4" s="1"/>
  <c r="BN46" i="4" a="1"/>
  <c r="BN46" i="4" s="1"/>
  <c r="AH46" i="4" a="1"/>
  <c r="AH46" i="4" s="1"/>
  <c r="AI46" i="4" a="1"/>
  <c r="AI46" i="4" s="1"/>
  <c r="BO46" i="4" a="1"/>
  <c r="BO46" i="4" s="1"/>
  <c r="AJ46" i="4" a="1"/>
  <c r="AJ46" i="4" s="1"/>
  <c r="AK46" i="4" a="1"/>
  <c r="AK46" i="4" s="1"/>
  <c r="AL46" i="4" a="1"/>
  <c r="AL46" i="4" s="1"/>
  <c r="BP46" i="4" a="1"/>
  <c r="BP46" i="4" s="1"/>
  <c r="AM46" i="4" a="1"/>
  <c r="AM46" i="4" s="1"/>
  <c r="AO46" i="4" a="1"/>
  <c r="AO46" i="4" s="1"/>
  <c r="AP46" i="4" a="1"/>
  <c r="AP46" i="4" s="1"/>
  <c r="BQ46" i="4" a="1"/>
  <c r="BQ46" i="4" s="1"/>
  <c r="BR46" i="4" a="1"/>
  <c r="BR46" i="4" s="1"/>
  <c r="BS46" i="4" a="1"/>
  <c r="BS46" i="4" s="1"/>
  <c r="BT46" i="4"/>
  <c r="FA5" i="9"/>
  <c r="FA4" i="9" l="1"/>
  <c r="EX5" i="9" l="1"/>
  <c r="EY5" i="9"/>
  <c r="EZ5" i="9"/>
  <c r="EV5" i="9"/>
  <c r="EW5" i="9" l="1"/>
  <c r="EU5" i="9" l="1"/>
  <c r="ET5" i="9" l="1"/>
  <c r="BC7" i="4" l="1"/>
  <c r="C53" i="9"/>
  <c r="G53" i="9"/>
  <c r="N53" i="9"/>
  <c r="P53" i="9"/>
  <c r="R53" i="9"/>
  <c r="Z53" i="9"/>
  <c r="ES5" i="9"/>
  <c r="AA53" i="9" s="1"/>
  <c r="BC49" i="4" a="1"/>
  <c r="BC49" i="4" s="1"/>
  <c r="BC9" i="4" a="1"/>
  <c r="BC9" i="4" s="1"/>
  <c r="BC50" i="4" a="1"/>
  <c r="BC50" i="4" s="1"/>
  <c r="BC10" i="4" a="1"/>
  <c r="BC10" i="4" s="1"/>
  <c r="BC11" i="4" a="1"/>
  <c r="BC11" i="4" s="1"/>
  <c r="BC52" i="4" a="1"/>
  <c r="BC52" i="4" s="1"/>
  <c r="BC12" i="4" a="1"/>
  <c r="BC12" i="4" s="1"/>
  <c r="BC54" i="4" a="1"/>
  <c r="BC54" i="4" s="1"/>
  <c r="BC55" i="4" a="1"/>
  <c r="BC55" i="4" s="1"/>
  <c r="BC13" i="4" a="1"/>
  <c r="BC13" i="4" s="1"/>
  <c r="BC14" i="4" a="1"/>
  <c r="BC14" i="4" s="1"/>
  <c r="BC15" i="4" a="1"/>
  <c r="BC15" i="4" s="1"/>
  <c r="BC56" i="4" a="1"/>
  <c r="BC56" i="4" s="1"/>
  <c r="BC57" i="4" a="1"/>
  <c r="BC57" i="4" s="1"/>
  <c r="BC16" i="4" a="1"/>
  <c r="BC16" i="4" s="1"/>
  <c r="BC17" i="4" a="1"/>
  <c r="BC17" i="4" s="1"/>
  <c r="BC58" i="4" a="1"/>
  <c r="BC58" i="4" s="1"/>
  <c r="BC19" i="4" a="1"/>
  <c r="BC19" i="4" s="1"/>
  <c r="BC20" i="4" a="1"/>
  <c r="BC20" i="4" s="1"/>
  <c r="BC21" i="4" a="1"/>
  <c r="BC21" i="4" s="1"/>
  <c r="BC22" i="4" a="1"/>
  <c r="BC22" i="4" s="1"/>
  <c r="BC23" i="4" a="1"/>
  <c r="BC23" i="4" s="1"/>
  <c r="BC59" i="4" a="1"/>
  <c r="BC59" i="4" s="1"/>
  <c r="BC60" i="4" a="1"/>
  <c r="BC60" i="4" s="1"/>
  <c r="BC24" i="4" a="1"/>
  <c r="BC24" i="4" s="1"/>
  <c r="BC25" i="4" a="1"/>
  <c r="BC25" i="4" s="1"/>
  <c r="BC26" i="4" a="1"/>
  <c r="BC26" i="4" s="1"/>
  <c r="BC61" i="4" a="1"/>
  <c r="BC61" i="4" s="1"/>
  <c r="BC62" i="4" a="1"/>
  <c r="BC62" i="4" s="1"/>
  <c r="BC29" i="4" a="1"/>
  <c r="BC29" i="4" s="1"/>
  <c r="BC30" i="4" a="1"/>
  <c r="BC30" i="4" s="1"/>
  <c r="BC31" i="4" a="1"/>
  <c r="BC31" i="4" s="1"/>
  <c r="BC32" i="4" a="1"/>
  <c r="BC32" i="4" s="1"/>
  <c r="BC33" i="4" a="1"/>
  <c r="BC33" i="4" s="1"/>
  <c r="BC34" i="4" a="1"/>
  <c r="BC34" i="4" s="1"/>
  <c r="BC36" i="4" a="1"/>
  <c r="BC36" i="4" s="1"/>
  <c r="BC65" i="4" a="1"/>
  <c r="BC65" i="4" s="1"/>
  <c r="BC66" i="4" a="1"/>
  <c r="BC66" i="4" s="1"/>
  <c r="BC67" i="4" a="1"/>
  <c r="BC67" i="4" s="1"/>
  <c r="BC37" i="4" a="1"/>
  <c r="BC37" i="4" s="1"/>
  <c r="BC68" i="4" a="1"/>
  <c r="BC68" i="4" s="1"/>
  <c r="BC38" i="4" a="1"/>
  <c r="BC38" i="4" s="1"/>
  <c r="BC69" i="4" a="1"/>
  <c r="BC69" i="4" s="1"/>
  <c r="BC39" i="4" a="1"/>
  <c r="BC39" i="4" s="1"/>
  <c r="BC70" i="4" a="1"/>
  <c r="BC70" i="4" s="1"/>
  <c r="BC72" i="4" a="1"/>
  <c r="BC72" i="4" s="1"/>
  <c r="BC40" i="4" a="1"/>
  <c r="BC40" i="4" s="1"/>
  <c r="BC41" i="4" a="1"/>
  <c r="BC41" i="4" s="1"/>
  <c r="BC73" i="4" a="1"/>
  <c r="BC73" i="4" s="1"/>
  <c r="BC42" i="4" a="1"/>
  <c r="BC42" i="4" s="1"/>
  <c r="BC43" i="4" a="1"/>
  <c r="BC43" i="4" s="1"/>
  <c r="BC44" i="4" a="1"/>
  <c r="BC44" i="4" s="1"/>
  <c r="BC74" i="4" a="1"/>
  <c r="BC74" i="4" s="1"/>
  <c r="BC45" i="4" a="1"/>
  <c r="BC45" i="4" s="1"/>
  <c r="BC47" i="4" a="1"/>
  <c r="BC47" i="4" s="1"/>
  <c r="BC48" i="4" a="1"/>
  <c r="BC48" i="4" s="1"/>
  <c r="BC75" i="4" a="1"/>
  <c r="BC75" i="4" s="1"/>
  <c r="BC76" i="4" a="1"/>
  <c r="BC76" i="4" s="1"/>
  <c r="BC77" i="4" a="1"/>
  <c r="BC77" i="4" s="1"/>
  <c r="AQ61" i="4" a="1"/>
  <c r="AQ61" i="4" s="1"/>
  <c r="C61" i="4" a="1"/>
  <c r="C61" i="4" s="1"/>
  <c r="AR61" i="4" a="1"/>
  <c r="AR61" i="4" s="1"/>
  <c r="D61" i="4" a="1"/>
  <c r="D61" i="4" s="1"/>
  <c r="E61" i="4" a="1"/>
  <c r="E61" i="4" s="1"/>
  <c r="AT61" i="4" a="1"/>
  <c r="AT61" i="4" s="1"/>
  <c r="F61" i="4" a="1"/>
  <c r="F61" i="4" s="1"/>
  <c r="AV61" i="4" a="1"/>
  <c r="AV61" i="4" s="1"/>
  <c r="AW61" i="4" a="1"/>
  <c r="AW61" i="4" s="1"/>
  <c r="G61" i="4" a="1"/>
  <c r="G61" i="4" s="1"/>
  <c r="H61" i="4" a="1"/>
  <c r="H61" i="4" s="1"/>
  <c r="I61" i="4" a="1"/>
  <c r="I61" i="4" s="1"/>
  <c r="AX61" i="4" a="1"/>
  <c r="AX61" i="4" s="1"/>
  <c r="AY61" i="4" a="1"/>
  <c r="AY61" i="4" s="1"/>
  <c r="J61" i="4" a="1"/>
  <c r="J61" i="4" s="1"/>
  <c r="K61" i="4" a="1"/>
  <c r="K61" i="4" s="1"/>
  <c r="AZ61" i="4" a="1"/>
  <c r="AZ61" i="4" s="1"/>
  <c r="M61" i="4" a="1"/>
  <c r="M61" i="4" s="1"/>
  <c r="N61" i="4" a="1"/>
  <c r="N61" i="4" s="1"/>
  <c r="O61" i="4" a="1"/>
  <c r="O61" i="4" s="1"/>
  <c r="P61" i="4" a="1"/>
  <c r="P61" i="4" s="1"/>
  <c r="Q61" i="4" a="1"/>
  <c r="Q61" i="4" s="1"/>
  <c r="BA61" i="4" a="1"/>
  <c r="BA61" i="4" s="1"/>
  <c r="BB61" i="4" a="1"/>
  <c r="BB61" i="4" s="1"/>
  <c r="R61" i="4" a="1"/>
  <c r="R61" i="4" s="1"/>
  <c r="S61" i="4" a="1"/>
  <c r="S61" i="4" s="1"/>
  <c r="T61" i="4" a="1"/>
  <c r="T61" i="4" s="1"/>
  <c r="BD61" i="4" a="1"/>
  <c r="BD61" i="4" s="1"/>
  <c r="W61" i="4" a="1"/>
  <c r="W61" i="4" s="1"/>
  <c r="X61" i="4" a="1"/>
  <c r="X61" i="4" s="1"/>
  <c r="Y61" i="4" a="1"/>
  <c r="Y61" i="4" s="1"/>
  <c r="Z61" i="4" a="1"/>
  <c r="Z61" i="4" s="1"/>
  <c r="AA61" i="4" a="1"/>
  <c r="AA61" i="4" s="1"/>
  <c r="AB61" i="4" a="1"/>
  <c r="AB61" i="4" s="1"/>
  <c r="AD61" i="4" a="1"/>
  <c r="AD61" i="4" s="1"/>
  <c r="BG61" i="4" a="1"/>
  <c r="BG61" i="4" s="1"/>
  <c r="BH61" i="4" a="1"/>
  <c r="BH61" i="4" s="1"/>
  <c r="BI61" i="4" a="1"/>
  <c r="BI61" i="4" s="1"/>
  <c r="AE61" i="4" a="1"/>
  <c r="AE61" i="4" s="1"/>
  <c r="BJ61" i="4" a="1"/>
  <c r="BJ61" i="4" s="1"/>
  <c r="AF61" i="4" a="1"/>
  <c r="AF61" i="4" s="1"/>
  <c r="BK61" i="4" a="1"/>
  <c r="BK61" i="4" s="1"/>
  <c r="BL61" i="4" a="1"/>
  <c r="BL61" i="4" s="1"/>
  <c r="BN61" i="4" a="1"/>
  <c r="BN61" i="4" s="1"/>
  <c r="AH61" i="4" a="1"/>
  <c r="AH61" i="4" s="1"/>
  <c r="AI61" i="4" a="1"/>
  <c r="AI61" i="4" s="1"/>
  <c r="BO61" i="4" a="1"/>
  <c r="BO61" i="4" s="1"/>
  <c r="AJ61" i="4" a="1"/>
  <c r="AJ61" i="4" s="1"/>
  <c r="AK61" i="4" a="1"/>
  <c r="AK61" i="4" s="1"/>
  <c r="AL61" i="4" a="1"/>
  <c r="AL61" i="4" s="1"/>
  <c r="BP61" i="4" a="1"/>
  <c r="BP61" i="4" s="1"/>
  <c r="AM61" i="4" a="1"/>
  <c r="AM61" i="4" s="1"/>
  <c r="AO61" i="4" a="1"/>
  <c r="AO61" i="4" s="1"/>
  <c r="AP61" i="4" a="1"/>
  <c r="AP61" i="4" s="1"/>
  <c r="BQ61" i="4" a="1"/>
  <c r="BQ61" i="4" s="1"/>
  <c r="BR61" i="4" a="1"/>
  <c r="BR61" i="4" s="1"/>
  <c r="BS61" i="4" a="1"/>
  <c r="BS61" i="4" s="1"/>
  <c r="BT61" i="4"/>
  <c r="L53" i="9" l="1"/>
  <c r="I53" i="9"/>
  <c r="O53" i="9"/>
  <c r="S53" i="9"/>
  <c r="AB53" i="9"/>
  <c r="H53" i="9"/>
  <c r="Q53" i="9"/>
  <c r="J53" i="9" a="1"/>
  <c r="J53" i="9" s="1"/>
  <c r="M53" i="9"/>
  <c r="C7" i="4" l="1"/>
  <c r="C49" i="4" a="1"/>
  <c r="C49" i="4" s="1"/>
  <c r="C9" i="4" a="1"/>
  <c r="C9" i="4" s="1"/>
  <c r="C50" i="4" a="1"/>
  <c r="C50" i="4" s="1"/>
  <c r="C10" i="4" a="1"/>
  <c r="C10" i="4" s="1"/>
  <c r="C11" i="4" a="1"/>
  <c r="C11" i="4" s="1"/>
  <c r="C52" i="4" a="1"/>
  <c r="C52" i="4" s="1"/>
  <c r="C12" i="4" a="1"/>
  <c r="C12" i="4" s="1"/>
  <c r="C54" i="4" a="1"/>
  <c r="C54" i="4" s="1"/>
  <c r="C55" i="4" a="1"/>
  <c r="C55" i="4" s="1"/>
  <c r="C13" i="4" a="1"/>
  <c r="C13" i="4" s="1"/>
  <c r="C14" i="4" a="1"/>
  <c r="C14" i="4" s="1"/>
  <c r="C15" i="4" a="1"/>
  <c r="C15" i="4" s="1"/>
  <c r="C56" i="4" a="1"/>
  <c r="C56" i="4" s="1"/>
  <c r="C57" i="4" a="1"/>
  <c r="C57" i="4" s="1"/>
  <c r="C16" i="4" a="1"/>
  <c r="C16" i="4" s="1"/>
  <c r="C17" i="4" a="1"/>
  <c r="C17" i="4" s="1"/>
  <c r="C58" i="4" a="1"/>
  <c r="C58" i="4" s="1"/>
  <c r="C19" i="4" a="1"/>
  <c r="C19" i="4" s="1"/>
  <c r="C20" i="4" a="1"/>
  <c r="C20" i="4" s="1"/>
  <c r="C21" i="4" a="1"/>
  <c r="C21" i="4" s="1"/>
  <c r="C22" i="4" a="1"/>
  <c r="C22" i="4" s="1"/>
  <c r="C23" i="4" a="1"/>
  <c r="C23" i="4" s="1"/>
  <c r="C59" i="4" a="1"/>
  <c r="C59" i="4" s="1"/>
  <c r="C60" i="4" a="1"/>
  <c r="C60" i="4" s="1"/>
  <c r="C24" i="4" a="1"/>
  <c r="C24" i="4" s="1"/>
  <c r="C25" i="4" a="1"/>
  <c r="C25" i="4" s="1"/>
  <c r="C26" i="4" a="1"/>
  <c r="C26" i="4" s="1"/>
  <c r="C62" i="4" a="1"/>
  <c r="C62" i="4" s="1"/>
  <c r="C29" i="4" a="1"/>
  <c r="C29" i="4" s="1"/>
  <c r="C30" i="4" a="1"/>
  <c r="C30" i="4" s="1"/>
  <c r="C31" i="4" a="1"/>
  <c r="C31" i="4" s="1"/>
  <c r="C32" i="4" a="1"/>
  <c r="C32" i="4" s="1"/>
  <c r="C33" i="4" a="1"/>
  <c r="C33" i="4" s="1"/>
  <c r="C34" i="4" a="1"/>
  <c r="C34" i="4" s="1"/>
  <c r="C36" i="4" a="1"/>
  <c r="C36" i="4" s="1"/>
  <c r="C65" i="4" a="1"/>
  <c r="C65" i="4" s="1"/>
  <c r="C66" i="4" a="1"/>
  <c r="C66" i="4" s="1"/>
  <c r="C67" i="4" a="1"/>
  <c r="C67" i="4" s="1"/>
  <c r="C37" i="4" a="1"/>
  <c r="C37" i="4" s="1"/>
  <c r="C68" i="4" a="1"/>
  <c r="C68" i="4" s="1"/>
  <c r="C38" i="4" a="1"/>
  <c r="C38" i="4" s="1"/>
  <c r="C69" i="4" a="1"/>
  <c r="C69" i="4" s="1"/>
  <c r="C39" i="4" a="1"/>
  <c r="C39" i="4" s="1"/>
  <c r="C70" i="4" a="1"/>
  <c r="C70" i="4" s="1"/>
  <c r="C72" i="4" a="1"/>
  <c r="C72" i="4" s="1"/>
  <c r="C40" i="4" a="1"/>
  <c r="C40" i="4" s="1"/>
  <c r="C41" i="4" a="1"/>
  <c r="C41" i="4" s="1"/>
  <c r="C73" i="4" a="1"/>
  <c r="C73" i="4" s="1"/>
  <c r="C42" i="4" a="1"/>
  <c r="C42" i="4" s="1"/>
  <c r="C43" i="4" a="1"/>
  <c r="C43" i="4" s="1"/>
  <c r="C44" i="4" a="1"/>
  <c r="C44" i="4" s="1"/>
  <c r="C74" i="4" a="1"/>
  <c r="C74" i="4" s="1"/>
  <c r="C45" i="4" a="1"/>
  <c r="C45" i="4" s="1"/>
  <c r="C47" i="4" a="1"/>
  <c r="C47" i="4" s="1"/>
  <c r="C48" i="4" a="1"/>
  <c r="C48" i="4" s="1"/>
  <c r="C75" i="4" a="1"/>
  <c r="C75" i="4" s="1"/>
  <c r="C76" i="4" a="1"/>
  <c r="C76" i="4" s="1"/>
  <c r="C77" i="4" a="1"/>
  <c r="C77" i="4" s="1"/>
  <c r="AQ9" i="4" a="1"/>
  <c r="AQ9" i="4" s="1"/>
  <c r="AR9" i="4" a="1"/>
  <c r="AR9" i="4" s="1"/>
  <c r="D9" i="4" a="1"/>
  <c r="D9" i="4" s="1"/>
  <c r="E9" i="4" a="1"/>
  <c r="E9" i="4" s="1"/>
  <c r="AT9" i="4" a="1"/>
  <c r="AT9" i="4" s="1"/>
  <c r="F9" i="4" a="1"/>
  <c r="F9" i="4" s="1"/>
  <c r="AV9" i="4" a="1"/>
  <c r="AV9" i="4" s="1"/>
  <c r="AW9" i="4" a="1"/>
  <c r="AW9" i="4" s="1"/>
  <c r="G9" i="4" a="1"/>
  <c r="G9" i="4" s="1"/>
  <c r="H9" i="4" a="1"/>
  <c r="H9" i="4" s="1"/>
  <c r="I9" i="4" a="1"/>
  <c r="I9" i="4" s="1"/>
  <c r="AX9" i="4" a="1"/>
  <c r="AX9" i="4" s="1"/>
  <c r="AY9" i="4" a="1"/>
  <c r="AY9" i="4" s="1"/>
  <c r="J9" i="4" a="1"/>
  <c r="J9" i="4" s="1"/>
  <c r="K9" i="4" a="1"/>
  <c r="K9" i="4" s="1"/>
  <c r="AZ9" i="4" a="1"/>
  <c r="AZ9" i="4" s="1"/>
  <c r="M9" i="4" a="1"/>
  <c r="M9" i="4" s="1"/>
  <c r="N9" i="4" a="1"/>
  <c r="N9" i="4" s="1"/>
  <c r="O9" i="4" a="1"/>
  <c r="O9" i="4" s="1"/>
  <c r="P9" i="4" a="1"/>
  <c r="P9" i="4" s="1"/>
  <c r="Q9" i="4" a="1"/>
  <c r="Q9" i="4" s="1"/>
  <c r="BA9" i="4" a="1"/>
  <c r="BA9" i="4" s="1"/>
  <c r="BB9" i="4" a="1"/>
  <c r="BB9" i="4" s="1"/>
  <c r="R9" i="4" a="1"/>
  <c r="R9" i="4" s="1"/>
  <c r="S9" i="4" a="1"/>
  <c r="S9" i="4" s="1"/>
  <c r="T9" i="4" a="1"/>
  <c r="T9" i="4" s="1"/>
  <c r="BD9" i="4" a="1"/>
  <c r="BD9" i="4" s="1"/>
  <c r="W9" i="4" a="1"/>
  <c r="W9" i="4" s="1"/>
  <c r="X9" i="4" a="1"/>
  <c r="X9" i="4" s="1"/>
  <c r="Y9" i="4" a="1"/>
  <c r="Y9" i="4" s="1"/>
  <c r="Z9" i="4" a="1"/>
  <c r="Z9" i="4" s="1"/>
  <c r="AA9" i="4" a="1"/>
  <c r="AA9" i="4" s="1"/>
  <c r="AB9" i="4" a="1"/>
  <c r="AB9" i="4" s="1"/>
  <c r="AD9" i="4" a="1"/>
  <c r="AD9" i="4" s="1"/>
  <c r="BG9" i="4" a="1"/>
  <c r="BG9" i="4" s="1"/>
  <c r="BH9" i="4" a="1"/>
  <c r="BH9" i="4" s="1"/>
  <c r="BI9" i="4" a="1"/>
  <c r="BI9" i="4" s="1"/>
  <c r="AE9" i="4" a="1"/>
  <c r="AE9" i="4" s="1"/>
  <c r="BJ9" i="4" a="1"/>
  <c r="BJ9" i="4" s="1"/>
  <c r="AF9" i="4" a="1"/>
  <c r="AF9" i="4" s="1"/>
  <c r="BK9" i="4" a="1"/>
  <c r="BK9" i="4" s="1"/>
  <c r="BL9" i="4" a="1"/>
  <c r="BL9" i="4" s="1"/>
  <c r="BN9" i="4" a="1"/>
  <c r="BN9" i="4" s="1"/>
  <c r="AH9" i="4" a="1"/>
  <c r="AH9" i="4" s="1"/>
  <c r="AI9" i="4" a="1"/>
  <c r="AI9" i="4" s="1"/>
  <c r="BO9" i="4" a="1"/>
  <c r="BO9" i="4" s="1"/>
  <c r="AJ9" i="4" a="1"/>
  <c r="AJ9" i="4" s="1"/>
  <c r="AK9" i="4" a="1"/>
  <c r="AK9" i="4" s="1"/>
  <c r="AL9" i="4" a="1"/>
  <c r="AL9" i="4" s="1"/>
  <c r="BP9" i="4" a="1"/>
  <c r="BP9" i="4" s="1"/>
  <c r="AM9" i="4" a="1"/>
  <c r="AM9" i="4" s="1"/>
  <c r="AO9" i="4" a="1"/>
  <c r="AO9" i="4" s="1"/>
  <c r="AP9" i="4" a="1"/>
  <c r="AP9" i="4" s="1"/>
  <c r="BQ9" i="4" a="1"/>
  <c r="BQ9" i="4" s="1"/>
  <c r="BR9" i="4" a="1"/>
  <c r="BR9" i="4" s="1"/>
  <c r="BS9" i="4" a="1"/>
  <c r="BS9" i="4" s="1"/>
  <c r="C83" i="4"/>
  <c r="BT9" i="4"/>
  <c r="C104" i="4" l="1"/>
  <c r="C95" i="4"/>
  <c r="C91" i="4"/>
  <c r="C100" i="4"/>
  <c r="C99" i="4"/>
  <c r="C92" i="4"/>
  <c r="C88" i="4"/>
  <c r="C84" i="4"/>
  <c r="C96" i="4"/>
  <c r="ER5" i="9"/>
  <c r="AA12" i="9" s="1"/>
  <c r="C12" i="9"/>
  <c r="G12" i="9"/>
  <c r="N12" i="9"/>
  <c r="P12" i="9"/>
  <c r="R12" i="9"/>
  <c r="Z12" i="9"/>
  <c r="L12" i="9" l="1"/>
  <c r="M12" i="9" s="1"/>
  <c r="C107" i="4"/>
  <c r="C87" i="4"/>
  <c r="C103" i="4"/>
  <c r="J12" i="9" a="1"/>
  <c r="J12" i="9" s="1"/>
  <c r="I12" i="9"/>
  <c r="S12" i="9"/>
  <c r="AB12" i="9"/>
  <c r="Q12" i="9"/>
  <c r="O12" i="9"/>
  <c r="H12" i="9"/>
  <c r="C115" i="4" l="1"/>
  <c r="C119" i="4"/>
  <c r="C111" i="4" l="1"/>
  <c r="EQ5" i="9"/>
  <c r="CY5" i="9" l="1"/>
  <c r="C104" i="9"/>
  <c r="W7" i="4" l="1"/>
  <c r="AQ29" i="4" l="1" a="1"/>
  <c r="AQ29" i="4" s="1"/>
  <c r="AR29" i="4" a="1"/>
  <c r="AR29" i="4" s="1"/>
  <c r="D29" i="4" a="1"/>
  <c r="D29" i="4" s="1"/>
  <c r="E29" i="4" a="1"/>
  <c r="E29" i="4" s="1"/>
  <c r="AT29" i="4" a="1"/>
  <c r="AT29" i="4" s="1"/>
  <c r="F29" i="4" a="1"/>
  <c r="F29" i="4" s="1"/>
  <c r="AV29" i="4" a="1"/>
  <c r="AV29" i="4" s="1"/>
  <c r="AW29" i="4" a="1"/>
  <c r="AW29" i="4" s="1"/>
  <c r="G29" i="4" a="1"/>
  <c r="G29" i="4" s="1"/>
  <c r="H29" i="4" a="1"/>
  <c r="H29" i="4" s="1"/>
  <c r="I29" i="4" a="1"/>
  <c r="I29" i="4" s="1"/>
  <c r="AX29" i="4" a="1"/>
  <c r="AX29" i="4" s="1"/>
  <c r="AY29" i="4" a="1"/>
  <c r="AY29" i="4" s="1"/>
  <c r="J29" i="4" a="1"/>
  <c r="J29" i="4" s="1"/>
  <c r="K29" i="4" a="1"/>
  <c r="K29" i="4" s="1"/>
  <c r="AZ29" i="4" a="1"/>
  <c r="AZ29" i="4" s="1"/>
  <c r="M29" i="4" a="1"/>
  <c r="M29" i="4" s="1"/>
  <c r="N29" i="4" a="1"/>
  <c r="N29" i="4" s="1"/>
  <c r="O29" i="4" a="1"/>
  <c r="O29" i="4" s="1"/>
  <c r="P29" i="4" a="1"/>
  <c r="P29" i="4" s="1"/>
  <c r="Q29" i="4" a="1"/>
  <c r="Q29" i="4" s="1"/>
  <c r="BA29" i="4" a="1"/>
  <c r="BA29" i="4" s="1"/>
  <c r="BB29" i="4" a="1"/>
  <c r="BB29" i="4" s="1"/>
  <c r="R29" i="4" a="1"/>
  <c r="R29" i="4" s="1"/>
  <c r="S29" i="4" a="1"/>
  <c r="S29" i="4" s="1"/>
  <c r="T29" i="4" a="1"/>
  <c r="T29" i="4" s="1"/>
  <c r="BD29" i="4" a="1"/>
  <c r="BD29" i="4" s="1"/>
  <c r="W29" i="4" a="1"/>
  <c r="W29" i="4" s="1"/>
  <c r="X29" i="4" a="1"/>
  <c r="X29" i="4" s="1"/>
  <c r="Y29" i="4" a="1"/>
  <c r="Y29" i="4" s="1"/>
  <c r="Z29" i="4" a="1"/>
  <c r="Z29" i="4" s="1"/>
  <c r="AA29" i="4" a="1"/>
  <c r="AA29" i="4" s="1"/>
  <c r="AB29" i="4" a="1"/>
  <c r="AB29" i="4" s="1"/>
  <c r="AD29" i="4" a="1"/>
  <c r="AD29" i="4" s="1"/>
  <c r="BG29" i="4" a="1"/>
  <c r="BG29" i="4" s="1"/>
  <c r="BH29" i="4" a="1"/>
  <c r="BH29" i="4" s="1"/>
  <c r="BI29" i="4" a="1"/>
  <c r="BI29" i="4" s="1"/>
  <c r="AE29" i="4" a="1"/>
  <c r="AE29" i="4" s="1"/>
  <c r="BJ29" i="4" a="1"/>
  <c r="BJ29" i="4" s="1"/>
  <c r="AF29" i="4" a="1"/>
  <c r="AF29" i="4" s="1"/>
  <c r="BK29" i="4" a="1"/>
  <c r="BK29" i="4" s="1"/>
  <c r="BL29" i="4" a="1"/>
  <c r="BL29" i="4" s="1"/>
  <c r="BN29" i="4" a="1"/>
  <c r="BN29" i="4" s="1"/>
  <c r="AH29" i="4" a="1"/>
  <c r="AH29" i="4" s="1"/>
  <c r="AI29" i="4" a="1"/>
  <c r="AI29" i="4" s="1"/>
  <c r="BO29" i="4" a="1"/>
  <c r="BO29" i="4" s="1"/>
  <c r="AJ29" i="4" a="1"/>
  <c r="AJ29" i="4" s="1"/>
  <c r="AK29" i="4" a="1"/>
  <c r="AK29" i="4" s="1"/>
  <c r="AL29" i="4" a="1"/>
  <c r="AL29" i="4" s="1"/>
  <c r="BP29" i="4" a="1"/>
  <c r="BP29" i="4" s="1"/>
  <c r="AM29" i="4" a="1"/>
  <c r="AM29" i="4" s="1"/>
  <c r="AO29" i="4" a="1"/>
  <c r="AO29" i="4" s="1"/>
  <c r="AP29" i="4" a="1"/>
  <c r="AP29" i="4" s="1"/>
  <c r="BQ29" i="4" a="1"/>
  <c r="BQ29" i="4" s="1"/>
  <c r="BR29" i="4" a="1"/>
  <c r="BR29" i="4" s="1"/>
  <c r="BS29" i="4" a="1"/>
  <c r="BS29" i="4" s="1"/>
  <c r="W49" i="4" a="1"/>
  <c r="W49" i="4" s="1"/>
  <c r="W50" i="4" a="1"/>
  <c r="W50" i="4" s="1"/>
  <c r="W10" i="4" a="1"/>
  <c r="W10" i="4" s="1"/>
  <c r="W11" i="4" a="1"/>
  <c r="W11" i="4" s="1"/>
  <c r="W52" i="4" a="1"/>
  <c r="W52" i="4" s="1"/>
  <c r="W12" i="4" a="1"/>
  <c r="W12" i="4" s="1"/>
  <c r="W54" i="4" a="1"/>
  <c r="W54" i="4" s="1"/>
  <c r="W55" i="4" a="1"/>
  <c r="W55" i="4" s="1"/>
  <c r="W13" i="4" a="1"/>
  <c r="W13" i="4" s="1"/>
  <c r="W14" i="4" a="1"/>
  <c r="W14" i="4" s="1"/>
  <c r="W15" i="4" a="1"/>
  <c r="W15" i="4" s="1"/>
  <c r="W56" i="4" a="1"/>
  <c r="W56" i="4" s="1"/>
  <c r="W57" i="4" a="1"/>
  <c r="W57" i="4" s="1"/>
  <c r="W16" i="4" a="1"/>
  <c r="W16" i="4" s="1"/>
  <c r="W17" i="4" a="1"/>
  <c r="W17" i="4" s="1"/>
  <c r="W58" i="4" a="1"/>
  <c r="W58" i="4" s="1"/>
  <c r="W19" i="4" a="1"/>
  <c r="W19" i="4" s="1"/>
  <c r="W20" i="4" a="1"/>
  <c r="W20" i="4" s="1"/>
  <c r="W21" i="4" a="1"/>
  <c r="W21" i="4" s="1"/>
  <c r="W22" i="4" a="1"/>
  <c r="W22" i="4" s="1"/>
  <c r="W23" i="4" a="1"/>
  <c r="W23" i="4" s="1"/>
  <c r="W59" i="4" a="1"/>
  <c r="W59" i="4" s="1"/>
  <c r="W60" i="4" a="1"/>
  <c r="W60" i="4" s="1"/>
  <c r="W24" i="4" a="1"/>
  <c r="W24" i="4" s="1"/>
  <c r="W25" i="4" a="1"/>
  <c r="W25" i="4" s="1"/>
  <c r="W26" i="4" a="1"/>
  <c r="W26" i="4" s="1"/>
  <c r="W62" i="4" a="1"/>
  <c r="W62" i="4" s="1"/>
  <c r="W30" i="4" a="1"/>
  <c r="W30" i="4" s="1"/>
  <c r="W31" i="4" a="1"/>
  <c r="W31" i="4" s="1"/>
  <c r="W32" i="4" a="1"/>
  <c r="W32" i="4" s="1"/>
  <c r="W33" i="4" a="1"/>
  <c r="W33" i="4" s="1"/>
  <c r="W34" i="4" a="1"/>
  <c r="W34" i="4" s="1"/>
  <c r="W36" i="4" a="1"/>
  <c r="W36" i="4" s="1"/>
  <c r="W65" i="4" a="1"/>
  <c r="W65" i="4" s="1"/>
  <c r="W66" i="4" a="1"/>
  <c r="W66" i="4" s="1"/>
  <c r="W67" i="4" a="1"/>
  <c r="W67" i="4" s="1"/>
  <c r="W37" i="4" a="1"/>
  <c r="W37" i="4" s="1"/>
  <c r="W68" i="4" a="1"/>
  <c r="W68" i="4" s="1"/>
  <c r="W38" i="4" a="1"/>
  <c r="W38" i="4" s="1"/>
  <c r="W69" i="4" a="1"/>
  <c r="W69" i="4" s="1"/>
  <c r="W39" i="4" a="1"/>
  <c r="W39" i="4" s="1"/>
  <c r="W70" i="4" a="1"/>
  <c r="W70" i="4" s="1"/>
  <c r="W72" i="4" a="1"/>
  <c r="W72" i="4" s="1"/>
  <c r="W40" i="4" a="1"/>
  <c r="W40" i="4" s="1"/>
  <c r="W41" i="4" a="1"/>
  <c r="W41" i="4" s="1"/>
  <c r="W73" i="4" a="1"/>
  <c r="W73" i="4" s="1"/>
  <c r="W42" i="4" a="1"/>
  <c r="W42" i="4" s="1"/>
  <c r="W43" i="4" a="1"/>
  <c r="W43" i="4" s="1"/>
  <c r="W44" i="4" a="1"/>
  <c r="W44" i="4" s="1"/>
  <c r="W74" i="4" a="1"/>
  <c r="W74" i="4" s="1"/>
  <c r="W45" i="4" a="1"/>
  <c r="W45" i="4" s="1"/>
  <c r="W47" i="4" a="1"/>
  <c r="W47" i="4" s="1"/>
  <c r="W48" i="4" a="1"/>
  <c r="W48" i="4" s="1"/>
  <c r="W75" i="4" a="1"/>
  <c r="W75" i="4" s="1"/>
  <c r="W76" i="4" a="1"/>
  <c r="W76" i="4" s="1"/>
  <c r="W77" i="4" a="1"/>
  <c r="W77" i="4" s="1"/>
  <c r="K12" i="4" a="1"/>
  <c r="K12" i="4" s="1"/>
  <c r="BT29" i="4"/>
  <c r="C59" i="9" l="1"/>
  <c r="G59" i="9"/>
  <c r="N59" i="9"/>
  <c r="P59" i="9"/>
  <c r="R59" i="9"/>
  <c r="Z59" i="9"/>
  <c r="EP5" i="9"/>
  <c r="AA59" i="9" s="1"/>
  <c r="L59" i="9" l="1"/>
  <c r="K59" i="9" a="1"/>
  <c r="K59" i="9" s="1"/>
  <c r="I59" i="9"/>
  <c r="S59" i="9"/>
  <c r="Q59" i="9"/>
  <c r="O59" i="9"/>
  <c r="H59" i="9"/>
  <c r="M59" i="9"/>
  <c r="AB59" i="9"/>
  <c r="J59" i="9" a="1"/>
  <c r="J59" i="9" s="1"/>
  <c r="P8" i="9"/>
  <c r="P9" i="9"/>
  <c r="P10" i="9"/>
  <c r="P11" i="9"/>
  <c r="P13" i="9"/>
  <c r="P14" i="9"/>
  <c r="P15" i="9"/>
  <c r="P16" i="9"/>
  <c r="P17" i="9"/>
  <c r="P19" i="9"/>
  <c r="P20" i="9"/>
  <c r="P21" i="9"/>
  <c r="P22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1" i="9"/>
  <c r="P42" i="9"/>
  <c r="P43" i="9"/>
  <c r="P44" i="9"/>
  <c r="P45" i="9"/>
  <c r="P46" i="9"/>
  <c r="P47" i="9"/>
  <c r="P48" i="9"/>
  <c r="P49" i="9"/>
  <c r="P50" i="9"/>
  <c r="P51" i="9"/>
  <c r="P52" i="9"/>
  <c r="P54" i="9"/>
  <c r="P55" i="9"/>
  <c r="P58" i="9"/>
  <c r="P60" i="9"/>
  <c r="P62" i="9"/>
  <c r="P63" i="9"/>
  <c r="P64" i="9"/>
  <c r="P65" i="9"/>
  <c r="P66" i="9"/>
  <c r="P67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6" i="9"/>
  <c r="P87" i="9"/>
  <c r="P88" i="9"/>
  <c r="P89" i="9"/>
  <c r="P90" i="9"/>
  <c r="P91" i="9"/>
  <c r="P92" i="9"/>
  <c r="P93" i="9"/>
  <c r="P94" i="9"/>
  <c r="P95" i="9"/>
  <c r="P96" i="9"/>
  <c r="P98" i="9"/>
  <c r="P99" i="9"/>
  <c r="P97" i="9"/>
  <c r="P100" i="9"/>
  <c r="P101" i="9"/>
  <c r="P102" i="9"/>
  <c r="P103" i="9"/>
  <c r="P104" i="9"/>
  <c r="P105" i="9"/>
  <c r="P106" i="9"/>
  <c r="P107" i="9"/>
  <c r="P108" i="9"/>
  <c r="P7" i="9"/>
  <c r="EO5" i="9"/>
  <c r="Z108" i="9"/>
  <c r="R108" i="9"/>
  <c r="N108" i="9"/>
  <c r="G108" i="9"/>
  <c r="C108" i="9"/>
  <c r="Z107" i="9"/>
  <c r="R107" i="9"/>
  <c r="N107" i="9"/>
  <c r="G107" i="9"/>
  <c r="C107" i="9"/>
  <c r="Z106" i="9"/>
  <c r="R106" i="9"/>
  <c r="N106" i="9"/>
  <c r="G106" i="9"/>
  <c r="C106" i="9"/>
  <c r="Z105" i="9"/>
  <c r="R105" i="9"/>
  <c r="N105" i="9"/>
  <c r="G105" i="9"/>
  <c r="C105" i="9"/>
  <c r="Z104" i="9"/>
  <c r="R104" i="9"/>
  <c r="N104" i="9"/>
  <c r="G104" i="9"/>
  <c r="Z103" i="9"/>
  <c r="R103" i="9"/>
  <c r="N103" i="9"/>
  <c r="G103" i="9"/>
  <c r="C103" i="9"/>
  <c r="Z102" i="9"/>
  <c r="R102" i="9"/>
  <c r="N102" i="9"/>
  <c r="G102" i="9"/>
  <c r="C102" i="9"/>
  <c r="Z101" i="9"/>
  <c r="R101" i="9"/>
  <c r="N101" i="9"/>
  <c r="G101" i="9"/>
  <c r="C101" i="9"/>
  <c r="Z100" i="9"/>
  <c r="R100" i="9"/>
  <c r="N100" i="9"/>
  <c r="G100" i="9"/>
  <c r="C100" i="9"/>
  <c r="Z97" i="9"/>
  <c r="R97" i="9"/>
  <c r="N97" i="9"/>
  <c r="G97" i="9"/>
  <c r="C97" i="9"/>
  <c r="Z99" i="9"/>
  <c r="R99" i="9"/>
  <c r="N99" i="9"/>
  <c r="G99" i="9"/>
  <c r="C99" i="9"/>
  <c r="Z98" i="9"/>
  <c r="R98" i="9"/>
  <c r="N98" i="9"/>
  <c r="G98" i="9"/>
  <c r="C98" i="9"/>
  <c r="Z96" i="9"/>
  <c r="R96" i="9"/>
  <c r="N96" i="9"/>
  <c r="G96" i="9"/>
  <c r="C96" i="9"/>
  <c r="Z95" i="9"/>
  <c r="R95" i="9"/>
  <c r="N95" i="9"/>
  <c r="G95" i="9"/>
  <c r="C95" i="9"/>
  <c r="Z94" i="9"/>
  <c r="R94" i="9"/>
  <c r="N94" i="9"/>
  <c r="G94" i="9"/>
  <c r="C94" i="9"/>
  <c r="Z93" i="9"/>
  <c r="R93" i="9"/>
  <c r="N93" i="9"/>
  <c r="G93" i="9"/>
  <c r="C93" i="9"/>
  <c r="Z92" i="9"/>
  <c r="R92" i="9"/>
  <c r="N92" i="9"/>
  <c r="G92" i="9"/>
  <c r="C92" i="9"/>
  <c r="Z91" i="9"/>
  <c r="R91" i="9"/>
  <c r="N91" i="9"/>
  <c r="G91" i="9"/>
  <c r="C91" i="9"/>
  <c r="Z90" i="9"/>
  <c r="R90" i="9"/>
  <c r="N90" i="9"/>
  <c r="G90" i="9"/>
  <c r="C90" i="9"/>
  <c r="Z89" i="9"/>
  <c r="R89" i="9"/>
  <c r="N89" i="9"/>
  <c r="G89" i="9"/>
  <c r="C89" i="9"/>
  <c r="Z88" i="9"/>
  <c r="R88" i="9"/>
  <c r="N88" i="9"/>
  <c r="G88" i="9"/>
  <c r="C88" i="9"/>
  <c r="Z87" i="9"/>
  <c r="R87" i="9"/>
  <c r="N87" i="9"/>
  <c r="G87" i="9"/>
  <c r="C87" i="9"/>
  <c r="Z86" i="9"/>
  <c r="R86" i="9"/>
  <c r="N86" i="9"/>
  <c r="G86" i="9"/>
  <c r="C86" i="9"/>
  <c r="Z84" i="9"/>
  <c r="R84" i="9"/>
  <c r="N84" i="9"/>
  <c r="G84" i="9"/>
  <c r="C84" i="9"/>
  <c r="Z83" i="9"/>
  <c r="R83" i="9"/>
  <c r="N83" i="9"/>
  <c r="G83" i="9"/>
  <c r="C83" i="9"/>
  <c r="Z82" i="9"/>
  <c r="R82" i="9"/>
  <c r="N82" i="9"/>
  <c r="G82" i="9"/>
  <c r="C82" i="9"/>
  <c r="Z81" i="9"/>
  <c r="R81" i="9"/>
  <c r="N81" i="9"/>
  <c r="G81" i="9"/>
  <c r="C81" i="9"/>
  <c r="Z80" i="9"/>
  <c r="R80" i="9"/>
  <c r="N80" i="9"/>
  <c r="G80" i="9"/>
  <c r="C80" i="9"/>
  <c r="Z79" i="9"/>
  <c r="R79" i="9"/>
  <c r="N79" i="9"/>
  <c r="G79" i="9"/>
  <c r="C79" i="9"/>
  <c r="Z78" i="9"/>
  <c r="R78" i="9"/>
  <c r="N78" i="9"/>
  <c r="G78" i="9"/>
  <c r="C78" i="9"/>
  <c r="Z77" i="9"/>
  <c r="R77" i="9"/>
  <c r="N77" i="9"/>
  <c r="G77" i="9"/>
  <c r="C77" i="9"/>
  <c r="Z76" i="9"/>
  <c r="R76" i="9"/>
  <c r="N76" i="9"/>
  <c r="G76" i="9"/>
  <c r="C76" i="9"/>
  <c r="Z75" i="9"/>
  <c r="R75" i="9"/>
  <c r="N75" i="9"/>
  <c r="G75" i="9"/>
  <c r="C75" i="9"/>
  <c r="Z74" i="9"/>
  <c r="R74" i="9"/>
  <c r="N74" i="9"/>
  <c r="G74" i="9"/>
  <c r="C74" i="9"/>
  <c r="Z73" i="9"/>
  <c r="R73" i="9"/>
  <c r="N73" i="9"/>
  <c r="G73" i="9"/>
  <c r="C73" i="9"/>
  <c r="Z72" i="9"/>
  <c r="R72" i="9"/>
  <c r="N72" i="9"/>
  <c r="G72" i="9"/>
  <c r="C72" i="9"/>
  <c r="Z71" i="9"/>
  <c r="R71" i="9"/>
  <c r="N71" i="9"/>
  <c r="G71" i="9"/>
  <c r="C71" i="9"/>
  <c r="Z70" i="9"/>
  <c r="R70" i="9"/>
  <c r="N70" i="9"/>
  <c r="G70" i="9"/>
  <c r="C70" i="9"/>
  <c r="Z69" i="9"/>
  <c r="R69" i="9"/>
  <c r="N69" i="9"/>
  <c r="G69" i="9"/>
  <c r="C69" i="9"/>
  <c r="Z67" i="9"/>
  <c r="R67" i="9"/>
  <c r="N67" i="9"/>
  <c r="G67" i="9"/>
  <c r="C67" i="9"/>
  <c r="Z66" i="9"/>
  <c r="R66" i="9"/>
  <c r="N66" i="9"/>
  <c r="G66" i="9"/>
  <c r="C66" i="9"/>
  <c r="Z65" i="9"/>
  <c r="R65" i="9"/>
  <c r="N65" i="9"/>
  <c r="G65" i="9"/>
  <c r="C65" i="9"/>
  <c r="Z64" i="9"/>
  <c r="R64" i="9"/>
  <c r="N64" i="9"/>
  <c r="G64" i="9"/>
  <c r="C64" i="9"/>
  <c r="Z63" i="9"/>
  <c r="R63" i="9"/>
  <c r="N63" i="9"/>
  <c r="G63" i="9"/>
  <c r="C63" i="9"/>
  <c r="Z62" i="9"/>
  <c r="R62" i="9"/>
  <c r="N62" i="9"/>
  <c r="G62" i="9"/>
  <c r="C62" i="9"/>
  <c r="Z60" i="9"/>
  <c r="R60" i="9"/>
  <c r="N60" i="9"/>
  <c r="G60" i="9"/>
  <c r="C60" i="9"/>
  <c r="Z58" i="9"/>
  <c r="R58" i="9"/>
  <c r="N58" i="9"/>
  <c r="G58" i="9"/>
  <c r="C58" i="9"/>
  <c r="Z55" i="9"/>
  <c r="R55" i="9"/>
  <c r="N55" i="9"/>
  <c r="G55" i="9"/>
  <c r="C55" i="9"/>
  <c r="Z54" i="9"/>
  <c r="R54" i="9"/>
  <c r="N54" i="9"/>
  <c r="G54" i="9"/>
  <c r="C54" i="9"/>
  <c r="Z52" i="9"/>
  <c r="R52" i="9"/>
  <c r="N52" i="9"/>
  <c r="G52" i="9"/>
  <c r="C52" i="9"/>
  <c r="Z51" i="9"/>
  <c r="R51" i="9"/>
  <c r="N51" i="9"/>
  <c r="G51" i="9"/>
  <c r="C51" i="9"/>
  <c r="Z50" i="9"/>
  <c r="R50" i="9"/>
  <c r="N50" i="9"/>
  <c r="G50" i="9"/>
  <c r="C50" i="9"/>
  <c r="Z49" i="9"/>
  <c r="R49" i="9"/>
  <c r="N49" i="9"/>
  <c r="G49" i="9"/>
  <c r="C49" i="9"/>
  <c r="Z48" i="9"/>
  <c r="R48" i="9"/>
  <c r="N48" i="9"/>
  <c r="G48" i="9"/>
  <c r="C48" i="9"/>
  <c r="Z47" i="9"/>
  <c r="R47" i="9"/>
  <c r="N47" i="9"/>
  <c r="G47" i="9"/>
  <c r="C47" i="9"/>
  <c r="Z46" i="9"/>
  <c r="R46" i="9"/>
  <c r="N46" i="9"/>
  <c r="G46" i="9"/>
  <c r="C46" i="9"/>
  <c r="Z45" i="9"/>
  <c r="R45" i="9"/>
  <c r="N45" i="9"/>
  <c r="G45" i="9"/>
  <c r="C45" i="9"/>
  <c r="Z44" i="9"/>
  <c r="R44" i="9"/>
  <c r="N44" i="9"/>
  <c r="G44" i="9"/>
  <c r="C44" i="9"/>
  <c r="Z43" i="9"/>
  <c r="R43" i="9"/>
  <c r="N43" i="9"/>
  <c r="G43" i="9"/>
  <c r="C43" i="9"/>
  <c r="Z42" i="9"/>
  <c r="R42" i="9"/>
  <c r="N42" i="9"/>
  <c r="G42" i="9"/>
  <c r="C42" i="9"/>
  <c r="Z41" i="9"/>
  <c r="R41" i="9"/>
  <c r="N41" i="9"/>
  <c r="G41" i="9"/>
  <c r="C41" i="9"/>
  <c r="Z39" i="9"/>
  <c r="R39" i="9"/>
  <c r="N39" i="9"/>
  <c r="G39" i="9"/>
  <c r="C39" i="9"/>
  <c r="Z38" i="9"/>
  <c r="R38" i="9"/>
  <c r="N38" i="9"/>
  <c r="G38" i="9"/>
  <c r="C38" i="9"/>
  <c r="Z37" i="9"/>
  <c r="R37" i="9"/>
  <c r="N37" i="9"/>
  <c r="G37" i="9"/>
  <c r="C37" i="9"/>
  <c r="Z36" i="9"/>
  <c r="R36" i="9"/>
  <c r="N36" i="9"/>
  <c r="G36" i="9"/>
  <c r="C36" i="9"/>
  <c r="Z35" i="9"/>
  <c r="R35" i="9"/>
  <c r="N35" i="9"/>
  <c r="G35" i="9"/>
  <c r="C35" i="9"/>
  <c r="Z34" i="9"/>
  <c r="R34" i="9"/>
  <c r="N34" i="9"/>
  <c r="G34" i="9"/>
  <c r="C34" i="9"/>
  <c r="Z33" i="9"/>
  <c r="R33" i="9"/>
  <c r="N33" i="9"/>
  <c r="G33" i="9"/>
  <c r="C33" i="9"/>
  <c r="Z32" i="9"/>
  <c r="R32" i="9"/>
  <c r="N32" i="9"/>
  <c r="G32" i="9"/>
  <c r="C32" i="9"/>
  <c r="Z31" i="9"/>
  <c r="R31" i="9"/>
  <c r="N31" i="9"/>
  <c r="G31" i="9"/>
  <c r="C31" i="9"/>
  <c r="Z30" i="9"/>
  <c r="R30" i="9"/>
  <c r="N30" i="9"/>
  <c r="G30" i="9"/>
  <c r="C30" i="9"/>
  <c r="Z29" i="9"/>
  <c r="R29" i="9"/>
  <c r="N29" i="9"/>
  <c r="G29" i="9"/>
  <c r="K29" i="9" s="1" a="1"/>
  <c r="K29" i="9" s="1"/>
  <c r="L29" i="9" s="1"/>
  <c r="C29" i="9"/>
  <c r="Z28" i="9"/>
  <c r="R28" i="9"/>
  <c r="N28" i="9"/>
  <c r="G28" i="9"/>
  <c r="C28" i="9"/>
  <c r="Z27" i="9"/>
  <c r="R27" i="9"/>
  <c r="N27" i="9"/>
  <c r="G27" i="9"/>
  <c r="C27" i="9"/>
  <c r="Z26" i="9"/>
  <c r="R26" i="9"/>
  <c r="N26" i="9"/>
  <c r="G26" i="9"/>
  <c r="C26" i="9"/>
  <c r="Z25" i="9"/>
  <c r="R25" i="9"/>
  <c r="N25" i="9"/>
  <c r="G25" i="9"/>
  <c r="C25" i="9"/>
  <c r="Z24" i="9"/>
  <c r="R24" i="9"/>
  <c r="N24" i="9"/>
  <c r="G24" i="9"/>
  <c r="C24" i="9"/>
  <c r="Z22" i="9"/>
  <c r="R22" i="9"/>
  <c r="N22" i="9"/>
  <c r="G22" i="9"/>
  <c r="C22" i="9"/>
  <c r="Z21" i="9"/>
  <c r="R21" i="9"/>
  <c r="N21" i="9"/>
  <c r="G21" i="9"/>
  <c r="C21" i="9"/>
  <c r="Z20" i="9"/>
  <c r="R20" i="9"/>
  <c r="N20" i="9"/>
  <c r="G20" i="9"/>
  <c r="C20" i="9"/>
  <c r="Z19" i="9"/>
  <c r="R19" i="9"/>
  <c r="N19" i="9"/>
  <c r="G19" i="9"/>
  <c r="C19" i="9"/>
  <c r="Z17" i="9"/>
  <c r="R17" i="9"/>
  <c r="N17" i="9"/>
  <c r="G17" i="9"/>
  <c r="C17" i="9"/>
  <c r="Z16" i="9"/>
  <c r="R16" i="9"/>
  <c r="N16" i="9"/>
  <c r="G16" i="9"/>
  <c r="C16" i="9"/>
  <c r="Z15" i="9"/>
  <c r="R15" i="9"/>
  <c r="N15" i="9"/>
  <c r="G15" i="9"/>
  <c r="C15" i="9"/>
  <c r="Z14" i="9"/>
  <c r="R14" i="9"/>
  <c r="N14" i="9"/>
  <c r="G14" i="9"/>
  <c r="C14" i="9"/>
  <c r="Z13" i="9"/>
  <c r="R13" i="9"/>
  <c r="N13" i="9"/>
  <c r="G13" i="9"/>
  <c r="C13" i="9"/>
  <c r="Z11" i="9"/>
  <c r="R11" i="9"/>
  <c r="N11" i="9"/>
  <c r="G11" i="9"/>
  <c r="C11" i="9"/>
  <c r="Z10" i="9"/>
  <c r="R10" i="9"/>
  <c r="N10" i="9"/>
  <c r="G10" i="9"/>
  <c r="C10" i="9"/>
  <c r="Z9" i="9"/>
  <c r="R9" i="9"/>
  <c r="N9" i="9"/>
  <c r="G9" i="9"/>
  <c r="C9" i="9"/>
  <c r="Z8" i="9"/>
  <c r="R8" i="9"/>
  <c r="N8" i="9"/>
  <c r="C8" i="9"/>
  <c r="Z7" i="9"/>
  <c r="R7" i="9"/>
  <c r="N7" i="9"/>
  <c r="I7" i="9"/>
  <c r="C7" i="9"/>
  <c r="EN5" i="9"/>
  <c r="EM5" i="9"/>
  <c r="EL5" i="9"/>
  <c r="EK5" i="9"/>
  <c r="EJ5" i="9"/>
  <c r="EI5" i="9"/>
  <c r="EH5" i="9"/>
  <c r="EG5" i="9"/>
  <c r="AA26" i="9" s="1"/>
  <c r="EF5" i="9"/>
  <c r="EE5" i="9"/>
  <c r="AA80" i="9" s="1"/>
  <c r="ED5" i="9"/>
  <c r="EC5" i="9"/>
  <c r="EB5" i="9"/>
  <c r="AA84" i="9" s="1"/>
  <c r="EA5" i="9"/>
  <c r="DZ5" i="9"/>
  <c r="AA86" i="9" s="1"/>
  <c r="DY5" i="9"/>
  <c r="DX5" i="9"/>
  <c r="AA104" i="9" s="1"/>
  <c r="DW5" i="9"/>
  <c r="DV5" i="9"/>
  <c r="DU5" i="9"/>
  <c r="DT5" i="9"/>
  <c r="DS5" i="9"/>
  <c r="DR5" i="9"/>
  <c r="AA54" i="9" s="1"/>
  <c r="DQ5" i="9"/>
  <c r="DP5" i="9"/>
  <c r="DO5" i="9"/>
  <c r="DN5" i="9"/>
  <c r="DM5" i="9"/>
  <c r="AA72" i="9" s="1"/>
  <c r="DL5" i="9"/>
  <c r="AA81" i="9" s="1"/>
  <c r="DK5" i="9"/>
  <c r="DJ5" i="9"/>
  <c r="AA100" i="9" s="1"/>
  <c r="DI5" i="9"/>
  <c r="DH5" i="9"/>
  <c r="AA14" i="9" s="1"/>
  <c r="DG5" i="9"/>
  <c r="DF5" i="9"/>
  <c r="DE5" i="9"/>
  <c r="DD5" i="9"/>
  <c r="DC5" i="9"/>
  <c r="DB5" i="9"/>
  <c r="DA5" i="9"/>
  <c r="CZ5" i="9"/>
  <c r="AA48" i="9" s="1"/>
  <c r="CX5" i="9"/>
  <c r="CW5" i="9"/>
  <c r="CV5" i="9"/>
  <c r="CU5" i="9"/>
  <c r="CT5" i="9"/>
  <c r="CS5" i="9"/>
  <c r="CR5" i="9"/>
  <c r="CQ5" i="9"/>
  <c r="CP5" i="9"/>
  <c r="CO5" i="9"/>
  <c r="AA25" i="9" s="1"/>
  <c r="CN5" i="9"/>
  <c r="CM5" i="9"/>
  <c r="CL5" i="9"/>
  <c r="CK5" i="9"/>
  <c r="AA71" i="9" s="1"/>
  <c r="CJ5" i="9"/>
  <c r="AA10" i="9" s="1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AA11" i="9" s="1"/>
  <c r="BT5" i="9"/>
  <c r="BS5" i="9"/>
  <c r="BR5" i="9"/>
  <c r="AA66" i="9" s="1"/>
  <c r="BQ5" i="9"/>
  <c r="AA8" i="9" s="1"/>
  <c r="BP5" i="9"/>
  <c r="AA95" i="9" s="1"/>
  <c r="BO5" i="9"/>
  <c r="AA92" i="9" s="1"/>
  <c r="BN5" i="9"/>
  <c r="BM5" i="9"/>
  <c r="BL5" i="9"/>
  <c r="AA96" i="9" s="1"/>
  <c r="BK5" i="9"/>
  <c r="BJ5" i="9"/>
  <c r="AA28" i="9" s="1"/>
  <c r="BI5" i="9"/>
  <c r="BH5" i="9"/>
  <c r="BG5" i="9"/>
  <c r="BF5" i="9"/>
  <c r="BE5" i="9"/>
  <c r="BD5" i="9"/>
  <c r="BC5" i="9"/>
  <c r="L74" i="9" l="1"/>
  <c r="L82" i="9"/>
  <c r="L95" i="9"/>
  <c r="L97" i="9"/>
  <c r="L103" i="9"/>
  <c r="L108" i="9"/>
  <c r="L13" i="9"/>
  <c r="L17" i="9"/>
  <c r="L22" i="9"/>
  <c r="L35" i="9"/>
  <c r="L39" i="9"/>
  <c r="L44" i="9"/>
  <c r="L48" i="9"/>
  <c r="L52" i="9"/>
  <c r="L70" i="9"/>
  <c r="X40" i="9" a="1"/>
  <c r="X40" i="9" s="1"/>
  <c r="Y40" i="9" s="1"/>
  <c r="X57" i="9" a="1"/>
  <c r="X57" i="9" s="1"/>
  <c r="Y57" i="9" s="1"/>
  <c r="L10" i="9"/>
  <c r="L15" i="9"/>
  <c r="L25" i="9"/>
  <c r="X68" i="9" a="1"/>
  <c r="X68" i="9" s="1"/>
  <c r="Y68" i="9" s="1"/>
  <c r="L54" i="9"/>
  <c r="L30" i="9"/>
  <c r="L34" i="9"/>
  <c r="X56" i="9" a="1"/>
  <c r="X56" i="9" s="1"/>
  <c r="Y56" i="9" s="1"/>
  <c r="L71" i="9"/>
  <c r="L75" i="9"/>
  <c r="L51" i="9"/>
  <c r="L64" i="9"/>
  <c r="L9" i="9"/>
  <c r="K14" i="9" a="1"/>
  <c r="K14" i="9" s="1"/>
  <c r="L14" i="9"/>
  <c r="L19" i="9"/>
  <c r="L28" i="9"/>
  <c r="L92" i="9"/>
  <c r="L96" i="9"/>
  <c r="L100" i="9"/>
  <c r="L105" i="9"/>
  <c r="L37" i="9"/>
  <c r="L42" i="9"/>
  <c r="L55" i="9"/>
  <c r="L72" i="9"/>
  <c r="L76" i="9"/>
  <c r="L80" i="9"/>
  <c r="L84" i="9"/>
  <c r="L89" i="9"/>
  <c r="L101" i="9"/>
  <c r="L106" i="9"/>
  <c r="L7" i="9"/>
  <c r="L11" i="9"/>
  <c r="L21" i="9"/>
  <c r="L26" i="9"/>
  <c r="L58" i="9"/>
  <c r="L73" i="9"/>
  <c r="L81" i="9"/>
  <c r="L86" i="9"/>
  <c r="L87" i="9"/>
  <c r="L67" i="9"/>
  <c r="I78" i="9"/>
  <c r="L78" i="9"/>
  <c r="X61" i="9" a="1"/>
  <c r="X61" i="9" s="1"/>
  <c r="Y61" i="9" s="1"/>
  <c r="R123" i="9"/>
  <c r="I33" i="9"/>
  <c r="I50" i="9"/>
  <c r="X23" i="9" a="1"/>
  <c r="X23" i="9" s="1"/>
  <c r="Y23" i="9" s="1"/>
  <c r="I20" i="9"/>
  <c r="I63" i="9"/>
  <c r="I93" i="9"/>
  <c r="I46" i="9"/>
  <c r="I16" i="9"/>
  <c r="I29" i="9"/>
  <c r="I43" i="9"/>
  <c r="X85" i="9" a="1"/>
  <c r="X85" i="9" s="1"/>
  <c r="Y85" i="9" s="1"/>
  <c r="X18" i="9" a="1"/>
  <c r="X18" i="9" s="1"/>
  <c r="Y18" i="9" s="1"/>
  <c r="I38" i="9"/>
  <c r="M42" i="9"/>
  <c r="I42" i="9"/>
  <c r="M55" i="9"/>
  <c r="I55" i="9"/>
  <c r="M89" i="9"/>
  <c r="I89" i="9"/>
  <c r="M101" i="9"/>
  <c r="I101" i="9"/>
  <c r="M9" i="9"/>
  <c r="I9" i="9"/>
  <c r="M14" i="9"/>
  <c r="I14" i="9"/>
  <c r="M19" i="9"/>
  <c r="I19" i="9"/>
  <c r="I24" i="9"/>
  <c r="M28" i="9"/>
  <c r="I28" i="9"/>
  <c r="J32" i="9" a="1"/>
  <c r="J32" i="9" s="1"/>
  <c r="I32" i="9"/>
  <c r="I36" i="9"/>
  <c r="I41" i="9"/>
  <c r="J45" i="9" a="1"/>
  <c r="J45" i="9" s="1"/>
  <c r="I45" i="9"/>
  <c r="J49" i="9" a="1"/>
  <c r="J49" i="9" s="1"/>
  <c r="I49" i="9"/>
  <c r="M54" i="9"/>
  <c r="I54" i="9"/>
  <c r="J62" i="9" a="1"/>
  <c r="J62" i="9" s="1"/>
  <c r="I62" i="9"/>
  <c r="J66" i="9" a="1"/>
  <c r="J66" i="9" s="1"/>
  <c r="I66" i="9"/>
  <c r="M71" i="9"/>
  <c r="I71" i="9"/>
  <c r="M75" i="9"/>
  <c r="I75" i="9"/>
  <c r="I79" i="9"/>
  <c r="J83" i="9" a="1"/>
  <c r="J83" i="9" s="1"/>
  <c r="I83" i="9"/>
  <c r="I88" i="9"/>
  <c r="M92" i="9"/>
  <c r="I92" i="9"/>
  <c r="M96" i="9"/>
  <c r="I96" i="9"/>
  <c r="M100" i="9"/>
  <c r="I100" i="9"/>
  <c r="M105" i="9"/>
  <c r="I105" i="9"/>
  <c r="M10" i="9"/>
  <c r="I10" i="9"/>
  <c r="M37" i="9"/>
  <c r="I37" i="9"/>
  <c r="M67" i="9"/>
  <c r="I67" i="9"/>
  <c r="M72" i="9"/>
  <c r="I72" i="9"/>
  <c r="M80" i="9"/>
  <c r="I80" i="9"/>
  <c r="M84" i="9"/>
  <c r="I84" i="9"/>
  <c r="M11" i="9"/>
  <c r="I11" i="9"/>
  <c r="M21" i="9"/>
  <c r="I21" i="9"/>
  <c r="M26" i="9"/>
  <c r="I26" i="9"/>
  <c r="M30" i="9"/>
  <c r="I30" i="9"/>
  <c r="M34" i="9"/>
  <c r="I34" i="9"/>
  <c r="I47" i="9"/>
  <c r="M51" i="9"/>
  <c r="I51" i="9"/>
  <c r="M58" i="9"/>
  <c r="I58" i="9"/>
  <c r="M64" i="9"/>
  <c r="I64" i="9"/>
  <c r="I69" i="9"/>
  <c r="M73" i="9"/>
  <c r="I73" i="9"/>
  <c r="J77" i="9" a="1"/>
  <c r="J77" i="9" s="1"/>
  <c r="I77" i="9"/>
  <c r="M81" i="9"/>
  <c r="I81" i="9"/>
  <c r="M86" i="9"/>
  <c r="I86" i="9"/>
  <c r="J90" i="9" a="1"/>
  <c r="J90" i="9" s="1"/>
  <c r="I90" i="9"/>
  <c r="I94" i="9"/>
  <c r="I99" i="9"/>
  <c r="I102" i="9"/>
  <c r="K107" i="9" a="1"/>
  <c r="K107" i="9" s="1"/>
  <c r="I107" i="9"/>
  <c r="M15" i="9"/>
  <c r="I15" i="9"/>
  <c r="M25" i="9"/>
  <c r="I25" i="9"/>
  <c r="M76" i="9"/>
  <c r="I76" i="9"/>
  <c r="J98" i="9" a="1"/>
  <c r="J98" i="9" s="1"/>
  <c r="I98" i="9"/>
  <c r="M106" i="9"/>
  <c r="I106" i="9"/>
  <c r="K8" i="9" a="1"/>
  <c r="K8" i="9" s="1"/>
  <c r="I8" i="9"/>
  <c r="M13" i="9"/>
  <c r="I13" i="9"/>
  <c r="M17" i="9"/>
  <c r="I17" i="9"/>
  <c r="M22" i="9"/>
  <c r="I22" i="9"/>
  <c r="I27" i="9"/>
  <c r="I31" i="9"/>
  <c r="M35" i="9"/>
  <c r="I35" i="9"/>
  <c r="M39" i="9"/>
  <c r="I39" i="9"/>
  <c r="M44" i="9"/>
  <c r="I44" i="9"/>
  <c r="M48" i="9"/>
  <c r="I48" i="9"/>
  <c r="M52" i="9"/>
  <c r="I52" i="9"/>
  <c r="I60" i="9"/>
  <c r="K65" i="9" a="1"/>
  <c r="K65" i="9" s="1"/>
  <c r="I65" i="9"/>
  <c r="M70" i="9"/>
  <c r="I70" i="9"/>
  <c r="M74" i="9"/>
  <c r="I74" i="9"/>
  <c r="M82" i="9"/>
  <c r="I82" i="9"/>
  <c r="M87" i="9"/>
  <c r="I87" i="9"/>
  <c r="I91" i="9"/>
  <c r="M95" i="9"/>
  <c r="I95" i="9"/>
  <c r="M97" i="9"/>
  <c r="I97" i="9"/>
  <c r="M103" i="9"/>
  <c r="I103" i="9"/>
  <c r="I104" i="9"/>
  <c r="M108" i="9"/>
  <c r="I108" i="9"/>
  <c r="EM4" i="9"/>
  <c r="G114" i="9"/>
  <c r="K128" i="9"/>
  <c r="K129" i="9"/>
  <c r="K127" i="9"/>
  <c r="K130" i="9"/>
  <c r="K131" i="9"/>
  <c r="K135" i="9"/>
  <c r="K132" i="9"/>
  <c r="K136" i="9"/>
  <c r="K133" i="9"/>
  <c r="K134" i="9"/>
  <c r="K142" i="9"/>
  <c r="K146" i="9"/>
  <c r="K143" i="9"/>
  <c r="K144" i="9"/>
  <c r="K141" i="9"/>
  <c r="K145" i="9"/>
  <c r="K139" i="9"/>
  <c r="K147" i="9"/>
  <c r="K140" i="9"/>
  <c r="K148" i="9"/>
  <c r="K152" i="9"/>
  <c r="K156" i="9"/>
  <c r="K160" i="9"/>
  <c r="K157" i="9"/>
  <c r="K158" i="9"/>
  <c r="K155" i="9"/>
  <c r="K159" i="9"/>
  <c r="K153" i="9"/>
  <c r="K151" i="9"/>
  <c r="K154" i="9"/>
  <c r="X53" i="9" a="1"/>
  <c r="X53" i="9" s="1"/>
  <c r="Y53" i="9" s="1"/>
  <c r="M7" i="9"/>
  <c r="R119" i="9"/>
  <c r="T119" i="9" s="1"/>
  <c r="T123" i="9"/>
  <c r="R115" i="9"/>
  <c r="T115" i="9" s="1"/>
  <c r="R121" i="9"/>
  <c r="T121" i="9" s="1"/>
  <c r="R118" i="9"/>
  <c r="T118" i="9" s="1"/>
  <c r="R122" i="9"/>
  <c r="T122" i="9" s="1"/>
  <c r="X12" i="9" a="1"/>
  <c r="X12" i="9" s="1"/>
  <c r="Y12" i="9" s="1"/>
  <c r="R114" i="9"/>
  <c r="T114" i="9" s="1"/>
  <c r="R120" i="9"/>
  <c r="T120" i="9" s="1"/>
  <c r="R117" i="9"/>
  <c r="T117" i="9" s="1"/>
  <c r="R116" i="9"/>
  <c r="T116" i="9" s="1"/>
  <c r="G112" i="9"/>
  <c r="R113" i="9"/>
  <c r="C5" i="9"/>
  <c r="M78" i="9"/>
  <c r="K42" i="9" a="1"/>
  <c r="K42" i="9" s="1"/>
  <c r="K28" i="9" a="1"/>
  <c r="K28" i="9" s="1"/>
  <c r="J75" i="9" a="1"/>
  <c r="J75" i="9" s="1"/>
  <c r="J88" i="9" a="1"/>
  <c r="J88" i="9" s="1"/>
  <c r="J100" i="9" a="1"/>
  <c r="J100" i="9" s="1"/>
  <c r="K51" i="9" a="1"/>
  <c r="K51" i="9" s="1"/>
  <c r="K58" i="9" a="1"/>
  <c r="K58" i="9" s="1"/>
  <c r="K73" i="9" a="1"/>
  <c r="K73" i="9" s="1"/>
  <c r="K81" i="9" a="1"/>
  <c r="K81" i="9" s="1"/>
  <c r="J106" i="9" a="1"/>
  <c r="J106" i="9" s="1"/>
  <c r="J78" i="9" a="1"/>
  <c r="J78" i="9" s="1"/>
  <c r="X59" i="9" a="1"/>
  <c r="X59" i="9" s="1"/>
  <c r="Y59" i="9" s="1"/>
  <c r="AB95" i="9"/>
  <c r="AB48" i="9"/>
  <c r="AB28" i="9"/>
  <c r="AB66" i="9"/>
  <c r="AB86" i="9"/>
  <c r="AB71" i="9"/>
  <c r="S65" i="9"/>
  <c r="S74" i="9"/>
  <c r="S82" i="9"/>
  <c r="S69" i="9"/>
  <c r="S77" i="9"/>
  <c r="S86" i="9"/>
  <c r="X108" i="9" a="1"/>
  <c r="X108" i="9" s="1"/>
  <c r="Y108" i="9" s="1"/>
  <c r="X95" i="9" a="1"/>
  <c r="X95" i="9" s="1"/>
  <c r="Y95" i="9" s="1"/>
  <c r="X90" i="9" a="1"/>
  <c r="X90" i="9" s="1"/>
  <c r="Y90" i="9" s="1"/>
  <c r="X74" i="9" a="1"/>
  <c r="X74" i="9" s="1"/>
  <c r="Y74" i="9" s="1"/>
  <c r="X63" i="9" a="1"/>
  <c r="X63" i="9" s="1"/>
  <c r="Y63" i="9" s="1"/>
  <c r="X41" i="9" a="1"/>
  <c r="X41" i="9" s="1"/>
  <c r="Y41" i="9" s="1"/>
  <c r="Q99" i="9"/>
  <c r="X107" i="9" a="1"/>
  <c r="X107" i="9" s="1"/>
  <c r="Y107" i="9" s="1"/>
  <c r="X103" i="9" a="1"/>
  <c r="X103" i="9" s="1"/>
  <c r="Y103" i="9" s="1"/>
  <c r="X100" i="9" a="1"/>
  <c r="X100" i="9" s="1"/>
  <c r="Y100" i="9" s="1"/>
  <c r="X97" i="9" a="1"/>
  <c r="X97" i="9" s="1"/>
  <c r="Y97" i="9" s="1"/>
  <c r="X94" i="9" a="1"/>
  <c r="X94" i="9" s="1"/>
  <c r="Y94" i="9" s="1"/>
  <c r="X93" i="9" a="1"/>
  <c r="X93" i="9" s="1"/>
  <c r="Y93" i="9" s="1"/>
  <c r="X88" i="9" a="1"/>
  <c r="X88" i="9" s="1"/>
  <c r="Y88" i="9" s="1"/>
  <c r="X47" i="9" a="1"/>
  <c r="X47" i="9" s="1"/>
  <c r="Y47" i="9" s="1"/>
  <c r="X36" i="9" a="1"/>
  <c r="X36" i="9" s="1"/>
  <c r="Y36" i="9" s="1"/>
  <c r="X33" i="9" a="1"/>
  <c r="X33" i="9" s="1"/>
  <c r="Y33" i="9" s="1"/>
  <c r="X30" i="9" a="1"/>
  <c r="X30" i="9" s="1"/>
  <c r="Y30" i="9" s="1"/>
  <c r="X22" i="9" a="1"/>
  <c r="X22" i="9" s="1"/>
  <c r="Y22" i="9" s="1"/>
  <c r="X14" i="9" a="1"/>
  <c r="X14" i="9" s="1"/>
  <c r="Y14" i="9" s="1"/>
  <c r="X96" i="9" a="1"/>
  <c r="X96" i="9" s="1"/>
  <c r="Y96" i="9" s="1"/>
  <c r="X24" i="9" a="1"/>
  <c r="X24" i="9" s="1"/>
  <c r="Y24" i="9" s="1"/>
  <c r="X7" i="9" a="1"/>
  <c r="X7" i="9" s="1"/>
  <c r="X105" i="9" a="1"/>
  <c r="X105" i="9" s="1"/>
  <c r="Y105" i="9" s="1"/>
  <c r="X92" i="9" a="1"/>
  <c r="X92" i="9" s="1"/>
  <c r="Y92" i="9" s="1"/>
  <c r="X91" i="9" a="1"/>
  <c r="X91" i="9" s="1"/>
  <c r="Y91" i="9" s="1"/>
  <c r="X87" i="9" a="1"/>
  <c r="X87" i="9" s="1"/>
  <c r="Y87" i="9" s="1"/>
  <c r="X46" i="9" a="1"/>
  <c r="X46" i="9" s="1"/>
  <c r="Y46" i="9" s="1"/>
  <c r="X29" i="9" a="1"/>
  <c r="X29" i="9" s="1"/>
  <c r="Y29" i="9" s="1"/>
  <c r="X13" i="9" a="1"/>
  <c r="X13" i="9" s="1"/>
  <c r="Y13" i="9" s="1"/>
  <c r="X8" i="9" a="1"/>
  <c r="X8" i="9" s="1"/>
  <c r="Y8" i="9" s="1"/>
  <c r="X9" i="9" a="1"/>
  <c r="X9" i="9" s="1"/>
  <c r="Y9" i="9" s="1"/>
  <c r="X15" i="9" a="1"/>
  <c r="X15" i="9" s="1"/>
  <c r="Y15" i="9" s="1"/>
  <c r="X16" i="9" a="1"/>
  <c r="X16" i="9" s="1"/>
  <c r="Y16" i="9" s="1"/>
  <c r="X25" i="9" a="1"/>
  <c r="X25" i="9" s="1"/>
  <c r="Y25" i="9" s="1"/>
  <c r="X26" i="9" a="1"/>
  <c r="X26" i="9" s="1"/>
  <c r="Y26" i="9" s="1"/>
  <c r="X34" i="9" a="1"/>
  <c r="X34" i="9" s="1"/>
  <c r="Y34" i="9" s="1"/>
  <c r="X37" i="9" a="1"/>
  <c r="X37" i="9" s="1"/>
  <c r="Y37" i="9" s="1"/>
  <c r="X38" i="9" a="1"/>
  <c r="X38" i="9" s="1"/>
  <c r="Y38" i="9" s="1"/>
  <c r="X42" i="9" a="1"/>
  <c r="X42" i="9" s="1"/>
  <c r="Y42" i="9" s="1"/>
  <c r="X43" i="9" a="1"/>
  <c r="X43" i="9" s="1"/>
  <c r="Y43" i="9" s="1"/>
  <c r="X52" i="9" a="1"/>
  <c r="X52" i="9" s="1"/>
  <c r="Y52" i="9" s="1"/>
  <c r="X54" i="9" a="1"/>
  <c r="X54" i="9" s="1"/>
  <c r="Y54" i="9" s="1"/>
  <c r="X70" i="9" a="1"/>
  <c r="X70" i="9" s="1"/>
  <c r="Y70" i="9" s="1"/>
  <c r="X71" i="9" a="1"/>
  <c r="X71" i="9" s="1"/>
  <c r="Y71" i="9" s="1"/>
  <c r="X76" i="9" a="1"/>
  <c r="X76" i="9" s="1"/>
  <c r="Y76" i="9" s="1"/>
  <c r="X77" i="9" a="1"/>
  <c r="X77" i="9" s="1"/>
  <c r="Y77" i="9" s="1"/>
  <c r="X82" i="9" a="1"/>
  <c r="X82" i="9" s="1"/>
  <c r="Y82" i="9" s="1"/>
  <c r="X83" i="9" a="1"/>
  <c r="X83" i="9" s="1"/>
  <c r="Y83" i="9" s="1"/>
  <c r="X10" i="9" a="1"/>
  <c r="X10" i="9" s="1"/>
  <c r="Y10" i="9" s="1"/>
  <c r="X11" i="9" a="1"/>
  <c r="X11" i="9" s="1"/>
  <c r="Y11" i="9" s="1"/>
  <c r="X17" i="9" a="1"/>
  <c r="X17" i="9" s="1"/>
  <c r="Y17" i="9" s="1"/>
  <c r="X19" i="9" a="1"/>
  <c r="X19" i="9" s="1"/>
  <c r="Y19" i="9" s="1"/>
  <c r="X31" i="9" a="1"/>
  <c r="X31" i="9" s="1"/>
  <c r="Y31" i="9" s="1"/>
  <c r="X48" i="9" a="1"/>
  <c r="X48" i="9" s="1"/>
  <c r="Y48" i="9" s="1"/>
  <c r="X49" i="9" a="1"/>
  <c r="X49" i="9" s="1"/>
  <c r="Y49" i="9" s="1"/>
  <c r="X55" i="9" a="1"/>
  <c r="X55" i="9" s="1"/>
  <c r="Y55" i="9" s="1"/>
  <c r="X58" i="9" a="1"/>
  <c r="X58" i="9" s="1"/>
  <c r="Y58" i="9" s="1"/>
  <c r="X65" i="9" a="1"/>
  <c r="X65" i="9" s="1"/>
  <c r="Y65" i="9" s="1"/>
  <c r="X66" i="9" a="1"/>
  <c r="X66" i="9" s="1"/>
  <c r="Y66" i="9" s="1"/>
  <c r="X72" i="9" a="1"/>
  <c r="X72" i="9" s="1"/>
  <c r="Y72" i="9" s="1"/>
  <c r="X73" i="9" a="1"/>
  <c r="X73" i="9" s="1"/>
  <c r="Y73" i="9" s="1"/>
  <c r="X78" i="9" a="1"/>
  <c r="X78" i="9" s="1"/>
  <c r="Y78" i="9" s="1"/>
  <c r="X79" i="9" a="1"/>
  <c r="X79" i="9" s="1"/>
  <c r="Y79" i="9" s="1"/>
  <c r="X84" i="9" a="1"/>
  <c r="X84" i="9" s="1"/>
  <c r="Y84" i="9" s="1"/>
  <c r="X86" i="9" a="1"/>
  <c r="X86" i="9" s="1"/>
  <c r="Y86" i="9" s="1"/>
  <c r="X20" i="9" a="1"/>
  <c r="X20" i="9" s="1"/>
  <c r="Y20" i="9" s="1"/>
  <c r="X21" i="9" a="1"/>
  <c r="X21" i="9" s="1"/>
  <c r="Y21" i="9" s="1"/>
  <c r="X27" i="9" a="1"/>
  <c r="X27" i="9" s="1"/>
  <c r="Y27" i="9" s="1"/>
  <c r="X28" i="9" a="1"/>
  <c r="X28" i="9" s="1"/>
  <c r="Y28" i="9" s="1"/>
  <c r="X32" i="9" a="1"/>
  <c r="X32" i="9" s="1"/>
  <c r="Y32" i="9" s="1"/>
  <c r="X35" i="9" a="1"/>
  <c r="X35" i="9" s="1"/>
  <c r="Y35" i="9" s="1"/>
  <c r="X39" i="9" a="1"/>
  <c r="X39" i="9" s="1"/>
  <c r="Y39" i="9" s="1"/>
  <c r="X44" i="9" a="1"/>
  <c r="X44" i="9" s="1"/>
  <c r="Y44" i="9" s="1"/>
  <c r="X45" i="9" a="1"/>
  <c r="X45" i="9" s="1"/>
  <c r="Y45" i="9" s="1"/>
  <c r="X50" i="9" a="1"/>
  <c r="X50" i="9" s="1"/>
  <c r="Y50" i="9" s="1"/>
  <c r="X51" i="9" a="1"/>
  <c r="X51" i="9" s="1"/>
  <c r="Y51" i="9" s="1"/>
  <c r="X60" i="9" a="1"/>
  <c r="X60" i="9" s="1"/>
  <c r="Y60" i="9" s="1"/>
  <c r="X62" i="9" a="1"/>
  <c r="X62" i="9" s="1"/>
  <c r="Y62" i="9" s="1"/>
  <c r="X67" i="9" a="1"/>
  <c r="X67" i="9" s="1"/>
  <c r="Y67" i="9" s="1"/>
  <c r="X69" i="9" a="1"/>
  <c r="X69" i="9" s="1"/>
  <c r="Y69" i="9" s="1"/>
  <c r="X80" i="9" a="1"/>
  <c r="X80" i="9" s="1"/>
  <c r="Y80" i="9" s="1"/>
  <c r="X81" i="9" a="1"/>
  <c r="X81" i="9" s="1"/>
  <c r="Y81" i="9" s="1"/>
  <c r="X106" i="9" a="1"/>
  <c r="X106" i="9" s="1"/>
  <c r="Y106" i="9" s="1"/>
  <c r="X104" i="9" a="1"/>
  <c r="X104" i="9" s="1"/>
  <c r="Y104" i="9" s="1"/>
  <c r="X102" i="9" a="1"/>
  <c r="X102" i="9" s="1"/>
  <c r="Y102" i="9" s="1"/>
  <c r="X101" i="9" a="1"/>
  <c r="X101" i="9" s="1"/>
  <c r="Y101" i="9" s="1"/>
  <c r="X99" i="9" a="1"/>
  <c r="X99" i="9" s="1"/>
  <c r="Y99" i="9" s="1"/>
  <c r="X98" i="9" a="1"/>
  <c r="X98" i="9" s="1"/>
  <c r="Y98" i="9" s="1"/>
  <c r="X89" i="9" a="1"/>
  <c r="X89" i="9" s="1"/>
  <c r="Y89" i="9" s="1"/>
  <c r="X75" i="9" a="1"/>
  <c r="X75" i="9" s="1"/>
  <c r="Y75" i="9" s="1"/>
  <c r="X64" i="9" a="1"/>
  <c r="X64" i="9" s="1"/>
  <c r="Y64" i="9" s="1"/>
  <c r="AA89" i="9"/>
  <c r="AB89" i="9" s="1"/>
  <c r="Q100" i="9"/>
  <c r="AB81" i="9"/>
  <c r="AA20" i="9"/>
  <c r="AB20" i="9" s="1"/>
  <c r="DZ4" i="9"/>
  <c r="AA17" i="9"/>
  <c r="AB17" i="9" s="1"/>
  <c r="S89" i="9"/>
  <c r="H90" i="9"/>
  <c r="O55" i="9"/>
  <c r="O99" i="9"/>
  <c r="O102" i="9"/>
  <c r="S10" i="9"/>
  <c r="O29" i="9"/>
  <c r="CF4" i="9"/>
  <c r="AB26" i="9"/>
  <c r="O11" i="9"/>
  <c r="O16" i="9"/>
  <c r="O26" i="9"/>
  <c r="Q29" i="9"/>
  <c r="Q31" i="9"/>
  <c r="Q33" i="9"/>
  <c r="Q35" i="9"/>
  <c r="Q37" i="9"/>
  <c r="Q39" i="9"/>
  <c r="Q42" i="9"/>
  <c r="Q46" i="9"/>
  <c r="Q94" i="9"/>
  <c r="Q96" i="9"/>
  <c r="Q104" i="9"/>
  <c r="Q108" i="9"/>
  <c r="Q101" i="9"/>
  <c r="S101" i="9"/>
  <c r="O8" i="9"/>
  <c r="O10" i="9"/>
  <c r="Q16" i="9"/>
  <c r="Q26" i="9"/>
  <c r="O32" i="9"/>
  <c r="H44" i="9"/>
  <c r="O93" i="9"/>
  <c r="O94" i="9"/>
  <c r="O98" i="9"/>
  <c r="S99" i="9"/>
  <c r="O101" i="9"/>
  <c r="S24" i="9"/>
  <c r="O7" i="9"/>
  <c r="S11" i="9"/>
  <c r="O20" i="9"/>
  <c r="H25" i="9"/>
  <c r="S39" i="9"/>
  <c r="S42" i="9"/>
  <c r="Q98" i="9"/>
  <c r="Q106" i="9"/>
  <c r="O15" i="9"/>
  <c r="S21" i="9"/>
  <c r="AB84" i="9"/>
  <c r="Q13" i="9"/>
  <c r="Q15" i="9"/>
  <c r="Q17" i="9"/>
  <c r="Q20" i="9"/>
  <c r="S26" i="9"/>
  <c r="O45" i="9"/>
  <c r="H51" i="9"/>
  <c r="Q55" i="9"/>
  <c r="Q60" i="9"/>
  <c r="O100" i="9"/>
  <c r="S47" i="9"/>
  <c r="S15" i="9"/>
  <c r="O33" i="9"/>
  <c r="Q47" i="9"/>
  <c r="O89" i="9"/>
  <c r="O91" i="9"/>
  <c r="O104" i="9"/>
  <c r="O106" i="9"/>
  <c r="O108" i="9"/>
  <c r="K100" i="9" a="1"/>
  <c r="K100" i="9" s="1"/>
  <c r="H15" i="9"/>
  <c r="K15" i="9" a="1"/>
  <c r="K15" i="9" s="1"/>
  <c r="J15" i="9" a="1"/>
  <c r="J15" i="9" s="1"/>
  <c r="H27" i="9"/>
  <c r="H35" i="9"/>
  <c r="K35" i="9" a="1"/>
  <c r="K35" i="9" s="1"/>
  <c r="J35" i="9" a="1"/>
  <c r="J35" i="9" s="1"/>
  <c r="Q58" i="9"/>
  <c r="K60" i="9" a="1"/>
  <c r="K60" i="9" s="1"/>
  <c r="J60" i="9" a="1"/>
  <c r="J60" i="9" s="1"/>
  <c r="J63" i="9" a="1"/>
  <c r="J63" i="9" s="1"/>
  <c r="K63" i="9" a="1"/>
  <c r="K63" i="9" s="1"/>
  <c r="J70" i="9" a="1"/>
  <c r="J70" i="9" s="1"/>
  <c r="K70" i="9" a="1"/>
  <c r="K70" i="9" s="1"/>
  <c r="K72" i="9" a="1"/>
  <c r="K72" i="9" s="1"/>
  <c r="J72" i="9" a="1"/>
  <c r="J72" i="9" s="1"/>
  <c r="K74" i="9" a="1"/>
  <c r="K74" i="9" s="1"/>
  <c r="J74" i="9" a="1"/>
  <c r="J74" i="9" s="1"/>
  <c r="J80" i="9" a="1"/>
  <c r="J80" i="9" s="1"/>
  <c r="K80" i="9" a="1"/>
  <c r="K80" i="9" s="1"/>
  <c r="S9" i="9"/>
  <c r="H22" i="9"/>
  <c r="Q30" i="9"/>
  <c r="H31" i="9"/>
  <c r="K31" i="9" a="1"/>
  <c r="K31" i="9" s="1"/>
  <c r="J31" i="9" a="1"/>
  <c r="J31" i="9" s="1"/>
  <c r="S105" i="9"/>
  <c r="Q14" i="9"/>
  <c r="Q34" i="9"/>
  <c r="K67" i="9" a="1"/>
  <c r="K67" i="9" s="1"/>
  <c r="J67" i="9" a="1"/>
  <c r="J67" i="9" s="1"/>
  <c r="K87" i="9" a="1"/>
  <c r="K87" i="9" s="1"/>
  <c r="J87" i="9" a="1"/>
  <c r="J87" i="9" s="1"/>
  <c r="K103" i="9" a="1"/>
  <c r="K103" i="9" s="1"/>
  <c r="S50" i="9"/>
  <c r="K54" i="9" a="1"/>
  <c r="K54" i="9" s="1"/>
  <c r="J54" i="9" a="1"/>
  <c r="J54" i="9" s="1"/>
  <c r="Q102" i="9"/>
  <c r="J65" i="9" a="1"/>
  <c r="J65" i="9" s="1"/>
  <c r="J76" i="9" a="1"/>
  <c r="J76" i="9" s="1"/>
  <c r="K76" i="9" a="1"/>
  <c r="K76" i="9" s="1"/>
  <c r="K78" i="9" a="1"/>
  <c r="K78" i="9" s="1"/>
  <c r="J82" i="9" a="1"/>
  <c r="J82" i="9" s="1"/>
  <c r="K82" i="9" a="1"/>
  <c r="K82" i="9" s="1"/>
  <c r="K84" i="9" a="1"/>
  <c r="K84" i="9" s="1"/>
  <c r="J84" i="9" a="1"/>
  <c r="J84" i="9" s="1"/>
  <c r="K89" i="9" a="1"/>
  <c r="K89" i="9" s="1"/>
  <c r="J89" i="9" a="1"/>
  <c r="J89" i="9" s="1"/>
  <c r="K92" i="9" a="1"/>
  <c r="K92" i="9" s="1"/>
  <c r="J92" i="9" a="1"/>
  <c r="J92" i="9" s="1"/>
  <c r="H94" i="9"/>
  <c r="J94" i="9" a="1"/>
  <c r="J94" i="9" s="1"/>
  <c r="K94" i="9" a="1"/>
  <c r="K94" i="9" s="1"/>
  <c r="H96" i="9"/>
  <c r="K96" i="9" a="1"/>
  <c r="K96" i="9" s="1"/>
  <c r="J96" i="9" a="1"/>
  <c r="J96" i="9" s="1"/>
  <c r="Q38" i="9"/>
  <c r="H39" i="9"/>
  <c r="K39" i="9" a="1"/>
  <c r="K39" i="9" s="1"/>
  <c r="J39" i="9" a="1"/>
  <c r="J39" i="9" s="1"/>
  <c r="K10" i="9" a="1"/>
  <c r="K10" i="9" s="1"/>
  <c r="J10" i="9" a="1"/>
  <c r="J10" i="9" s="1"/>
  <c r="Q22" i="9"/>
  <c r="J24" i="9" a="1"/>
  <c r="J24" i="9" s="1"/>
  <c r="K24" i="9" a="1"/>
  <c r="K24" i="9" s="1"/>
  <c r="L24" i="9" s="1"/>
  <c r="H24" i="9"/>
  <c r="S43" i="9"/>
  <c r="H46" i="9"/>
  <c r="K46" i="9" a="1"/>
  <c r="K46" i="9" s="1"/>
  <c r="J46" i="9" a="1"/>
  <c r="J46" i="9" s="1"/>
  <c r="H108" i="9"/>
  <c r="J108" i="9" a="1"/>
  <c r="J108" i="9" s="1"/>
  <c r="K108" i="9" a="1"/>
  <c r="K108" i="9" s="1"/>
  <c r="J103" i="9" a="1"/>
  <c r="J103" i="9" s="1"/>
  <c r="Q21" i="9"/>
  <c r="K22" i="9" a="1"/>
  <c r="K22" i="9" s="1"/>
  <c r="J22" i="9" a="1"/>
  <c r="J22" i="9" s="1"/>
  <c r="S22" i="9"/>
  <c r="J27" i="9" a="1"/>
  <c r="J27" i="9" s="1"/>
  <c r="K27" i="9" a="1"/>
  <c r="K27" i="9" s="1"/>
  <c r="Q28" i="9"/>
  <c r="H30" i="9"/>
  <c r="J30" i="9" a="1"/>
  <c r="J30" i="9" s="1"/>
  <c r="K30" i="9" a="1"/>
  <c r="K30" i="9" s="1"/>
  <c r="O31" i="9"/>
  <c r="H34" i="9"/>
  <c r="J34" i="9" a="1"/>
  <c r="J34" i="9" s="1"/>
  <c r="H38" i="9"/>
  <c r="J38" i="9" a="1"/>
  <c r="J38" i="9" s="1"/>
  <c r="H43" i="9"/>
  <c r="J43" i="9" a="1"/>
  <c r="J43" i="9" s="1"/>
  <c r="K43" i="9" a="1"/>
  <c r="K43" i="9" s="1"/>
  <c r="L43" i="9" s="1"/>
  <c r="O44" i="9"/>
  <c r="H45" i="9"/>
  <c r="O46" i="9"/>
  <c r="K48" i="9" a="1"/>
  <c r="K48" i="9" s="1"/>
  <c r="J48" i="9" a="1"/>
  <c r="J48" i="9" s="1"/>
  <c r="K50" i="9" a="1"/>
  <c r="K50" i="9" s="1"/>
  <c r="J50" i="9" a="1"/>
  <c r="J50" i="9" s="1"/>
  <c r="H52" i="9"/>
  <c r="H58" i="9"/>
  <c r="S64" i="9"/>
  <c r="O65" i="9"/>
  <c r="O67" i="9"/>
  <c r="O70" i="9"/>
  <c r="O72" i="9"/>
  <c r="O74" i="9"/>
  <c r="O76" i="9"/>
  <c r="O78" i="9"/>
  <c r="O80" i="9"/>
  <c r="O82" i="9"/>
  <c r="O84" i="9"/>
  <c r="O87" i="9"/>
  <c r="O96" i="9"/>
  <c r="K97" i="9" a="1"/>
  <c r="K97" i="9" s="1"/>
  <c r="J97" i="9" a="1"/>
  <c r="J97" i="9" s="1"/>
  <c r="K102" i="9" a="1"/>
  <c r="K102" i="9" s="1"/>
  <c r="J102" i="9" a="1"/>
  <c r="J102" i="9" s="1"/>
  <c r="S102" i="9"/>
  <c r="K105" i="9" a="1"/>
  <c r="K105" i="9" s="1"/>
  <c r="J105" i="9" a="1"/>
  <c r="J105" i="9" s="1"/>
  <c r="J17" i="9" a="1"/>
  <c r="J17" i="9" s="1"/>
  <c r="K98" i="9" a="1"/>
  <c r="K98" i="9" s="1"/>
  <c r="K83" i="9" a="1"/>
  <c r="K83" i="9" s="1"/>
  <c r="K38" i="9" a="1"/>
  <c r="K38" i="9" s="1"/>
  <c r="K25" i="9" a="1"/>
  <c r="K25" i="9" s="1"/>
  <c r="AB25" i="9"/>
  <c r="H14" i="9"/>
  <c r="S14" i="9"/>
  <c r="J19" i="9" a="1"/>
  <c r="J19" i="9" s="1"/>
  <c r="K19" i="9" a="1"/>
  <c r="K19" i="9" s="1"/>
  <c r="AB54" i="9"/>
  <c r="H13" i="9"/>
  <c r="K13" i="9" a="1"/>
  <c r="K13" i="9" s="1"/>
  <c r="J13" i="9" a="1"/>
  <c r="J13" i="9" s="1"/>
  <c r="O14" i="9"/>
  <c r="H17" i="9"/>
  <c r="S17" i="9"/>
  <c r="J21" i="9" a="1"/>
  <c r="J21" i="9" s="1"/>
  <c r="Q25" i="9"/>
  <c r="H26" i="9"/>
  <c r="J26" i="9" a="1"/>
  <c r="J26" i="9" s="1"/>
  <c r="K26" i="9" a="1"/>
  <c r="K26" i="9" s="1"/>
  <c r="H29" i="9"/>
  <c r="M29" i="9"/>
  <c r="O30" i="9"/>
  <c r="Q32" i="9"/>
  <c r="H33" i="9"/>
  <c r="K33" i="9" a="1"/>
  <c r="K33" i="9" s="1"/>
  <c r="J33" i="9" a="1"/>
  <c r="J33" i="9" s="1"/>
  <c r="O34" i="9"/>
  <c r="Q36" i="9"/>
  <c r="H37" i="9"/>
  <c r="J37" i="9" a="1"/>
  <c r="J37" i="9" s="1"/>
  <c r="K37" i="9" a="1"/>
  <c r="K37" i="9" s="1"/>
  <c r="Q41" i="9"/>
  <c r="H42" i="9"/>
  <c r="H47" i="9"/>
  <c r="J47" i="9" a="1"/>
  <c r="J47" i="9" s="1"/>
  <c r="K47" i="9" a="1"/>
  <c r="K47" i="9" s="1"/>
  <c r="K52" i="9" a="1"/>
  <c r="K52" i="9" s="1"/>
  <c r="J52" i="9" a="1"/>
  <c r="J52" i="9" s="1"/>
  <c r="H55" i="9"/>
  <c r="K55" i="9" a="1"/>
  <c r="K55" i="9" s="1"/>
  <c r="J55" i="9" a="1"/>
  <c r="J55" i="9" s="1"/>
  <c r="K62" i="9" a="1"/>
  <c r="K62" i="9" s="1"/>
  <c r="K64" i="9" a="1"/>
  <c r="K64" i="9" s="1"/>
  <c r="J64" i="9" a="1"/>
  <c r="J64" i="9" s="1"/>
  <c r="K69" i="9" a="1"/>
  <c r="K69" i="9" s="1"/>
  <c r="J69" i="9" a="1"/>
  <c r="J69" i="9" s="1"/>
  <c r="K71" i="9" a="1"/>
  <c r="K71" i="9" s="1"/>
  <c r="J71" i="9" a="1"/>
  <c r="J71" i="9" s="1"/>
  <c r="J73" i="9" a="1"/>
  <c r="J73" i="9" s="1"/>
  <c r="K75" i="9" a="1"/>
  <c r="K75" i="9" s="1"/>
  <c r="J79" i="9" a="1"/>
  <c r="J79" i="9" s="1"/>
  <c r="K79" i="9" a="1"/>
  <c r="K79" i="9" s="1"/>
  <c r="J86" i="9" a="1"/>
  <c r="J86" i="9" s="1"/>
  <c r="K86" i="9" a="1"/>
  <c r="K86" i="9" s="1"/>
  <c r="K88" i="9" a="1"/>
  <c r="K88" i="9" s="1"/>
  <c r="L88" i="9" s="1"/>
  <c r="K91" i="9" a="1"/>
  <c r="K91" i="9" s="1"/>
  <c r="J91" i="9" a="1"/>
  <c r="J91" i="9" s="1"/>
  <c r="K93" i="9" a="1"/>
  <c r="K93" i="9" s="1"/>
  <c r="J93" i="9" a="1"/>
  <c r="J93" i="9" s="1"/>
  <c r="K95" i="9" a="1"/>
  <c r="K95" i="9" s="1"/>
  <c r="J95" i="9" a="1"/>
  <c r="J95" i="9" s="1"/>
  <c r="K99" i="9" a="1"/>
  <c r="K99" i="9" s="1"/>
  <c r="J99" i="9" a="1"/>
  <c r="J99" i="9" s="1"/>
  <c r="K101" i="9" a="1"/>
  <c r="K101" i="9" s="1"/>
  <c r="J101" i="9" a="1"/>
  <c r="J101" i="9" s="1"/>
  <c r="H104" i="9"/>
  <c r="K104" i="9" a="1"/>
  <c r="K104" i="9" s="1"/>
  <c r="J104" i="9" a="1"/>
  <c r="J104" i="9" s="1"/>
  <c r="J58" i="9" a="1"/>
  <c r="J58" i="9" s="1"/>
  <c r="J42" i="9" a="1"/>
  <c r="J42" i="9" s="1"/>
  <c r="J29" i="9" a="1"/>
  <c r="J29" i="9" s="1"/>
  <c r="J14" i="9" a="1"/>
  <c r="J14" i="9" s="1"/>
  <c r="K106" i="9" a="1"/>
  <c r="K106" i="9" s="1"/>
  <c r="K66" i="9" a="1"/>
  <c r="K66" i="9" s="1"/>
  <c r="K34" i="9" a="1"/>
  <c r="K34" i="9" s="1"/>
  <c r="K21" i="9" a="1"/>
  <c r="K21" i="9" s="1"/>
  <c r="AB72" i="9"/>
  <c r="K9" i="9" a="1"/>
  <c r="K9" i="9" s="1"/>
  <c r="J9" i="9" a="1"/>
  <c r="J9" i="9" s="1"/>
  <c r="H8" i="9"/>
  <c r="J8" i="9" a="1"/>
  <c r="J8" i="9" s="1"/>
  <c r="S8" i="9"/>
  <c r="O9" i="9"/>
  <c r="S13" i="9"/>
  <c r="AB80" i="9"/>
  <c r="J7" i="9" a="1"/>
  <c r="J7" i="9" s="1"/>
  <c r="K7" i="9" a="1"/>
  <c r="K7" i="9" s="1"/>
  <c r="S7" i="9"/>
  <c r="K11" i="9" a="1"/>
  <c r="K11" i="9" s="1"/>
  <c r="J11" i="9" a="1"/>
  <c r="J11" i="9" s="1"/>
  <c r="O13" i="9"/>
  <c r="H16" i="9"/>
  <c r="K16" i="9" a="1"/>
  <c r="K16" i="9" s="1"/>
  <c r="J16" i="9" a="1"/>
  <c r="J16" i="9" s="1"/>
  <c r="S16" i="9"/>
  <c r="O17" i="9"/>
  <c r="Q19" i="9"/>
  <c r="H20" i="9"/>
  <c r="J20" i="9" a="1"/>
  <c r="J20" i="9" s="1"/>
  <c r="K20" i="9" a="1"/>
  <c r="K20" i="9" s="1"/>
  <c r="H21" i="9"/>
  <c r="Q24" i="9"/>
  <c r="S25" i="9"/>
  <c r="Q27" i="9"/>
  <c r="J28" i="9" a="1"/>
  <c r="J28" i="9" s="1"/>
  <c r="H32" i="9"/>
  <c r="K32" i="9" a="1"/>
  <c r="K32" i="9" s="1"/>
  <c r="H36" i="9"/>
  <c r="J36" i="9" a="1"/>
  <c r="J36" i="9" s="1"/>
  <c r="K36" i="9" a="1"/>
  <c r="K36" i="9" s="1"/>
  <c r="L36" i="9" s="1"/>
  <c r="H41" i="9"/>
  <c r="J41" i="9" a="1"/>
  <c r="J41" i="9" s="1"/>
  <c r="K41" i="9" a="1"/>
  <c r="K41" i="9" s="1"/>
  <c r="S41" i="9"/>
  <c r="J44" i="9" a="1"/>
  <c r="J44" i="9" s="1"/>
  <c r="K44" i="9" a="1"/>
  <c r="K44" i="9" s="1"/>
  <c r="S44" i="9"/>
  <c r="S46" i="9"/>
  <c r="Q48" i="9"/>
  <c r="K49" i="9" a="1"/>
  <c r="K49" i="9" s="1"/>
  <c r="J51" i="9" a="1"/>
  <c r="J51" i="9" s="1"/>
  <c r="S90" i="9"/>
  <c r="S96" i="9"/>
  <c r="S98" i="9"/>
  <c r="H100" i="9"/>
  <c r="S106" i="9"/>
  <c r="O107" i="9"/>
  <c r="S108" i="9"/>
  <c r="J107" i="9" a="1"/>
  <c r="J107" i="9" s="1"/>
  <c r="J81" i="9" a="1"/>
  <c r="J81" i="9" s="1"/>
  <c r="J25" i="9" a="1"/>
  <c r="J25" i="9" s="1"/>
  <c r="K90" i="9" a="1"/>
  <c r="K90" i="9" s="1"/>
  <c r="K77" i="9" a="1"/>
  <c r="K77" i="9" s="1"/>
  <c r="K45" i="9" a="1"/>
  <c r="K45" i="9" s="1"/>
  <c r="K17" i="9" a="1"/>
  <c r="K17" i="9" s="1"/>
  <c r="DA4" i="9"/>
  <c r="AA19" i="9"/>
  <c r="AB19" i="9" s="1"/>
  <c r="AB8" i="9"/>
  <c r="Q63" i="9"/>
  <c r="S66" i="9"/>
  <c r="S71" i="9"/>
  <c r="S73" i="9"/>
  <c r="S75" i="9"/>
  <c r="S79" i="9"/>
  <c r="S81" i="9"/>
  <c r="S83" i="9"/>
  <c r="S88" i="9"/>
  <c r="Q7" i="9"/>
  <c r="Q8" i="9"/>
  <c r="AB10" i="9"/>
  <c r="AB11" i="9"/>
  <c r="O21" i="9"/>
  <c r="O22" i="9"/>
  <c r="O24" i="9"/>
  <c r="O25" i="9"/>
  <c r="Q43" i="9"/>
  <c r="H50" i="9"/>
  <c r="Q52" i="9"/>
  <c r="S63" i="9"/>
  <c r="H64" i="9"/>
  <c r="Q65" i="9"/>
  <c r="Q67" i="9"/>
  <c r="Q70" i="9"/>
  <c r="Q72" i="9"/>
  <c r="Q74" i="9"/>
  <c r="Q76" i="9"/>
  <c r="Q78" i="9"/>
  <c r="Q80" i="9"/>
  <c r="Q82" i="9"/>
  <c r="Q84" i="9"/>
  <c r="Q87" i="9"/>
  <c r="O92" i="9"/>
  <c r="BF4" i="9"/>
  <c r="CQ4" i="9"/>
  <c r="S19" i="9"/>
  <c r="S27" i="9"/>
  <c r="H28" i="9"/>
  <c r="S28" i="9"/>
  <c r="Q51" i="9"/>
  <c r="H63" i="9"/>
  <c r="O66" i="9"/>
  <c r="O69" i="9"/>
  <c r="Q9" i="9"/>
  <c r="Q10" i="9"/>
  <c r="Q11" i="9"/>
  <c r="H19" i="9"/>
  <c r="S67" i="9"/>
  <c r="S70" i="9"/>
  <c r="O71" i="9"/>
  <c r="S72" i="9"/>
  <c r="O73" i="9"/>
  <c r="O75" i="9"/>
  <c r="S76" i="9"/>
  <c r="O77" i="9"/>
  <c r="S78" i="9"/>
  <c r="O79" i="9"/>
  <c r="S80" i="9"/>
  <c r="O81" i="9"/>
  <c r="O83" i="9"/>
  <c r="S84" i="9"/>
  <c r="O86" i="9"/>
  <c r="S87" i="9"/>
  <c r="O88" i="9"/>
  <c r="Q89" i="9"/>
  <c r="H89" i="9"/>
  <c r="AA39" i="9"/>
  <c r="AB39" i="9" s="1"/>
  <c r="BV4" i="9"/>
  <c r="AA41" i="9"/>
  <c r="AB41" i="9" s="1"/>
  <c r="AA105" i="9"/>
  <c r="AB105" i="9" s="1"/>
  <c r="AA16" i="9"/>
  <c r="AB16" i="9" s="1"/>
  <c r="AA46" i="9"/>
  <c r="AB46" i="9" s="1"/>
  <c r="AB14" i="9"/>
  <c r="AA78" i="9"/>
  <c r="AB78" i="9" s="1"/>
  <c r="AA87" i="9"/>
  <c r="AB87" i="9" s="1"/>
  <c r="H9" i="9"/>
  <c r="H10" i="9"/>
  <c r="H11" i="9"/>
  <c r="O19" i="9"/>
  <c r="S20" i="9"/>
  <c r="O27" i="9"/>
  <c r="O28" i="9"/>
  <c r="S29" i="9"/>
  <c r="S30" i="9"/>
  <c r="S31" i="9"/>
  <c r="S32" i="9"/>
  <c r="S33" i="9"/>
  <c r="S34" i="9"/>
  <c r="S35" i="9"/>
  <c r="S36" i="9"/>
  <c r="S37" i="9"/>
  <c r="S38" i="9"/>
  <c r="S45" i="9"/>
  <c r="Q45" i="9"/>
  <c r="Q50" i="9"/>
  <c r="S51" i="9"/>
  <c r="Q64" i="9"/>
  <c r="Q66" i="9"/>
  <c r="Q69" i="9"/>
  <c r="Q71" i="9"/>
  <c r="Q73" i="9"/>
  <c r="Q75" i="9"/>
  <c r="Q77" i="9"/>
  <c r="Q79" i="9"/>
  <c r="Q81" i="9"/>
  <c r="Q83" i="9"/>
  <c r="Q86" i="9"/>
  <c r="Q88" i="9"/>
  <c r="S92" i="9"/>
  <c r="O90" i="9"/>
  <c r="S91" i="9"/>
  <c r="H60" i="9"/>
  <c r="O63" i="9"/>
  <c r="O64" i="9"/>
  <c r="Q90" i="9"/>
  <c r="H91" i="9"/>
  <c r="S94" i="9"/>
  <c r="O35" i="9"/>
  <c r="O36" i="9"/>
  <c r="O37" i="9"/>
  <c r="O38" i="9"/>
  <c r="O39" i="9"/>
  <c r="O41" i="9"/>
  <c r="O43" i="9"/>
  <c r="Q44" i="9"/>
  <c r="H48" i="9"/>
  <c r="O50" i="9"/>
  <c r="S55" i="9"/>
  <c r="S58" i="9"/>
  <c r="H65" i="9"/>
  <c r="H66" i="9"/>
  <c r="H67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6" i="9"/>
  <c r="H87" i="9"/>
  <c r="H88" i="9"/>
  <c r="Q91" i="9"/>
  <c r="O97" i="9"/>
  <c r="S100" i="9"/>
  <c r="S104" i="9"/>
  <c r="O105" i="9"/>
  <c r="BC4" i="9"/>
  <c r="AA97" i="9"/>
  <c r="AB97" i="9" s="1"/>
  <c r="AA60" i="9"/>
  <c r="AB60" i="9" s="1"/>
  <c r="AA27" i="9"/>
  <c r="AB27" i="9" s="1"/>
  <c r="AA31" i="9"/>
  <c r="AB31" i="9" s="1"/>
  <c r="AA106" i="9"/>
  <c r="AB106" i="9" s="1"/>
  <c r="AA103" i="9"/>
  <c r="AB103" i="9" s="1"/>
  <c r="AA93" i="9"/>
  <c r="AB93" i="9" s="1"/>
  <c r="AA51" i="9"/>
  <c r="AB51" i="9" s="1"/>
  <c r="AA47" i="9"/>
  <c r="AB47" i="9" s="1"/>
  <c r="O42" i="9"/>
  <c r="H49" i="9"/>
  <c r="Q49" i="9"/>
  <c r="H62" i="9"/>
  <c r="Q62" i="9"/>
  <c r="AA102" i="9"/>
  <c r="AB102" i="9" s="1"/>
  <c r="AA101" i="9"/>
  <c r="AB101" i="9" s="1"/>
  <c r="AA94" i="9"/>
  <c r="AB94" i="9" s="1"/>
  <c r="AA63" i="9"/>
  <c r="AB63" i="9" s="1"/>
  <c r="AA7" i="9"/>
  <c r="AB7" i="9" s="1"/>
  <c r="AA13" i="9"/>
  <c r="AB13" i="9" s="1"/>
  <c r="AA22" i="9"/>
  <c r="AB22" i="9" s="1"/>
  <c r="AA33" i="9"/>
  <c r="AB33" i="9" s="1"/>
  <c r="AA36" i="9"/>
  <c r="AB36" i="9" s="1"/>
  <c r="AA37" i="9"/>
  <c r="AB37" i="9" s="1"/>
  <c r="AA43" i="9"/>
  <c r="AB43" i="9" s="1"/>
  <c r="AA90" i="9"/>
  <c r="AB90" i="9" s="1"/>
  <c r="AA55" i="9"/>
  <c r="AB55" i="9" s="1"/>
  <c r="AA49" i="9"/>
  <c r="AB49" i="9" s="1"/>
  <c r="H7" i="9"/>
  <c r="BN4" i="9"/>
  <c r="AA75" i="9"/>
  <c r="AB75" i="9" s="1"/>
  <c r="AA73" i="9"/>
  <c r="AB73" i="9" s="1"/>
  <c r="AA76" i="9"/>
  <c r="AB76" i="9" s="1"/>
  <c r="AA65" i="9"/>
  <c r="AB65" i="9" s="1"/>
  <c r="AA67" i="9"/>
  <c r="AB67" i="9" s="1"/>
  <c r="G115" i="9"/>
  <c r="AA42" i="9"/>
  <c r="AB42" i="9" s="1"/>
  <c r="AA44" i="9"/>
  <c r="AB44" i="9" s="1"/>
  <c r="AA108" i="9"/>
  <c r="AB108" i="9" s="1"/>
  <c r="AA98" i="9"/>
  <c r="AB98" i="9" s="1"/>
  <c r="AA77" i="9"/>
  <c r="AB77" i="9" s="1"/>
  <c r="AA64" i="9"/>
  <c r="AB64" i="9" s="1"/>
  <c r="AA9" i="9"/>
  <c r="AB9" i="9" s="1"/>
  <c r="AA15" i="9"/>
  <c r="AB15" i="9" s="1"/>
  <c r="AA21" i="9"/>
  <c r="AB21" i="9" s="1"/>
  <c r="AA24" i="9"/>
  <c r="AB24" i="9" s="1"/>
  <c r="AA29" i="9"/>
  <c r="AB29" i="9" s="1"/>
  <c r="AA30" i="9"/>
  <c r="AB30" i="9" s="1"/>
  <c r="AA32" i="9"/>
  <c r="AB32" i="9" s="1"/>
  <c r="AA34" i="9"/>
  <c r="AB34" i="9" s="1"/>
  <c r="AA35" i="9"/>
  <c r="AB35" i="9" s="1"/>
  <c r="AA38" i="9"/>
  <c r="AB38" i="9" s="1"/>
  <c r="DN4" i="9"/>
  <c r="AA107" i="9"/>
  <c r="AB107" i="9" s="1"/>
  <c r="AA99" i="9"/>
  <c r="AB99" i="9" s="1"/>
  <c r="AA70" i="9"/>
  <c r="AB70" i="9" s="1"/>
  <c r="AA62" i="9"/>
  <c r="AB62" i="9" s="1"/>
  <c r="AA58" i="9"/>
  <c r="AB58" i="9" s="1"/>
  <c r="AA52" i="9"/>
  <c r="AB52" i="9" s="1"/>
  <c r="AA82" i="9"/>
  <c r="AB82" i="9" s="1"/>
  <c r="AA91" i="9"/>
  <c r="AB91" i="9" s="1"/>
  <c r="AA88" i="9"/>
  <c r="AB88" i="9" s="1"/>
  <c r="AA45" i="9"/>
  <c r="AB45" i="9" s="1"/>
  <c r="AA74" i="9"/>
  <c r="AB74" i="9" s="1"/>
  <c r="AA50" i="9"/>
  <c r="AB50" i="9" s="1"/>
  <c r="AA83" i="9"/>
  <c r="AB83" i="9" s="1"/>
  <c r="AA79" i="9"/>
  <c r="AB79" i="9" s="1"/>
  <c r="AA69" i="9"/>
  <c r="AB69" i="9" s="1"/>
  <c r="H54" i="9"/>
  <c r="Q54" i="9"/>
  <c r="O47" i="9"/>
  <c r="S48" i="9"/>
  <c r="O51" i="9"/>
  <c r="S52" i="9"/>
  <c r="O58" i="9"/>
  <c r="S60" i="9"/>
  <c r="S93" i="9"/>
  <c r="H95" i="9"/>
  <c r="Q95" i="9"/>
  <c r="AB104" i="9"/>
  <c r="O48" i="9"/>
  <c r="S49" i="9"/>
  <c r="O52" i="9"/>
  <c r="S54" i="9"/>
  <c r="O60" i="9"/>
  <c r="S62" i="9"/>
  <c r="O49" i="9"/>
  <c r="O54" i="9"/>
  <c r="O62" i="9"/>
  <c r="Q93" i="9"/>
  <c r="Q103" i="9"/>
  <c r="H103" i="9"/>
  <c r="S103" i="9"/>
  <c r="Q92" i="9"/>
  <c r="AB92" i="9"/>
  <c r="H93" i="9"/>
  <c r="S95" i="9"/>
  <c r="AB96" i="9"/>
  <c r="O103" i="9"/>
  <c r="H92" i="9"/>
  <c r="O95" i="9"/>
  <c r="Q97" i="9"/>
  <c r="H97" i="9"/>
  <c r="S97" i="9"/>
  <c r="AB100" i="9"/>
  <c r="Q107" i="9"/>
  <c r="H107" i="9"/>
  <c r="S107" i="9"/>
  <c r="H98" i="9"/>
  <c r="H101" i="9"/>
  <c r="H105" i="9"/>
  <c r="Q105" i="9"/>
  <c r="H99" i="9"/>
  <c r="H102" i="9"/>
  <c r="H106" i="9"/>
  <c r="H128" i="9" a="1"/>
  <c r="H130" i="9" a="1"/>
  <c r="H129" i="9" a="1"/>
  <c r="H140" i="9" a="1"/>
  <c r="H139" i="9" a="1"/>
  <c r="H152" i="9" a="1"/>
  <c r="H133" i="9" a="1"/>
  <c r="H154" i="9" a="1"/>
  <c r="H135" i="9" a="1"/>
  <c r="H136" i="9" a="1"/>
  <c r="H157" i="9" a="1"/>
  <c r="H155" i="9" a="1"/>
  <c r="H142" i="9" a="1"/>
  <c r="H153" i="9" a="1"/>
  <c r="H127" i="9" a="1"/>
  <c r="H132" i="9" a="1"/>
  <c r="H141" i="9" a="1"/>
  <c r="H160" i="9" a="1"/>
  <c r="H151" i="9" a="1"/>
  <c r="H159" i="9" a="1"/>
  <c r="H131" i="9" a="1"/>
  <c r="H134" i="9" a="1"/>
  <c r="H158" i="9" a="1"/>
  <c r="H156" i="9" a="1"/>
  <c r="AJ22" i="26" l="1" a="1"/>
  <c r="AJ22" i="26" s="1"/>
  <c r="AJ56" i="26" a="1"/>
  <c r="AJ56" i="26" s="1"/>
  <c r="V40" i="9"/>
  <c r="W40" i="9" s="1"/>
  <c r="T40" i="9"/>
  <c r="U40" i="9" s="1"/>
  <c r="D40" i="9"/>
  <c r="AJ26" i="26" a="1"/>
  <c r="AJ26" i="26" s="1"/>
  <c r="V57" i="9"/>
  <c r="W57" i="9" s="1"/>
  <c r="T57" i="9"/>
  <c r="U57" i="9" s="1"/>
  <c r="D57" i="9"/>
  <c r="T68" i="9"/>
  <c r="U68" i="9" s="1"/>
  <c r="V68" i="9"/>
  <c r="W68" i="9" s="1"/>
  <c r="D68" i="9"/>
  <c r="AJ32" i="26" a="1"/>
  <c r="AJ32" i="26" s="1"/>
  <c r="T56" i="9"/>
  <c r="U56" i="9" s="1"/>
  <c r="D56" i="9"/>
  <c r="V56" i="9"/>
  <c r="W56" i="9" s="1"/>
  <c r="AJ28" i="26" a="1"/>
  <c r="AJ28" i="26" s="1"/>
  <c r="AJ19" i="26" a="1"/>
  <c r="AJ19" i="26" s="1"/>
  <c r="L90" i="9"/>
  <c r="M90" i="9" s="1"/>
  <c r="L49" i="9"/>
  <c r="M49" i="9" s="1"/>
  <c r="L20" i="9"/>
  <c r="M20" i="9" s="1"/>
  <c r="L99" i="9"/>
  <c r="M99" i="9" s="1"/>
  <c r="L8" i="9"/>
  <c r="M8" i="9" s="1"/>
  <c r="L107" i="9"/>
  <c r="M107" i="9" s="1"/>
  <c r="L38" i="9"/>
  <c r="M38" i="9" s="1"/>
  <c r="L60" i="9"/>
  <c r="M60" i="9" s="1"/>
  <c r="L66" i="9"/>
  <c r="M66" i="9" s="1"/>
  <c r="L91" i="9"/>
  <c r="M91" i="9" s="1"/>
  <c r="L79" i="9"/>
  <c r="M79" i="9" s="1"/>
  <c r="L47" i="9"/>
  <c r="M47" i="9" s="1"/>
  <c r="L83" i="9"/>
  <c r="M83" i="9" s="1"/>
  <c r="L102" i="9"/>
  <c r="M102" i="9" s="1"/>
  <c r="L46" i="9"/>
  <c r="M46" i="9" s="1"/>
  <c r="L94" i="9"/>
  <c r="M94" i="9" s="1"/>
  <c r="L63" i="9"/>
  <c r="M63" i="9" s="1"/>
  <c r="L93" i="9"/>
  <c r="M93" i="9" s="1"/>
  <c r="L62" i="9"/>
  <c r="M62" i="9" s="1"/>
  <c r="L31" i="9"/>
  <c r="M31" i="9" s="1"/>
  <c r="L32" i="9"/>
  <c r="M32" i="9" s="1"/>
  <c r="L69" i="9"/>
  <c r="M69" i="9" s="1"/>
  <c r="L33" i="9"/>
  <c r="M33" i="9" s="1"/>
  <c r="L50" i="9"/>
  <c r="M50" i="9" s="1"/>
  <c r="L45" i="9"/>
  <c r="M45" i="9" s="1"/>
  <c r="L77" i="9"/>
  <c r="M77" i="9" s="1"/>
  <c r="L41" i="9"/>
  <c r="M41" i="9" s="1"/>
  <c r="L16" i="9"/>
  <c r="M16" i="9" s="1"/>
  <c r="L104" i="9"/>
  <c r="M104" i="9" s="1"/>
  <c r="L98" i="9"/>
  <c r="M98" i="9" s="1"/>
  <c r="L27" i="9"/>
  <c r="M27" i="9" s="1"/>
  <c r="L65" i="9"/>
  <c r="M65" i="9" s="1"/>
  <c r="T113" i="9"/>
  <c r="D61" i="9"/>
  <c r="V61" i="9"/>
  <c r="W61" i="9" s="1"/>
  <c r="T61" i="9"/>
  <c r="U61" i="9" s="1"/>
  <c r="M43" i="9"/>
  <c r="AJ38" i="26" a="1"/>
  <c r="AJ38" i="26" s="1"/>
  <c r="AJ107" i="26" a="1"/>
  <c r="AJ107" i="26" s="1"/>
  <c r="AJ101" i="26" a="1"/>
  <c r="AJ101" i="26" s="1"/>
  <c r="AJ95" i="26" a="1"/>
  <c r="AJ95" i="26" s="1"/>
  <c r="AJ79" i="26" a="1"/>
  <c r="AJ79" i="26" s="1"/>
  <c r="AJ53" i="26" a="1"/>
  <c r="AJ53" i="26" s="1"/>
  <c r="AJ105" i="26" a="1"/>
  <c r="AJ105" i="26" s="1"/>
  <c r="AJ72" i="26" a="1"/>
  <c r="AJ72" i="26" s="1"/>
  <c r="AJ69" i="26" a="1"/>
  <c r="AJ69" i="26" s="1"/>
  <c r="AJ66" i="26" a="1"/>
  <c r="AJ66" i="26" s="1"/>
  <c r="AJ59" i="26" a="1"/>
  <c r="AJ59" i="26" s="1"/>
  <c r="AJ46" i="26" a="1"/>
  <c r="AJ46" i="26" s="1"/>
  <c r="AJ54" i="26" a="1"/>
  <c r="AJ54" i="26" s="1"/>
  <c r="AJ96" i="26" a="1"/>
  <c r="AJ96" i="26" s="1"/>
  <c r="AJ90" i="26" a="1"/>
  <c r="AJ90" i="26" s="1"/>
  <c r="AJ39" i="26" a="1"/>
  <c r="AJ39" i="26" s="1"/>
  <c r="AJ33" i="26" a="1"/>
  <c r="AJ33" i="26" s="1"/>
  <c r="AJ11" i="26" a="1"/>
  <c r="AJ11" i="26" s="1"/>
  <c r="AJ31" i="26" a="1"/>
  <c r="AJ31" i="26" s="1"/>
  <c r="AJ15" i="26" a="1"/>
  <c r="AJ15" i="26" s="1"/>
  <c r="AJ37" i="26" a="1"/>
  <c r="AJ37" i="26" s="1"/>
  <c r="AJ18" i="26" a="1"/>
  <c r="AJ18" i="26" s="1"/>
  <c r="AJ10" i="26" a="1"/>
  <c r="AJ10" i="26" s="1"/>
  <c r="AJ108" i="26" a="1"/>
  <c r="AJ108" i="26" s="1"/>
  <c r="AJ103" i="26" a="1"/>
  <c r="AJ103" i="26" s="1"/>
  <c r="AJ97" i="26" a="1"/>
  <c r="AJ97" i="26" s="1"/>
  <c r="AJ78" i="26" a="1"/>
  <c r="AJ78" i="26" s="1"/>
  <c r="AJ85" i="26" a="1"/>
  <c r="AJ85" i="26" s="1"/>
  <c r="AJ80" i="26" a="1"/>
  <c r="AJ80" i="26" s="1"/>
  <c r="AJ52" i="26" a="1"/>
  <c r="AJ52" i="26" s="1"/>
  <c r="AJ50" i="26" a="1"/>
  <c r="AJ50" i="26" s="1"/>
  <c r="AJ16" i="26" a="1"/>
  <c r="AJ16" i="26" s="1"/>
  <c r="AJ17" i="26" a="1"/>
  <c r="AJ17" i="26" s="1"/>
  <c r="AJ88" i="26" a="1"/>
  <c r="AJ88" i="26" s="1"/>
  <c r="AJ55" i="26" a="1"/>
  <c r="AJ55" i="26" s="1"/>
  <c r="AJ45" i="26" a="1"/>
  <c r="AJ45" i="26" s="1"/>
  <c r="AJ98" i="26" a="1"/>
  <c r="AJ98" i="26" s="1"/>
  <c r="AJ74" i="26" a="1"/>
  <c r="AJ74" i="26" s="1"/>
  <c r="AJ81" i="26" a="1"/>
  <c r="AJ81" i="26" s="1"/>
  <c r="AJ75" i="26" a="1"/>
  <c r="AJ75" i="26" s="1"/>
  <c r="AJ27" i="26" a="1"/>
  <c r="AJ27" i="26" s="1"/>
  <c r="AJ58" i="26" a="1"/>
  <c r="AJ58" i="26" s="1"/>
  <c r="AJ36" i="26" a="1"/>
  <c r="AJ36" i="26" s="1"/>
  <c r="AJ48" i="26" a="1"/>
  <c r="AJ48" i="26" s="1"/>
  <c r="AJ57" i="26" a="1"/>
  <c r="AJ57" i="26" s="1"/>
  <c r="AJ44" i="26" a="1"/>
  <c r="AJ44" i="26" s="1"/>
  <c r="AJ35" i="26" a="1"/>
  <c r="AJ35" i="26" s="1"/>
  <c r="AJ30" i="26" a="1"/>
  <c r="AJ30" i="26" s="1"/>
  <c r="AJ25" i="26" a="1"/>
  <c r="AJ25" i="26" s="1"/>
  <c r="AJ42" i="26" a="1"/>
  <c r="AJ42" i="26" s="1"/>
  <c r="AJ7" i="26" a="1"/>
  <c r="AJ7" i="26" s="1"/>
  <c r="AJ13" i="26" a="1"/>
  <c r="AJ13" i="26" s="1"/>
  <c r="AJ62" i="26" a="1"/>
  <c r="AJ62" i="26" s="1"/>
  <c r="AJ87" i="26" a="1"/>
  <c r="AJ87" i="26" s="1"/>
  <c r="AJ47" i="26" a="1"/>
  <c r="AJ47" i="26" s="1"/>
  <c r="AJ83" i="26" a="1"/>
  <c r="AJ83" i="26" s="1"/>
  <c r="AJ29" i="26" a="1"/>
  <c r="AJ29" i="26" s="1"/>
  <c r="AJ12" i="26" a="1"/>
  <c r="AJ12" i="26" s="1"/>
  <c r="AJ8" i="26" a="1"/>
  <c r="AJ8" i="26" s="1"/>
  <c r="AJ104" i="26" a="1"/>
  <c r="AJ104" i="26" s="1"/>
  <c r="AJ99" i="26" a="1"/>
  <c r="AJ99" i="26" s="1"/>
  <c r="AJ93" i="26" a="1"/>
  <c r="AJ93" i="26" s="1"/>
  <c r="AJ91" i="26" a="1"/>
  <c r="AJ91" i="26" s="1"/>
  <c r="AJ89" i="26" a="1"/>
  <c r="AJ89" i="26" s="1"/>
  <c r="AJ71" i="26" a="1"/>
  <c r="AJ71" i="26" s="1"/>
  <c r="AJ70" i="26" a="1"/>
  <c r="AJ70" i="26" s="1"/>
  <c r="AJ34" i="26" a="1"/>
  <c r="AJ34" i="26" s="1"/>
  <c r="AJ67" i="26" a="1"/>
  <c r="AJ67" i="26" s="1"/>
  <c r="AJ65" i="26" a="1"/>
  <c r="AJ65" i="26" s="1"/>
  <c r="AJ61" i="26" a="1"/>
  <c r="AJ61" i="26" s="1"/>
  <c r="AJ60" i="26" a="1"/>
  <c r="AJ60" i="26" s="1"/>
  <c r="AJ49" i="26" a="1"/>
  <c r="AJ49" i="26" s="1"/>
  <c r="AJ76" i="26" a="1"/>
  <c r="AJ76" i="26" s="1"/>
  <c r="AJ73" i="26" a="1"/>
  <c r="AJ73" i="26" s="1"/>
  <c r="AJ64" i="26" a="1"/>
  <c r="AJ64" i="26" s="1"/>
  <c r="AJ63" i="26" a="1"/>
  <c r="AJ63" i="26" s="1"/>
  <c r="AJ84" i="26" a="1"/>
  <c r="AJ84" i="26" s="1"/>
  <c r="AJ82" i="26" a="1"/>
  <c r="AJ82" i="26" s="1"/>
  <c r="AJ92" i="26" a="1"/>
  <c r="AJ92" i="26" s="1"/>
  <c r="AJ43" i="26" a="1"/>
  <c r="AJ43" i="26" s="1"/>
  <c r="AJ41" i="26" a="1"/>
  <c r="AJ41" i="26" s="1"/>
  <c r="AJ40" i="26" a="1"/>
  <c r="AJ40" i="26" s="1"/>
  <c r="AJ9" i="26" a="1"/>
  <c r="AJ9" i="26" s="1"/>
  <c r="AJ20" i="26" a="1"/>
  <c r="AJ20" i="26" s="1"/>
  <c r="AJ14" i="26" a="1"/>
  <c r="AJ14" i="26" s="1"/>
  <c r="AJ23" i="26" a="1"/>
  <c r="AJ23" i="26" s="1"/>
  <c r="AJ21" i="26" a="1"/>
  <c r="AJ21" i="26" s="1"/>
  <c r="AJ24" i="26" a="1"/>
  <c r="AJ24" i="26" s="1"/>
  <c r="AJ106" i="26" a="1"/>
  <c r="AJ106" i="26" s="1"/>
  <c r="AJ100" i="26" a="1"/>
  <c r="AJ100" i="26" s="1"/>
  <c r="AJ94" i="26" a="1"/>
  <c r="AJ94" i="26" s="1"/>
  <c r="AJ77" i="26" a="1"/>
  <c r="AJ77" i="26" s="1"/>
  <c r="AJ51" i="26" a="1"/>
  <c r="AJ51" i="26" s="1"/>
  <c r="AJ86" i="26" a="1"/>
  <c r="AJ86" i="26" s="1"/>
  <c r="AJ102" i="26" a="1"/>
  <c r="AJ102" i="26" s="1"/>
  <c r="AJ68" i="26" a="1"/>
  <c r="AJ68" i="26" s="1"/>
  <c r="V23" i="9"/>
  <c r="W23" i="9" s="1"/>
  <c r="D23" i="9"/>
  <c r="T23" i="9"/>
  <c r="U23" i="9" s="1"/>
  <c r="M36" i="9"/>
  <c r="M88" i="9"/>
  <c r="D53" i="9"/>
  <c r="V18" i="9"/>
  <c r="W18" i="9" s="1"/>
  <c r="T85" i="9"/>
  <c r="U85" i="9" s="1"/>
  <c r="D85" i="9"/>
  <c r="T18" i="9"/>
  <c r="U18" i="9" s="1"/>
  <c r="V85" i="9"/>
  <c r="W85" i="9" s="1"/>
  <c r="D18" i="9"/>
  <c r="M24" i="9"/>
  <c r="K164" i="9"/>
  <c r="K165" i="9"/>
  <c r="K169" i="9"/>
  <c r="K163" i="9"/>
  <c r="K168" i="9"/>
  <c r="K166" i="9"/>
  <c r="K170" i="9"/>
  <c r="K167" i="9"/>
  <c r="K171" i="9"/>
  <c r="K172" i="9"/>
  <c r="T53" i="9"/>
  <c r="U53" i="9" s="1"/>
  <c r="V53" i="9"/>
  <c r="W53" i="9" s="1"/>
  <c r="T59" i="9"/>
  <c r="U59" i="9" s="1"/>
  <c r="T12" i="9"/>
  <c r="U12" i="9" s="1"/>
  <c r="V12" i="9"/>
  <c r="W12" i="9" s="1"/>
  <c r="D12" i="9"/>
  <c r="V59" i="9"/>
  <c r="W59" i="9" s="1"/>
  <c r="V9" i="9"/>
  <c r="W9" i="9" s="1"/>
  <c r="D59" i="9"/>
  <c r="G113" i="9"/>
  <c r="V16" i="9"/>
  <c r="W16" i="9" s="1"/>
  <c r="T16" i="9"/>
  <c r="U16" i="9" s="1"/>
  <c r="T48" i="9"/>
  <c r="U48" i="9" s="1"/>
  <c r="V29" i="9"/>
  <c r="W29" i="9" s="1"/>
  <c r="T14" i="9"/>
  <c r="U14" i="9" s="1"/>
  <c r="T38" i="9"/>
  <c r="U38" i="9" s="1"/>
  <c r="T10" i="9"/>
  <c r="U10" i="9" s="1"/>
  <c r="T37" i="9"/>
  <c r="U37" i="9" s="1"/>
  <c r="V94" i="9"/>
  <c r="W94" i="9" s="1"/>
  <c r="V34" i="9"/>
  <c r="W34" i="9" s="1"/>
  <c r="V104" i="9"/>
  <c r="W104" i="9" s="1"/>
  <c r="V105" i="9"/>
  <c r="W105" i="9" s="1"/>
  <c r="V75" i="9"/>
  <c r="W75" i="9" s="1"/>
  <c r="T90" i="9"/>
  <c r="U90" i="9" s="1"/>
  <c r="T86" i="9"/>
  <c r="U86" i="9" s="1"/>
  <c r="T49" i="9"/>
  <c r="U49" i="9" s="1"/>
  <c r="V88" i="9"/>
  <c r="W88" i="9" s="1"/>
  <c r="V42" i="9"/>
  <c r="W42" i="9" s="1"/>
  <c r="T35" i="9"/>
  <c r="U35" i="9" s="1"/>
  <c r="V24" i="9"/>
  <c r="W24" i="9" s="1"/>
  <c r="V8" i="9"/>
  <c r="W8" i="9" s="1"/>
  <c r="T55" i="9"/>
  <c r="U55" i="9" s="1"/>
  <c r="T41" i="9"/>
  <c r="U41" i="9" s="1"/>
  <c r="V21" i="9"/>
  <c r="W21" i="9" s="1"/>
  <c r="V73" i="9"/>
  <c r="W73" i="9" s="1"/>
  <c r="V60" i="9"/>
  <c r="W60" i="9" s="1"/>
  <c r="T45" i="9"/>
  <c r="U45" i="9" s="1"/>
  <c r="T28" i="9"/>
  <c r="U28" i="9" s="1"/>
  <c r="T63" i="9"/>
  <c r="U63" i="9" s="1"/>
  <c r="V101" i="9"/>
  <c r="W101" i="9" s="1"/>
  <c r="T11" i="9"/>
  <c r="U11" i="9" s="1"/>
  <c r="T79" i="9"/>
  <c r="U79" i="9" s="1"/>
  <c r="T69" i="9"/>
  <c r="U69" i="9" s="1"/>
  <c r="T52" i="9"/>
  <c r="U52" i="9" s="1"/>
  <c r="T42" i="9"/>
  <c r="U42" i="9" s="1"/>
  <c r="T25" i="9"/>
  <c r="U25" i="9" s="1"/>
  <c r="T33" i="9"/>
  <c r="U33" i="9" s="1"/>
  <c r="T104" i="9"/>
  <c r="U104" i="9" s="1"/>
  <c r="V93" i="9"/>
  <c r="W93" i="9" s="1"/>
  <c r="T7" i="9"/>
  <c r="U7" i="9" s="1"/>
  <c r="V63" i="9"/>
  <c r="W63" i="9" s="1"/>
  <c r="V32" i="9"/>
  <c r="W32" i="9" s="1"/>
  <c r="V79" i="9"/>
  <c r="W79" i="9" s="1"/>
  <c r="V17" i="9"/>
  <c r="W17" i="9" s="1"/>
  <c r="V65" i="9"/>
  <c r="W65" i="9" s="1"/>
  <c r="V102" i="9"/>
  <c r="W102" i="9" s="1"/>
  <c r="V84" i="9"/>
  <c r="W84" i="9" s="1"/>
  <c r="T99" i="9"/>
  <c r="U99" i="9" s="1"/>
  <c r="H141" i="9"/>
  <c r="L141" i="9" s="1"/>
  <c r="H142" i="9"/>
  <c r="L142" i="9" s="1"/>
  <c r="H140" i="9"/>
  <c r="L140" i="9" s="1"/>
  <c r="H139" i="9"/>
  <c r="L139" i="9" s="1"/>
  <c r="T13" i="9"/>
  <c r="U13" i="9" s="1"/>
  <c r="T46" i="9"/>
  <c r="U46" i="9" s="1"/>
  <c r="V92" i="9"/>
  <c r="W92" i="9" s="1"/>
  <c r="T101" i="9"/>
  <c r="U101" i="9" s="1"/>
  <c r="V107" i="9"/>
  <c r="W107" i="9" s="1"/>
  <c r="V89" i="9"/>
  <c r="W89" i="9" s="1"/>
  <c r="V76" i="9"/>
  <c r="W76" i="9" s="1"/>
  <c r="V52" i="9"/>
  <c r="W52" i="9" s="1"/>
  <c r="V47" i="9"/>
  <c r="W47" i="9" s="1"/>
  <c r="T43" i="9"/>
  <c r="U43" i="9" s="1"/>
  <c r="T39" i="9"/>
  <c r="U39" i="9" s="1"/>
  <c r="V25" i="9"/>
  <c r="W25" i="9" s="1"/>
  <c r="T20" i="9"/>
  <c r="U20" i="9" s="1"/>
  <c r="T9" i="9"/>
  <c r="U9" i="9" s="1"/>
  <c r="V74" i="9"/>
  <c r="W74" i="9" s="1"/>
  <c r="V69" i="9"/>
  <c r="W69" i="9" s="1"/>
  <c r="T64" i="9"/>
  <c r="U64" i="9" s="1"/>
  <c r="V45" i="9"/>
  <c r="W45" i="9" s="1"/>
  <c r="V33" i="9"/>
  <c r="W33" i="9" s="1"/>
  <c r="T30" i="9"/>
  <c r="U30" i="9" s="1"/>
  <c r="V22" i="9"/>
  <c r="W22" i="9" s="1"/>
  <c r="T17" i="9"/>
  <c r="U17" i="9" s="1"/>
  <c r="V80" i="9"/>
  <c r="W80" i="9" s="1"/>
  <c r="T76" i="9"/>
  <c r="U76" i="9" s="1"/>
  <c r="T70" i="9"/>
  <c r="U70" i="9" s="1"/>
  <c r="T62" i="9"/>
  <c r="U62" i="9" s="1"/>
  <c r="V49" i="9"/>
  <c r="W49" i="9" s="1"/>
  <c r="T32" i="9"/>
  <c r="U32" i="9" s="1"/>
  <c r="V19" i="9"/>
  <c r="W19" i="9" s="1"/>
  <c r="V11" i="9"/>
  <c r="W11" i="9" s="1"/>
  <c r="V54" i="9"/>
  <c r="W54" i="9" s="1"/>
  <c r="V100" i="9"/>
  <c r="W100" i="9" s="1"/>
  <c r="V71" i="9"/>
  <c r="W71" i="9" s="1"/>
  <c r="V10" i="9"/>
  <c r="W10" i="9" s="1"/>
  <c r="V55" i="9"/>
  <c r="W55" i="9" s="1"/>
  <c r="V77" i="9"/>
  <c r="W77" i="9" s="1"/>
  <c r="T93" i="9"/>
  <c r="U93" i="9" s="1"/>
  <c r="V98" i="9"/>
  <c r="W98" i="9" s="1"/>
  <c r="T92" i="9"/>
  <c r="U92" i="9" s="1"/>
  <c r="T29" i="9"/>
  <c r="U29" i="9" s="1"/>
  <c r="T87" i="9"/>
  <c r="U87" i="9" s="1"/>
  <c r="T94" i="9"/>
  <c r="U94" i="9" s="1"/>
  <c r="V97" i="9"/>
  <c r="W97" i="9" s="1"/>
  <c r="T106" i="9"/>
  <c r="U106" i="9" s="1"/>
  <c r="T83" i="9"/>
  <c r="U83" i="9" s="1"/>
  <c r="T80" i="9"/>
  <c r="U80" i="9" s="1"/>
  <c r="T71" i="9"/>
  <c r="U71" i="9" s="1"/>
  <c r="T67" i="9"/>
  <c r="U67" i="9" s="1"/>
  <c r="T60" i="9"/>
  <c r="U60" i="9" s="1"/>
  <c r="V41" i="9"/>
  <c r="W41" i="9" s="1"/>
  <c r="V37" i="9"/>
  <c r="W37" i="9" s="1"/>
  <c r="T27" i="9"/>
  <c r="U27" i="9" s="1"/>
  <c r="V15" i="9"/>
  <c r="W15" i="9" s="1"/>
  <c r="T88" i="9"/>
  <c r="U88" i="9" s="1"/>
  <c r="T84" i="9"/>
  <c r="U84" i="9" s="1"/>
  <c r="T78" i="9"/>
  <c r="U78" i="9" s="1"/>
  <c r="V62" i="9"/>
  <c r="W62" i="9" s="1"/>
  <c r="V51" i="9"/>
  <c r="W51" i="9" s="1"/>
  <c r="T47" i="9"/>
  <c r="U47" i="9" s="1"/>
  <c r="T36" i="9"/>
  <c r="U36" i="9" s="1"/>
  <c r="V28" i="9"/>
  <c r="W28" i="9" s="1"/>
  <c r="V13" i="9"/>
  <c r="W13" i="9" s="1"/>
  <c r="T89" i="9"/>
  <c r="U89" i="9" s="1"/>
  <c r="T82" i="9"/>
  <c r="U82" i="9" s="1"/>
  <c r="V67" i="9"/>
  <c r="W67" i="9" s="1"/>
  <c r="V58" i="9"/>
  <c r="W58" i="9" s="1"/>
  <c r="T51" i="9"/>
  <c r="U51" i="9" s="1"/>
  <c r="V44" i="9"/>
  <c r="W44" i="9" s="1"/>
  <c r="V39" i="9"/>
  <c r="W39" i="9" s="1"/>
  <c r="V35" i="9"/>
  <c r="W35" i="9" s="1"/>
  <c r="V27" i="9"/>
  <c r="W27" i="9" s="1"/>
  <c r="T21" i="9"/>
  <c r="U21" i="9" s="1"/>
  <c r="T22" i="9"/>
  <c r="U22" i="9" s="1"/>
  <c r="V43" i="9"/>
  <c r="W43" i="9" s="1"/>
  <c r="T73" i="9"/>
  <c r="U73" i="9" s="1"/>
  <c r="T91" i="9"/>
  <c r="U91" i="9" s="1"/>
  <c r="V95" i="9"/>
  <c r="W95" i="9" s="1"/>
  <c r="V48" i="9"/>
  <c r="W48" i="9" s="1"/>
  <c r="V91" i="9"/>
  <c r="W91" i="9" s="1"/>
  <c r="T108" i="9"/>
  <c r="U108" i="9" s="1"/>
  <c r="T19" i="9"/>
  <c r="U19" i="9" s="1"/>
  <c r="T66" i="9"/>
  <c r="U66" i="9" s="1"/>
  <c r="T97" i="9"/>
  <c r="U97" i="9" s="1"/>
  <c r="T102" i="9"/>
  <c r="U102" i="9" s="1"/>
  <c r="T105" i="9"/>
  <c r="U105" i="9" s="1"/>
  <c r="V31" i="9"/>
  <c r="W31" i="9" s="1"/>
  <c r="V78" i="9"/>
  <c r="W78" i="9" s="1"/>
  <c r="V99" i="9"/>
  <c r="W99" i="9" s="1"/>
  <c r="V38" i="9"/>
  <c r="W38" i="9" s="1"/>
  <c r="V72" i="9"/>
  <c r="W72" i="9" s="1"/>
  <c r="T98" i="9"/>
  <c r="U98" i="9" s="1"/>
  <c r="T100" i="9"/>
  <c r="U100" i="9" s="1"/>
  <c r="V103" i="9"/>
  <c r="W103" i="9" s="1"/>
  <c r="V82" i="9"/>
  <c r="W82" i="9" s="1"/>
  <c r="T77" i="9"/>
  <c r="U77" i="9" s="1"/>
  <c r="V70" i="9"/>
  <c r="W70" i="9" s="1"/>
  <c r="V64" i="9"/>
  <c r="W64" i="9" s="1"/>
  <c r="T54" i="9"/>
  <c r="U54" i="9" s="1"/>
  <c r="T50" i="9"/>
  <c r="U50" i="9" s="1"/>
  <c r="T44" i="9"/>
  <c r="U44" i="9" s="1"/>
  <c r="V36" i="9"/>
  <c r="W36" i="9" s="1"/>
  <c r="V30" i="9"/>
  <c r="W30" i="9" s="1"/>
  <c r="T26" i="9"/>
  <c r="U26" i="9" s="1"/>
  <c r="V14" i="9"/>
  <c r="W14" i="9" s="1"/>
  <c r="V87" i="9"/>
  <c r="W87" i="9" s="1"/>
  <c r="V81" i="9"/>
  <c r="W81" i="9" s="1"/>
  <c r="T75" i="9"/>
  <c r="U75" i="9" s="1"/>
  <c r="T72" i="9"/>
  <c r="U72" i="9" s="1"/>
  <c r="T65" i="9"/>
  <c r="U65" i="9" s="1"/>
  <c r="V46" i="9"/>
  <c r="W46" i="9" s="1"/>
  <c r="T34" i="9"/>
  <c r="U34" i="9" s="1"/>
  <c r="T31" i="9"/>
  <c r="U31" i="9" s="1"/>
  <c r="T24" i="9"/>
  <c r="U24" i="9" s="1"/>
  <c r="V86" i="9"/>
  <c r="W86" i="9" s="1"/>
  <c r="T81" i="9"/>
  <c r="U81" i="9" s="1"/>
  <c r="V66" i="9"/>
  <c r="W66" i="9" s="1"/>
  <c r="V50" i="9"/>
  <c r="W50" i="9" s="1"/>
  <c r="V20" i="9"/>
  <c r="W20" i="9" s="1"/>
  <c r="T15" i="9"/>
  <c r="U15" i="9" s="1"/>
  <c r="T8" i="9"/>
  <c r="U8" i="9" s="1"/>
  <c r="V26" i="9"/>
  <c r="W26" i="9" s="1"/>
  <c r="V83" i="9"/>
  <c r="W83" i="9" s="1"/>
  <c r="T96" i="9"/>
  <c r="U96" i="9" s="1"/>
  <c r="V108" i="9"/>
  <c r="W108" i="9" s="1"/>
  <c r="T58" i="9"/>
  <c r="U58" i="9" s="1"/>
  <c r="T95" i="9"/>
  <c r="U95" i="9" s="1"/>
  <c r="V7" i="9"/>
  <c r="W7" i="9" s="1"/>
  <c r="T74" i="9"/>
  <c r="U74" i="9" s="1"/>
  <c r="V90" i="9"/>
  <c r="W90" i="9" s="1"/>
  <c r="V96" i="9"/>
  <c r="W96" i="9" s="1"/>
  <c r="T103" i="9"/>
  <c r="U103" i="9" s="1"/>
  <c r="V106" i="9"/>
  <c r="W106" i="9" s="1"/>
  <c r="T107" i="9"/>
  <c r="U107" i="9" s="1"/>
  <c r="H128" i="9"/>
  <c r="H133" i="9"/>
  <c r="H129" i="9"/>
  <c r="H136" i="9"/>
  <c r="H131" i="9"/>
  <c r="H134" i="9"/>
  <c r="H132" i="9"/>
  <c r="H127" i="9"/>
  <c r="H130" i="9"/>
  <c r="H135" i="9"/>
  <c r="D105" i="9"/>
  <c r="D31" i="9"/>
  <c r="D55" i="9"/>
  <c r="D44" i="9"/>
  <c r="D27" i="9"/>
  <c r="D58" i="9"/>
  <c r="D13" i="9"/>
  <c r="D100" i="9"/>
  <c r="D104" i="9"/>
  <c r="D39" i="9"/>
  <c r="D22" i="9"/>
  <c r="D35" i="9"/>
  <c r="D17" i="9"/>
  <c r="H156" i="9"/>
  <c r="L156" i="9" s="1"/>
  <c r="H153" i="9"/>
  <c r="L153" i="9" s="1"/>
  <c r="H158" i="9"/>
  <c r="L158" i="9" s="1"/>
  <c r="H157" i="9"/>
  <c r="L157" i="9" s="1"/>
  <c r="H154" i="9"/>
  <c r="L154" i="9" s="1"/>
  <c r="H151" i="9"/>
  <c r="L151" i="9" s="1"/>
  <c r="H152" i="9"/>
  <c r="L152" i="9" s="1"/>
  <c r="H160" i="9"/>
  <c r="L160" i="9" s="1"/>
  <c r="H159" i="9"/>
  <c r="L159" i="9" s="1"/>
  <c r="H155" i="9"/>
  <c r="L155" i="9" s="1"/>
  <c r="D62" i="9"/>
  <c r="D107" i="9"/>
  <c r="D60" i="9"/>
  <c r="D38" i="9"/>
  <c r="D34" i="9"/>
  <c r="D30" i="9"/>
  <c r="D26" i="9"/>
  <c r="D21" i="9"/>
  <c r="D16" i="9"/>
  <c r="D101" i="9"/>
  <c r="D98" i="9"/>
  <c r="G111" i="9"/>
  <c r="L129" i="9" s="1"/>
  <c r="D102" i="9"/>
  <c r="D91" i="9"/>
  <c r="D90" i="9"/>
  <c r="D89" i="9"/>
  <c r="D88" i="9"/>
  <c r="D87" i="9"/>
  <c r="D86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7" i="9"/>
  <c r="D66" i="9"/>
  <c r="D65" i="9"/>
  <c r="D106" i="9"/>
  <c r="D99" i="9"/>
  <c r="D94" i="9"/>
  <c r="D47" i="9"/>
  <c r="D46" i="9"/>
  <c r="D11" i="9"/>
  <c r="D10" i="9"/>
  <c r="D9" i="9"/>
  <c r="D8" i="9"/>
  <c r="D7" i="9"/>
  <c r="D108" i="9"/>
  <c r="D96" i="9"/>
  <c r="D97" i="9"/>
  <c r="D92" i="9"/>
  <c r="D45" i="9"/>
  <c r="D95" i="9"/>
  <c r="D42" i="9"/>
  <c r="D37" i="9"/>
  <c r="D33" i="9"/>
  <c r="D29" i="9"/>
  <c r="D25" i="9"/>
  <c r="D20" i="9"/>
  <c r="D15" i="9"/>
  <c r="Y7" i="9"/>
  <c r="D48" i="9"/>
  <c r="D63" i="9"/>
  <c r="D103" i="9"/>
  <c r="D64" i="9"/>
  <c r="D52" i="9"/>
  <c r="D51" i="9"/>
  <c r="D93" i="9"/>
  <c r="D50" i="9"/>
  <c r="D54" i="9"/>
  <c r="D41" i="9"/>
  <c r="D36" i="9"/>
  <c r="D32" i="9"/>
  <c r="D28" i="9"/>
  <c r="D24" i="9"/>
  <c r="D19" i="9"/>
  <c r="D14" i="9"/>
  <c r="D49" i="9"/>
  <c r="D43" i="9"/>
  <c r="H146" i="9" a="1"/>
  <c r="H148" i="9" a="1"/>
  <c r="H164" i="9" a="1"/>
  <c r="H145" i="9" a="1"/>
  <c r="H168" i="9" a="1"/>
  <c r="H147" i="9" a="1"/>
  <c r="H165" i="9" a="1"/>
  <c r="H144" i="9" a="1"/>
  <c r="H143" i="9" a="1"/>
  <c r="H171" i="9" a="1"/>
  <c r="H163" i="9" a="1"/>
  <c r="H170" i="9" a="1"/>
  <c r="H167" i="9" a="1"/>
  <c r="H166" i="9" a="1"/>
  <c r="H169" i="9" a="1"/>
  <c r="H172" i="9" a="1"/>
  <c r="H147" i="9" l="1"/>
  <c r="L147" i="9" s="1"/>
  <c r="H143" i="9"/>
  <c r="L143" i="9" s="1"/>
  <c r="H146" i="9"/>
  <c r="L146" i="9" s="1"/>
  <c r="H145" i="9"/>
  <c r="L145" i="9" s="1"/>
  <c r="H148" i="9"/>
  <c r="L148" i="9" s="1"/>
  <c r="H144" i="9"/>
  <c r="L144" i="9" s="1"/>
  <c r="L132" i="9"/>
  <c r="L133" i="9"/>
  <c r="L136" i="9"/>
  <c r="L135" i="9"/>
  <c r="L128" i="9"/>
  <c r="L130" i="9"/>
  <c r="L134" i="9"/>
  <c r="L127" i="9"/>
  <c r="L131" i="9"/>
  <c r="H171" i="9"/>
  <c r="L171" i="9" s="1"/>
  <c r="H163" i="9"/>
  <c r="L163" i="9" s="1"/>
  <c r="H172" i="9"/>
  <c r="L172" i="9" s="1"/>
  <c r="H168" i="9"/>
  <c r="L168" i="9" s="1"/>
  <c r="H167" i="9"/>
  <c r="L167" i="9" s="1"/>
  <c r="H164" i="9"/>
  <c r="L164" i="9" s="1"/>
  <c r="H170" i="9"/>
  <c r="L170" i="9" s="1"/>
  <c r="H169" i="9"/>
  <c r="L169" i="9" s="1"/>
  <c r="H166" i="9"/>
  <c r="L166" i="9" s="1"/>
  <c r="H165" i="9"/>
  <c r="L165" i="9" s="1"/>
  <c r="AW7" i="4" l="1"/>
  <c r="AQ55" i="4" a="1"/>
  <c r="AQ55" i="4" s="1"/>
  <c r="AR55" i="4" a="1"/>
  <c r="AR55" i="4" s="1"/>
  <c r="D55" i="4" a="1"/>
  <c r="D55" i="4" s="1"/>
  <c r="E55" i="4" a="1"/>
  <c r="E55" i="4" s="1"/>
  <c r="AT55" i="4" a="1"/>
  <c r="AT55" i="4" s="1"/>
  <c r="F55" i="4" a="1"/>
  <c r="F55" i="4" s="1"/>
  <c r="AV55" i="4" a="1"/>
  <c r="AV55" i="4" s="1"/>
  <c r="AW55" i="4" a="1"/>
  <c r="AW55" i="4" s="1"/>
  <c r="G55" i="4" a="1"/>
  <c r="G55" i="4" s="1"/>
  <c r="H55" i="4" a="1"/>
  <c r="H55" i="4" s="1"/>
  <c r="I55" i="4" a="1"/>
  <c r="I55" i="4" s="1"/>
  <c r="AX55" i="4" a="1"/>
  <c r="AX55" i="4" s="1"/>
  <c r="AY55" i="4" a="1"/>
  <c r="AY55" i="4" s="1"/>
  <c r="J55" i="4" a="1"/>
  <c r="J55" i="4" s="1"/>
  <c r="K55" i="4" a="1"/>
  <c r="K55" i="4" s="1"/>
  <c r="AZ55" i="4" a="1"/>
  <c r="AZ55" i="4" s="1"/>
  <c r="M55" i="4" a="1"/>
  <c r="M55" i="4" s="1"/>
  <c r="N55" i="4" a="1"/>
  <c r="N55" i="4" s="1"/>
  <c r="O55" i="4" a="1"/>
  <c r="O55" i="4" s="1"/>
  <c r="P55" i="4" a="1"/>
  <c r="P55" i="4" s="1"/>
  <c r="Q55" i="4" a="1"/>
  <c r="Q55" i="4" s="1"/>
  <c r="BA55" i="4" a="1"/>
  <c r="BA55" i="4" s="1"/>
  <c r="BB55" i="4" a="1"/>
  <c r="BB55" i="4" s="1"/>
  <c r="R55" i="4" a="1"/>
  <c r="R55" i="4" s="1"/>
  <c r="S55" i="4" a="1"/>
  <c r="S55" i="4" s="1"/>
  <c r="T55" i="4" a="1"/>
  <c r="T55" i="4" s="1"/>
  <c r="BD55" i="4" a="1"/>
  <c r="BD55" i="4" s="1"/>
  <c r="X55" i="4" a="1"/>
  <c r="X55" i="4" s="1"/>
  <c r="Y55" i="4" a="1"/>
  <c r="Y55" i="4" s="1"/>
  <c r="Z55" i="4" a="1"/>
  <c r="Z55" i="4" s="1"/>
  <c r="AA55" i="4" a="1"/>
  <c r="AA55" i="4" s="1"/>
  <c r="AB55" i="4" a="1"/>
  <c r="AB55" i="4" s="1"/>
  <c r="AD55" i="4" a="1"/>
  <c r="AD55" i="4" s="1"/>
  <c r="BG55" i="4" a="1"/>
  <c r="BG55" i="4" s="1"/>
  <c r="BH55" i="4" a="1"/>
  <c r="BH55" i="4" s="1"/>
  <c r="BI55" i="4" a="1"/>
  <c r="BI55" i="4" s="1"/>
  <c r="AE55" i="4" a="1"/>
  <c r="AE55" i="4" s="1"/>
  <c r="BJ55" i="4" a="1"/>
  <c r="BJ55" i="4" s="1"/>
  <c r="AF55" i="4" a="1"/>
  <c r="AF55" i="4" s="1"/>
  <c r="BK55" i="4" a="1"/>
  <c r="BK55" i="4" s="1"/>
  <c r="BL55" i="4" a="1"/>
  <c r="BL55" i="4" s="1"/>
  <c r="BN55" i="4" a="1"/>
  <c r="BN55" i="4" s="1"/>
  <c r="AH55" i="4" a="1"/>
  <c r="AH55" i="4" s="1"/>
  <c r="AI55" i="4" a="1"/>
  <c r="AI55" i="4" s="1"/>
  <c r="BO55" i="4" a="1"/>
  <c r="BO55" i="4" s="1"/>
  <c r="AJ55" i="4" a="1"/>
  <c r="AJ55" i="4" s="1"/>
  <c r="AK55" i="4" a="1"/>
  <c r="AK55" i="4" s="1"/>
  <c r="AL55" i="4" a="1"/>
  <c r="AL55" i="4" s="1"/>
  <c r="BP55" i="4" a="1"/>
  <c r="BP55" i="4" s="1"/>
  <c r="AM55" i="4" a="1"/>
  <c r="AM55" i="4" s="1"/>
  <c r="AO55" i="4" a="1"/>
  <c r="AO55" i="4" s="1"/>
  <c r="AP55" i="4" a="1"/>
  <c r="AP55" i="4" s="1"/>
  <c r="BQ55" i="4" a="1"/>
  <c r="BQ55" i="4" s="1"/>
  <c r="BR55" i="4" a="1"/>
  <c r="BR55" i="4" s="1"/>
  <c r="BS55" i="4" a="1"/>
  <c r="BS55" i="4" s="1"/>
  <c r="AW49" i="4" a="1"/>
  <c r="AW49" i="4" s="1"/>
  <c r="AW50" i="4" a="1"/>
  <c r="AW50" i="4" s="1"/>
  <c r="AW10" i="4" a="1"/>
  <c r="AW10" i="4" s="1"/>
  <c r="AW11" i="4" a="1"/>
  <c r="AW11" i="4" s="1"/>
  <c r="AW52" i="4" a="1"/>
  <c r="AW52" i="4" s="1"/>
  <c r="AW12" i="4" a="1"/>
  <c r="AW12" i="4" s="1"/>
  <c r="AW54" i="4" a="1"/>
  <c r="AW54" i="4" s="1"/>
  <c r="AW13" i="4" a="1"/>
  <c r="AW13" i="4" s="1"/>
  <c r="AW14" i="4" a="1"/>
  <c r="AW14" i="4" s="1"/>
  <c r="AW15" i="4" a="1"/>
  <c r="AW15" i="4" s="1"/>
  <c r="AW56" i="4" a="1"/>
  <c r="AW56" i="4" s="1"/>
  <c r="AW57" i="4" a="1"/>
  <c r="AW57" i="4" s="1"/>
  <c r="AW16" i="4" a="1"/>
  <c r="AW16" i="4" s="1"/>
  <c r="AW17" i="4" a="1"/>
  <c r="AW17" i="4" s="1"/>
  <c r="AW58" i="4" a="1"/>
  <c r="AW58" i="4" s="1"/>
  <c r="AW19" i="4" a="1"/>
  <c r="AW19" i="4" s="1"/>
  <c r="AW20" i="4" a="1"/>
  <c r="AW20" i="4" s="1"/>
  <c r="AW21" i="4" a="1"/>
  <c r="AW21" i="4" s="1"/>
  <c r="AW22" i="4" a="1"/>
  <c r="AW22" i="4" s="1"/>
  <c r="AW23" i="4" a="1"/>
  <c r="AW23" i="4" s="1"/>
  <c r="AW59" i="4" a="1"/>
  <c r="AW59" i="4" s="1"/>
  <c r="AW60" i="4" a="1"/>
  <c r="AW60" i="4" s="1"/>
  <c r="AW24" i="4" a="1"/>
  <c r="AW24" i="4" s="1"/>
  <c r="AW25" i="4" a="1"/>
  <c r="AW25" i="4" s="1"/>
  <c r="AW26" i="4" a="1"/>
  <c r="AW26" i="4" s="1"/>
  <c r="AW62" i="4" a="1"/>
  <c r="AW62" i="4" s="1"/>
  <c r="AW30" i="4" a="1"/>
  <c r="AW30" i="4" s="1"/>
  <c r="AW31" i="4" a="1"/>
  <c r="AW31" i="4" s="1"/>
  <c r="AW32" i="4" a="1"/>
  <c r="AW32" i="4" s="1"/>
  <c r="AW33" i="4" a="1"/>
  <c r="AW33" i="4" s="1"/>
  <c r="AW34" i="4" a="1"/>
  <c r="AW34" i="4" s="1"/>
  <c r="AW36" i="4" a="1"/>
  <c r="AW36" i="4" s="1"/>
  <c r="AW65" i="4" a="1"/>
  <c r="AW65" i="4" s="1"/>
  <c r="AW66" i="4" a="1"/>
  <c r="AW66" i="4" s="1"/>
  <c r="AW67" i="4" a="1"/>
  <c r="AW67" i="4" s="1"/>
  <c r="AW37" i="4" a="1"/>
  <c r="AW37" i="4" s="1"/>
  <c r="AW68" i="4" a="1"/>
  <c r="AW68" i="4" s="1"/>
  <c r="AW38" i="4" a="1"/>
  <c r="AW38" i="4" s="1"/>
  <c r="AW69" i="4" a="1"/>
  <c r="AW69" i="4" s="1"/>
  <c r="AW39" i="4" a="1"/>
  <c r="AW39" i="4" s="1"/>
  <c r="AW70" i="4" a="1"/>
  <c r="AW70" i="4" s="1"/>
  <c r="AW72" i="4" a="1"/>
  <c r="AW72" i="4" s="1"/>
  <c r="AW40" i="4" a="1"/>
  <c r="AW40" i="4" s="1"/>
  <c r="AW41" i="4" a="1"/>
  <c r="AW41" i="4" s="1"/>
  <c r="AW73" i="4" a="1"/>
  <c r="AW73" i="4" s="1"/>
  <c r="AW42" i="4" a="1"/>
  <c r="AW42" i="4" s="1"/>
  <c r="AW43" i="4" a="1"/>
  <c r="AW43" i="4" s="1"/>
  <c r="AW44" i="4" a="1"/>
  <c r="AW44" i="4" s="1"/>
  <c r="AW74" i="4" a="1"/>
  <c r="AW74" i="4" s="1"/>
  <c r="AW45" i="4" a="1"/>
  <c r="AW45" i="4" s="1"/>
  <c r="AW47" i="4" a="1"/>
  <c r="AW47" i="4" s="1"/>
  <c r="AW48" i="4" a="1"/>
  <c r="AW48" i="4" s="1"/>
  <c r="AW75" i="4" a="1"/>
  <c r="AW75" i="4" s="1"/>
  <c r="AW76" i="4" a="1"/>
  <c r="AW76" i="4" s="1"/>
  <c r="AW77" i="4" a="1"/>
  <c r="AW77" i="4" s="1"/>
  <c r="G83" i="4"/>
  <c r="H83" i="4"/>
  <c r="I83" i="4"/>
  <c r="J83" i="4"/>
  <c r="K83" i="4"/>
  <c r="M83" i="4"/>
  <c r="N83" i="4"/>
  <c r="O83" i="4"/>
  <c r="P83" i="4"/>
  <c r="Q83" i="4"/>
  <c r="R83" i="4"/>
  <c r="S83" i="4"/>
  <c r="T83" i="4"/>
  <c r="E83" i="4"/>
  <c r="F83" i="4"/>
  <c r="BT55" i="4"/>
  <c r="AV49" i="4" a="1"/>
  <c r="AV49" i="4" s="1"/>
  <c r="AV50" i="4" a="1"/>
  <c r="AV50" i="4" s="1"/>
  <c r="AV10" i="4" a="1"/>
  <c r="AV10" i="4" s="1"/>
  <c r="AV11" i="4" a="1"/>
  <c r="AV11" i="4" s="1"/>
  <c r="AV52" i="4" a="1"/>
  <c r="AV52" i="4" s="1"/>
  <c r="AV12" i="4" a="1"/>
  <c r="AV12" i="4" s="1"/>
  <c r="AV54" i="4" a="1"/>
  <c r="AV54" i="4" s="1"/>
  <c r="AV13" i="4" a="1"/>
  <c r="AV13" i="4" s="1"/>
  <c r="AV14" i="4" a="1"/>
  <c r="AV14" i="4" s="1"/>
  <c r="AV15" i="4" a="1"/>
  <c r="AV15" i="4" s="1"/>
  <c r="AV56" i="4" a="1"/>
  <c r="AV56" i="4" s="1"/>
  <c r="AV57" i="4" a="1"/>
  <c r="AV57" i="4" s="1"/>
  <c r="AV16" i="4" a="1"/>
  <c r="AV16" i="4" s="1"/>
  <c r="AV17" i="4" a="1"/>
  <c r="AV17" i="4" s="1"/>
  <c r="AV58" i="4" a="1"/>
  <c r="AV58" i="4" s="1"/>
  <c r="AV19" i="4" a="1"/>
  <c r="AV19" i="4" s="1"/>
  <c r="AV20" i="4" a="1"/>
  <c r="AV20" i="4" s="1"/>
  <c r="AV21" i="4" a="1"/>
  <c r="AV21" i="4" s="1"/>
  <c r="AV22" i="4" a="1"/>
  <c r="AV22" i="4" s="1"/>
  <c r="AV23" i="4" a="1"/>
  <c r="AV23" i="4" s="1"/>
  <c r="AV59" i="4" a="1"/>
  <c r="AV59" i="4" s="1"/>
  <c r="AV60" i="4" a="1"/>
  <c r="AV60" i="4" s="1"/>
  <c r="AV24" i="4" a="1"/>
  <c r="AV24" i="4" s="1"/>
  <c r="AV25" i="4" a="1"/>
  <c r="AV25" i="4" s="1"/>
  <c r="AV26" i="4" a="1"/>
  <c r="AV26" i="4" s="1"/>
  <c r="AV62" i="4" a="1"/>
  <c r="AV62" i="4" s="1"/>
  <c r="AV30" i="4" a="1"/>
  <c r="AV30" i="4" s="1"/>
  <c r="AV31" i="4" a="1"/>
  <c r="AV31" i="4" s="1"/>
  <c r="AV32" i="4" a="1"/>
  <c r="AV32" i="4" s="1"/>
  <c r="AV33" i="4" a="1"/>
  <c r="AV33" i="4" s="1"/>
  <c r="AV34" i="4" a="1"/>
  <c r="AV34" i="4" s="1"/>
  <c r="AV36" i="4" a="1"/>
  <c r="AV36" i="4" s="1"/>
  <c r="AV65" i="4" a="1"/>
  <c r="AV65" i="4" s="1"/>
  <c r="AV66" i="4" a="1"/>
  <c r="AV66" i="4" s="1"/>
  <c r="AV67" i="4" a="1"/>
  <c r="AV67" i="4" s="1"/>
  <c r="AV37" i="4" a="1"/>
  <c r="AV37" i="4" s="1"/>
  <c r="AV68" i="4" a="1"/>
  <c r="AV68" i="4" s="1"/>
  <c r="AV38" i="4" a="1"/>
  <c r="AV38" i="4" s="1"/>
  <c r="AV69" i="4" a="1"/>
  <c r="AV69" i="4" s="1"/>
  <c r="AV39" i="4" a="1"/>
  <c r="AV39" i="4" s="1"/>
  <c r="AV70" i="4" a="1"/>
  <c r="AV70" i="4" s="1"/>
  <c r="AV72" i="4" a="1"/>
  <c r="AV72" i="4" s="1"/>
  <c r="AV40" i="4" a="1"/>
  <c r="AV40" i="4" s="1"/>
  <c r="AV41" i="4" a="1"/>
  <c r="AV41" i="4" s="1"/>
  <c r="AV73" i="4" a="1"/>
  <c r="AV73" i="4" s="1"/>
  <c r="AV42" i="4" a="1"/>
  <c r="AV42" i="4" s="1"/>
  <c r="AV43" i="4" a="1"/>
  <c r="AV43" i="4" s="1"/>
  <c r="AV44" i="4" a="1"/>
  <c r="AV44" i="4" s="1"/>
  <c r="AV74" i="4" a="1"/>
  <c r="AV74" i="4" s="1"/>
  <c r="AV45" i="4" a="1"/>
  <c r="AV45" i="4" s="1"/>
  <c r="AV47" i="4" a="1"/>
  <c r="AV47" i="4" s="1"/>
  <c r="AV48" i="4" a="1"/>
  <c r="AV48" i="4" s="1"/>
  <c r="AV75" i="4" a="1"/>
  <c r="AV75" i="4" s="1"/>
  <c r="AV76" i="4" a="1"/>
  <c r="AV76" i="4" s="1"/>
  <c r="AV77" i="4" a="1"/>
  <c r="AV77" i="4" s="1"/>
  <c r="BJ7" i="4" l="1"/>
  <c r="BJ77" i="4" a="1"/>
  <c r="BJ77" i="4" s="1"/>
  <c r="BJ76" i="4" a="1"/>
  <c r="BJ76" i="4" s="1"/>
  <c r="BJ75" i="4" a="1"/>
  <c r="BJ75" i="4" s="1"/>
  <c r="BJ48" i="4" a="1"/>
  <c r="BJ48" i="4" s="1"/>
  <c r="BJ47" i="4" a="1"/>
  <c r="BJ47" i="4" s="1"/>
  <c r="BJ45" i="4" a="1"/>
  <c r="BJ45" i="4" s="1"/>
  <c r="BJ74" i="4" a="1"/>
  <c r="BJ74" i="4" s="1"/>
  <c r="BJ44" i="4" a="1"/>
  <c r="BJ44" i="4" s="1"/>
  <c r="BJ43" i="4" a="1"/>
  <c r="BJ43" i="4" s="1"/>
  <c r="BJ42" i="4" a="1"/>
  <c r="BJ42" i="4" s="1"/>
  <c r="BJ73" i="4" a="1"/>
  <c r="BJ73" i="4" s="1"/>
  <c r="BJ41" i="4" a="1"/>
  <c r="BJ41" i="4" s="1"/>
  <c r="BJ40" i="4" a="1"/>
  <c r="BJ40" i="4" s="1"/>
  <c r="BJ72" i="4" a="1"/>
  <c r="BJ72" i="4" s="1"/>
  <c r="BJ70" i="4" a="1"/>
  <c r="BJ70" i="4" s="1"/>
  <c r="BJ39" i="4" a="1"/>
  <c r="BJ39" i="4" s="1"/>
  <c r="BJ69" i="4" a="1"/>
  <c r="BJ69" i="4" s="1"/>
  <c r="BJ38" i="4" a="1"/>
  <c r="BJ38" i="4" s="1"/>
  <c r="BJ68" i="4" a="1"/>
  <c r="BJ68" i="4" s="1"/>
  <c r="BJ37" i="4" a="1"/>
  <c r="BJ37" i="4" s="1"/>
  <c r="BJ67" i="4" a="1"/>
  <c r="BJ67" i="4" s="1"/>
  <c r="BJ66" i="4" a="1"/>
  <c r="BJ66" i="4" s="1"/>
  <c r="BJ65" i="4" a="1"/>
  <c r="BJ65" i="4" s="1"/>
  <c r="BJ36" i="4" a="1"/>
  <c r="BJ36" i="4" s="1"/>
  <c r="BJ34" i="4" a="1"/>
  <c r="BJ34" i="4" s="1"/>
  <c r="BJ33" i="4" a="1"/>
  <c r="BJ33" i="4" s="1"/>
  <c r="BJ32" i="4" a="1"/>
  <c r="BJ32" i="4" s="1"/>
  <c r="BJ31" i="4" a="1"/>
  <c r="BJ31" i="4" s="1"/>
  <c r="BJ30" i="4" a="1"/>
  <c r="BJ30" i="4" s="1"/>
  <c r="BJ62" i="4" a="1"/>
  <c r="BJ62" i="4" s="1"/>
  <c r="BJ26" i="4" a="1"/>
  <c r="BJ26" i="4" s="1"/>
  <c r="BJ25" i="4" a="1"/>
  <c r="BJ25" i="4" s="1"/>
  <c r="BJ24" i="4" a="1"/>
  <c r="BJ24" i="4" s="1"/>
  <c r="BJ60" i="4" a="1"/>
  <c r="BJ60" i="4" s="1"/>
  <c r="BJ59" i="4" a="1"/>
  <c r="BJ59" i="4" s="1"/>
  <c r="BJ23" i="4" a="1"/>
  <c r="BJ23" i="4" s="1"/>
  <c r="BJ22" i="4" a="1"/>
  <c r="BJ22" i="4" s="1"/>
  <c r="BJ21" i="4" a="1"/>
  <c r="BJ21" i="4" s="1"/>
  <c r="BJ20" i="4" a="1"/>
  <c r="BJ20" i="4" s="1"/>
  <c r="BJ19" i="4" a="1"/>
  <c r="BJ19" i="4" s="1"/>
  <c r="BJ58" i="4" a="1"/>
  <c r="BJ58" i="4" s="1"/>
  <c r="BJ17" i="4" a="1"/>
  <c r="BJ17" i="4" s="1"/>
  <c r="BJ16" i="4" a="1"/>
  <c r="BJ16" i="4" s="1"/>
  <c r="BJ57" i="4" a="1"/>
  <c r="BJ57" i="4" s="1"/>
  <c r="BJ56" i="4" a="1"/>
  <c r="BJ56" i="4" s="1"/>
  <c r="BJ15" i="4" a="1"/>
  <c r="BJ15" i="4" s="1"/>
  <c r="BJ14" i="4" a="1"/>
  <c r="BJ14" i="4" s="1"/>
  <c r="BJ13" i="4" a="1"/>
  <c r="BJ13" i="4" s="1"/>
  <c r="BJ54" i="4" a="1"/>
  <c r="BJ54" i="4" s="1"/>
  <c r="BJ12" i="4" a="1"/>
  <c r="BJ12" i="4" s="1"/>
  <c r="BJ52" i="4" a="1"/>
  <c r="BJ52" i="4" s="1"/>
  <c r="BJ11" i="4" a="1"/>
  <c r="BJ11" i="4" s="1"/>
  <c r="BJ10" i="4" a="1"/>
  <c r="BJ10" i="4" s="1"/>
  <c r="BJ50" i="4" a="1"/>
  <c r="BJ50" i="4" s="1"/>
  <c r="BJ49" i="4" a="1"/>
  <c r="BJ49" i="4" s="1"/>
  <c r="BR7" i="4"/>
  <c r="BR77" i="4" a="1"/>
  <c r="BR77" i="4" s="1"/>
  <c r="BR76" i="4" a="1"/>
  <c r="BR76" i="4" s="1"/>
  <c r="BR75" i="4" a="1"/>
  <c r="BR75" i="4" s="1"/>
  <c r="BR48" i="4" a="1"/>
  <c r="BR48" i="4" s="1"/>
  <c r="BR47" i="4" a="1"/>
  <c r="BR47" i="4" s="1"/>
  <c r="BR45" i="4" a="1"/>
  <c r="BR45" i="4" s="1"/>
  <c r="BR74" i="4" a="1"/>
  <c r="BR74" i="4" s="1"/>
  <c r="BR44" i="4" a="1"/>
  <c r="BR44" i="4" s="1"/>
  <c r="BR43" i="4" a="1"/>
  <c r="BR43" i="4" s="1"/>
  <c r="BR42" i="4" a="1"/>
  <c r="BR42" i="4" s="1"/>
  <c r="BR73" i="4" a="1"/>
  <c r="BR73" i="4" s="1"/>
  <c r="BR41" i="4" a="1"/>
  <c r="BR41" i="4" s="1"/>
  <c r="BR40" i="4" a="1"/>
  <c r="BR40" i="4" s="1"/>
  <c r="BR72" i="4" a="1"/>
  <c r="BR72" i="4" s="1"/>
  <c r="BR70" i="4" a="1"/>
  <c r="BR70" i="4" s="1"/>
  <c r="BR39" i="4" a="1"/>
  <c r="BR39" i="4" s="1"/>
  <c r="BR69" i="4" a="1"/>
  <c r="BR69" i="4" s="1"/>
  <c r="BR38" i="4" a="1"/>
  <c r="BR38" i="4" s="1"/>
  <c r="BR68" i="4" a="1"/>
  <c r="BR68" i="4" s="1"/>
  <c r="BR37" i="4" a="1"/>
  <c r="BR37" i="4" s="1"/>
  <c r="BR67" i="4" a="1"/>
  <c r="BR67" i="4" s="1"/>
  <c r="BR66" i="4" a="1"/>
  <c r="BR66" i="4" s="1"/>
  <c r="BR65" i="4" a="1"/>
  <c r="BR65" i="4" s="1"/>
  <c r="BR36" i="4" a="1"/>
  <c r="BR36" i="4" s="1"/>
  <c r="BR34" i="4" a="1"/>
  <c r="BR34" i="4" s="1"/>
  <c r="BR33" i="4" a="1"/>
  <c r="BR33" i="4" s="1"/>
  <c r="BR32" i="4" a="1"/>
  <c r="BR32" i="4" s="1"/>
  <c r="BR31" i="4" a="1"/>
  <c r="BR31" i="4" s="1"/>
  <c r="BR30" i="4" a="1"/>
  <c r="BR30" i="4" s="1"/>
  <c r="BR62" i="4" a="1"/>
  <c r="BR62" i="4" s="1"/>
  <c r="BR26" i="4" a="1"/>
  <c r="BR26" i="4" s="1"/>
  <c r="BR25" i="4" a="1"/>
  <c r="BR25" i="4" s="1"/>
  <c r="BR24" i="4" a="1"/>
  <c r="BR24" i="4" s="1"/>
  <c r="BR60" i="4" a="1"/>
  <c r="BR60" i="4" s="1"/>
  <c r="BR59" i="4" a="1"/>
  <c r="BR59" i="4" s="1"/>
  <c r="BR23" i="4" a="1"/>
  <c r="BR23" i="4" s="1"/>
  <c r="BR22" i="4" a="1"/>
  <c r="BR22" i="4" s="1"/>
  <c r="BR21" i="4" a="1"/>
  <c r="BR21" i="4" s="1"/>
  <c r="BR20" i="4" a="1"/>
  <c r="BR20" i="4" s="1"/>
  <c r="BR19" i="4" a="1"/>
  <c r="BR19" i="4" s="1"/>
  <c r="BR58" i="4" a="1"/>
  <c r="BR58" i="4" s="1"/>
  <c r="BR17" i="4" a="1"/>
  <c r="BR17" i="4" s="1"/>
  <c r="BR16" i="4" a="1"/>
  <c r="BR16" i="4" s="1"/>
  <c r="BR57" i="4" a="1"/>
  <c r="BR57" i="4" s="1"/>
  <c r="BR56" i="4" a="1"/>
  <c r="BR56" i="4" s="1"/>
  <c r="BR15" i="4" a="1"/>
  <c r="BR15" i="4" s="1"/>
  <c r="BR14" i="4" a="1"/>
  <c r="BR14" i="4" s="1"/>
  <c r="BR13" i="4" a="1"/>
  <c r="BR13" i="4" s="1"/>
  <c r="BR54" i="4" a="1"/>
  <c r="BR54" i="4" s="1"/>
  <c r="BR12" i="4" a="1"/>
  <c r="BR12" i="4" s="1"/>
  <c r="BR52" i="4" a="1"/>
  <c r="BR52" i="4" s="1"/>
  <c r="BR11" i="4" a="1"/>
  <c r="BR11" i="4" s="1"/>
  <c r="BR10" i="4" a="1"/>
  <c r="BR10" i="4" s="1"/>
  <c r="BR50" i="4" a="1"/>
  <c r="BR50" i="4" s="1"/>
  <c r="BR49" i="4" a="1"/>
  <c r="BR49" i="4" s="1"/>
  <c r="BT68" i="4"/>
  <c r="BS68" i="4" a="1"/>
  <c r="BS68" i="4" s="1"/>
  <c r="BQ68" i="4" a="1"/>
  <c r="BQ68" i="4" s="1"/>
  <c r="AP68" i="4" a="1"/>
  <c r="AP68" i="4" s="1"/>
  <c r="AO68" i="4" a="1"/>
  <c r="AO68" i="4" s="1"/>
  <c r="AM68" i="4" a="1"/>
  <c r="AM68" i="4" s="1"/>
  <c r="BP68" i="4" a="1"/>
  <c r="BP68" i="4" s="1"/>
  <c r="AL68" i="4" a="1"/>
  <c r="AL68" i="4" s="1"/>
  <c r="AK68" i="4" a="1"/>
  <c r="AK68" i="4" s="1"/>
  <c r="AJ68" i="4" a="1"/>
  <c r="AJ68" i="4" s="1"/>
  <c r="BO68" i="4" a="1"/>
  <c r="BO68" i="4" s="1"/>
  <c r="AI68" i="4" a="1"/>
  <c r="AI68" i="4" s="1"/>
  <c r="AH68" i="4" a="1"/>
  <c r="AH68" i="4" s="1"/>
  <c r="BN68" i="4" a="1"/>
  <c r="BN68" i="4" s="1"/>
  <c r="BL68" i="4" a="1"/>
  <c r="BL68" i="4" s="1"/>
  <c r="BK68" i="4" a="1"/>
  <c r="BK68" i="4" s="1"/>
  <c r="AF68" i="4" a="1"/>
  <c r="AF68" i="4" s="1"/>
  <c r="AE68" i="4" a="1"/>
  <c r="AE68" i="4" s="1"/>
  <c r="BI68" i="4" a="1"/>
  <c r="BI68" i="4" s="1"/>
  <c r="BH68" i="4" a="1"/>
  <c r="BH68" i="4" s="1"/>
  <c r="BG68" i="4" a="1"/>
  <c r="BG68" i="4" s="1"/>
  <c r="AD68" i="4" a="1"/>
  <c r="AD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BD68" i="4" a="1"/>
  <c r="BD68" i="4" s="1"/>
  <c r="T68" i="4" a="1"/>
  <c r="T68" i="4" s="1"/>
  <c r="S68" i="4" a="1"/>
  <c r="S68" i="4" s="1"/>
  <c r="R68" i="4" a="1"/>
  <c r="R68" i="4" s="1"/>
  <c r="BB68" i="4" a="1"/>
  <c r="BB68" i="4" s="1"/>
  <c r="BA68" i="4" a="1"/>
  <c r="BA68" i="4" s="1"/>
  <c r="Q68" i="4" a="1"/>
  <c r="Q68" i="4" s="1"/>
  <c r="P68" i="4" a="1"/>
  <c r="P68" i="4" s="1"/>
  <c r="O68" i="4" a="1"/>
  <c r="O68" i="4" s="1"/>
  <c r="N68" i="4" a="1"/>
  <c r="N68" i="4" s="1"/>
  <c r="M68" i="4" a="1"/>
  <c r="M68" i="4" s="1"/>
  <c r="AZ68" i="4" a="1"/>
  <c r="AZ68" i="4" s="1"/>
  <c r="K68" i="4" a="1"/>
  <c r="K68" i="4" s="1"/>
  <c r="J68" i="4" a="1"/>
  <c r="J68" i="4" s="1"/>
  <c r="AY68" i="4" a="1"/>
  <c r="AY68" i="4" s="1"/>
  <c r="AX68" i="4" a="1"/>
  <c r="AX68" i="4" s="1"/>
  <c r="I68" i="4" a="1"/>
  <c r="I68" i="4" s="1"/>
  <c r="H68" i="4" a="1"/>
  <c r="H68" i="4" s="1"/>
  <c r="G68" i="4" a="1"/>
  <c r="G68" i="4" s="1"/>
  <c r="F68" i="4" a="1"/>
  <c r="F68" i="4" s="1"/>
  <c r="AT68" i="4" a="1"/>
  <c r="AT68" i="4" s="1"/>
  <c r="E68" i="4" a="1"/>
  <c r="E68" i="4" s="1"/>
  <c r="D68" i="4" a="1"/>
  <c r="D68" i="4" s="1"/>
  <c r="AR68" i="4" a="1"/>
  <c r="AR68" i="4" s="1"/>
  <c r="AQ68" i="4" a="1"/>
  <c r="AQ68" i="4" s="1"/>
  <c r="BT76" i="4"/>
  <c r="BS76" i="4" a="1"/>
  <c r="BS76" i="4" s="1"/>
  <c r="BQ76" i="4" a="1"/>
  <c r="BQ76" i="4" s="1"/>
  <c r="AP76" i="4" a="1"/>
  <c r="AP76" i="4" s="1"/>
  <c r="AO76" i="4" a="1"/>
  <c r="AO76" i="4" s="1"/>
  <c r="AM76" i="4" a="1"/>
  <c r="AM76" i="4" s="1"/>
  <c r="BP76" i="4" a="1"/>
  <c r="BP76" i="4" s="1"/>
  <c r="AL76" i="4" a="1"/>
  <c r="AL76" i="4" s="1"/>
  <c r="AK76" i="4" a="1"/>
  <c r="AK76" i="4" s="1"/>
  <c r="AJ76" i="4" a="1"/>
  <c r="AJ76" i="4" s="1"/>
  <c r="BO76" i="4" a="1"/>
  <c r="BO76" i="4" s="1"/>
  <c r="AI76" i="4" a="1"/>
  <c r="AI76" i="4" s="1"/>
  <c r="AH76" i="4" a="1"/>
  <c r="AH76" i="4" s="1"/>
  <c r="BN76" i="4" a="1"/>
  <c r="BN76" i="4" s="1"/>
  <c r="BL76" i="4" a="1"/>
  <c r="BL76" i="4" s="1"/>
  <c r="BK76" i="4" a="1"/>
  <c r="BK76" i="4" s="1"/>
  <c r="AF76" i="4" a="1"/>
  <c r="AF76" i="4" s="1"/>
  <c r="AE76" i="4" a="1"/>
  <c r="AE76" i="4" s="1"/>
  <c r="BI76" i="4" a="1"/>
  <c r="BI76" i="4" s="1"/>
  <c r="BH76" i="4" a="1"/>
  <c r="BH76" i="4" s="1"/>
  <c r="BG76" i="4" a="1"/>
  <c r="BG76" i="4" s="1"/>
  <c r="AD76" i="4" a="1"/>
  <c r="AD76" i="4" s="1"/>
  <c r="AB76" i="4" a="1"/>
  <c r="AB76" i="4" s="1"/>
  <c r="AA76" i="4" a="1"/>
  <c r="AA76" i="4" s="1"/>
  <c r="Z76" i="4" a="1"/>
  <c r="Z76" i="4" s="1"/>
  <c r="Y76" i="4" a="1"/>
  <c r="Y76" i="4" s="1"/>
  <c r="X76" i="4" a="1"/>
  <c r="X76" i="4" s="1"/>
  <c r="BD76" i="4" a="1"/>
  <c r="BD76" i="4" s="1"/>
  <c r="T76" i="4" a="1"/>
  <c r="T76" i="4" s="1"/>
  <c r="S76" i="4" a="1"/>
  <c r="S76" i="4" s="1"/>
  <c r="R76" i="4" a="1"/>
  <c r="R76" i="4" s="1"/>
  <c r="BB76" i="4" a="1"/>
  <c r="BB76" i="4" s="1"/>
  <c r="BA76" i="4" a="1"/>
  <c r="BA76" i="4" s="1"/>
  <c r="Q76" i="4" a="1"/>
  <c r="Q76" i="4" s="1"/>
  <c r="P76" i="4" a="1"/>
  <c r="P76" i="4" s="1"/>
  <c r="O76" i="4" a="1"/>
  <c r="O76" i="4" s="1"/>
  <c r="N76" i="4" a="1"/>
  <c r="N76" i="4" s="1"/>
  <c r="M76" i="4" a="1"/>
  <c r="M76" i="4" s="1"/>
  <c r="AZ76" i="4" a="1"/>
  <c r="AZ76" i="4" s="1"/>
  <c r="K76" i="4" a="1"/>
  <c r="K76" i="4" s="1"/>
  <c r="J76" i="4" a="1"/>
  <c r="J76" i="4" s="1"/>
  <c r="AY76" i="4" a="1"/>
  <c r="AY76" i="4" s="1"/>
  <c r="AX76" i="4" a="1"/>
  <c r="AX76" i="4" s="1"/>
  <c r="I76" i="4" a="1"/>
  <c r="I76" i="4" s="1"/>
  <c r="H76" i="4" a="1"/>
  <c r="H76" i="4" s="1"/>
  <c r="G76" i="4" a="1"/>
  <c r="G76" i="4" s="1"/>
  <c r="F76" i="4" a="1"/>
  <c r="F76" i="4" s="1"/>
  <c r="AT76" i="4" a="1"/>
  <c r="AT76" i="4" s="1"/>
  <c r="E76" i="4" a="1"/>
  <c r="E76" i="4" s="1"/>
  <c r="D76" i="4" a="1"/>
  <c r="D76" i="4" s="1"/>
  <c r="AR76" i="4" a="1"/>
  <c r="AR76" i="4" s="1"/>
  <c r="AQ76" i="4" a="1"/>
  <c r="AQ76" i="4" s="1"/>
  <c r="BQ7" i="4" l="1"/>
  <c r="BL49" i="4" a="1"/>
  <c r="BL49" i="4" s="1"/>
  <c r="BL50" i="4" a="1"/>
  <c r="BL50" i="4" s="1"/>
  <c r="BL10" i="4" a="1"/>
  <c r="BL10" i="4" s="1"/>
  <c r="BL11" i="4" a="1"/>
  <c r="BL11" i="4" s="1"/>
  <c r="BL52" i="4" a="1"/>
  <c r="BL52" i="4" s="1"/>
  <c r="BL12" i="4" a="1"/>
  <c r="BL12" i="4" s="1"/>
  <c r="BL54" i="4" a="1"/>
  <c r="BL54" i="4" s="1"/>
  <c r="BL13" i="4" a="1"/>
  <c r="BL13" i="4" s="1"/>
  <c r="BL14" i="4" a="1"/>
  <c r="BL14" i="4" s="1"/>
  <c r="BL15" i="4" a="1"/>
  <c r="BL15" i="4" s="1"/>
  <c r="BL56" i="4" a="1"/>
  <c r="BL56" i="4" s="1"/>
  <c r="BL57" i="4" a="1"/>
  <c r="BL57" i="4" s="1"/>
  <c r="BL16" i="4" a="1"/>
  <c r="BL16" i="4" s="1"/>
  <c r="BL17" i="4" a="1"/>
  <c r="BL17" i="4" s="1"/>
  <c r="BL58" i="4" a="1"/>
  <c r="BL58" i="4" s="1"/>
  <c r="BL19" i="4" a="1"/>
  <c r="BL19" i="4" s="1"/>
  <c r="BL20" i="4" a="1"/>
  <c r="BL20" i="4" s="1"/>
  <c r="BL21" i="4" a="1"/>
  <c r="BL21" i="4" s="1"/>
  <c r="BL22" i="4" a="1"/>
  <c r="BL22" i="4" s="1"/>
  <c r="BL23" i="4" a="1"/>
  <c r="BL23" i="4" s="1"/>
  <c r="BL59" i="4" a="1"/>
  <c r="BL59" i="4" s="1"/>
  <c r="BL60" i="4" a="1"/>
  <c r="BL60" i="4" s="1"/>
  <c r="BL24" i="4" a="1"/>
  <c r="BL24" i="4" s="1"/>
  <c r="BL25" i="4" a="1"/>
  <c r="BL25" i="4" s="1"/>
  <c r="BL26" i="4" a="1"/>
  <c r="BL26" i="4" s="1"/>
  <c r="BL62" i="4" a="1"/>
  <c r="BL62" i="4" s="1"/>
  <c r="BL30" i="4" a="1"/>
  <c r="BL30" i="4" s="1"/>
  <c r="BL31" i="4" a="1"/>
  <c r="BL31" i="4" s="1"/>
  <c r="BL32" i="4" a="1"/>
  <c r="BL32" i="4" s="1"/>
  <c r="BL33" i="4" a="1"/>
  <c r="BL33" i="4" s="1"/>
  <c r="BL34" i="4" a="1"/>
  <c r="BL34" i="4" s="1"/>
  <c r="BL36" i="4" a="1"/>
  <c r="BL36" i="4" s="1"/>
  <c r="BL65" i="4" a="1"/>
  <c r="BL65" i="4" s="1"/>
  <c r="BL66" i="4" a="1"/>
  <c r="BL66" i="4" s="1"/>
  <c r="BL67" i="4" a="1"/>
  <c r="BL67" i="4" s="1"/>
  <c r="BL37" i="4" a="1"/>
  <c r="BL37" i="4" s="1"/>
  <c r="BL38" i="4" a="1"/>
  <c r="BL38" i="4" s="1"/>
  <c r="BL69" i="4" a="1"/>
  <c r="BL69" i="4" s="1"/>
  <c r="BL39" i="4" a="1"/>
  <c r="BL39" i="4" s="1"/>
  <c r="BL70" i="4" a="1"/>
  <c r="BL70" i="4" s="1"/>
  <c r="BL72" i="4" a="1"/>
  <c r="BL72" i="4" s="1"/>
  <c r="BL40" i="4" a="1"/>
  <c r="BL40" i="4" s="1"/>
  <c r="BL41" i="4" a="1"/>
  <c r="BL41" i="4" s="1"/>
  <c r="BL73" i="4" a="1"/>
  <c r="BL73" i="4" s="1"/>
  <c r="BL42" i="4" a="1"/>
  <c r="BL42" i="4" s="1"/>
  <c r="BL43" i="4" a="1"/>
  <c r="BL43" i="4" s="1"/>
  <c r="BL44" i="4" a="1"/>
  <c r="BL44" i="4" s="1"/>
  <c r="BL74" i="4" a="1"/>
  <c r="BL74" i="4" s="1"/>
  <c r="BL45" i="4" a="1"/>
  <c r="BL45" i="4" s="1"/>
  <c r="BL47" i="4" a="1"/>
  <c r="BL47" i="4" s="1"/>
  <c r="BL48" i="4" a="1"/>
  <c r="BL48" i="4" s="1"/>
  <c r="BL75" i="4" a="1"/>
  <c r="BL75" i="4" s="1"/>
  <c r="BL77" i="4" a="1"/>
  <c r="BL77" i="4" s="1"/>
  <c r="AQ70" i="4" a="1"/>
  <c r="AQ70" i="4" s="1"/>
  <c r="AR70" i="4" a="1"/>
  <c r="AR70" i="4" s="1"/>
  <c r="D70" i="4" a="1"/>
  <c r="D70" i="4" s="1"/>
  <c r="E70" i="4" a="1"/>
  <c r="E70" i="4" s="1"/>
  <c r="AT70" i="4" a="1"/>
  <c r="AT70" i="4" s="1"/>
  <c r="F70" i="4" a="1"/>
  <c r="F70" i="4" s="1"/>
  <c r="G70" i="4" a="1"/>
  <c r="G70" i="4" s="1"/>
  <c r="H70" i="4" a="1"/>
  <c r="H70" i="4" s="1"/>
  <c r="I70" i="4" a="1"/>
  <c r="I70" i="4" s="1"/>
  <c r="AX70" i="4" a="1"/>
  <c r="AX70" i="4" s="1"/>
  <c r="AY70" i="4" a="1"/>
  <c r="AY70" i="4" s="1"/>
  <c r="J70" i="4" a="1"/>
  <c r="J70" i="4" s="1"/>
  <c r="K70" i="4" a="1"/>
  <c r="K70" i="4" s="1"/>
  <c r="AZ70" i="4" a="1"/>
  <c r="AZ70" i="4" s="1"/>
  <c r="M70" i="4" a="1"/>
  <c r="M70" i="4" s="1"/>
  <c r="N70" i="4" a="1"/>
  <c r="N70" i="4" s="1"/>
  <c r="O70" i="4" a="1"/>
  <c r="O70" i="4" s="1"/>
  <c r="P70" i="4" a="1"/>
  <c r="P70" i="4" s="1"/>
  <c r="Q70" i="4" a="1"/>
  <c r="Q70" i="4" s="1"/>
  <c r="BA70" i="4" a="1"/>
  <c r="BA70" i="4" s="1"/>
  <c r="BB70" i="4" a="1"/>
  <c r="BB70" i="4" s="1"/>
  <c r="R70" i="4" a="1"/>
  <c r="R70" i="4" s="1"/>
  <c r="S70" i="4" a="1"/>
  <c r="S70" i="4" s="1"/>
  <c r="T70" i="4" a="1"/>
  <c r="T70" i="4" s="1"/>
  <c r="BD70" i="4" a="1"/>
  <c r="BD70" i="4" s="1"/>
  <c r="X70" i="4" a="1"/>
  <c r="X70" i="4" s="1"/>
  <c r="Y70" i="4" a="1"/>
  <c r="Y70" i="4" s="1"/>
  <c r="Z70" i="4" a="1"/>
  <c r="Z70" i="4" s="1"/>
  <c r="AA70" i="4" a="1"/>
  <c r="AA70" i="4" s="1"/>
  <c r="AB70" i="4" a="1"/>
  <c r="AB70" i="4" s="1"/>
  <c r="AD70" i="4" a="1"/>
  <c r="AD70" i="4" s="1"/>
  <c r="BG70" i="4" a="1"/>
  <c r="BG70" i="4" s="1"/>
  <c r="BH70" i="4" a="1"/>
  <c r="BH70" i="4" s="1"/>
  <c r="BI70" i="4" a="1"/>
  <c r="BI70" i="4" s="1"/>
  <c r="AE70" i="4" a="1"/>
  <c r="AE70" i="4" s="1"/>
  <c r="AF70" i="4" a="1"/>
  <c r="AF70" i="4" s="1"/>
  <c r="BK70" i="4" a="1"/>
  <c r="BK70" i="4" s="1"/>
  <c r="BN70" i="4" a="1"/>
  <c r="BN70" i="4" s="1"/>
  <c r="AH70" i="4" a="1"/>
  <c r="AH70" i="4" s="1"/>
  <c r="AI70" i="4" a="1"/>
  <c r="AI70" i="4" s="1"/>
  <c r="BO70" i="4" a="1"/>
  <c r="BO70" i="4" s="1"/>
  <c r="AJ70" i="4" a="1"/>
  <c r="AJ70" i="4" s="1"/>
  <c r="AK70" i="4" a="1"/>
  <c r="AK70" i="4" s="1"/>
  <c r="AL70" i="4" a="1"/>
  <c r="AL70" i="4" s="1"/>
  <c r="BP70" i="4" a="1"/>
  <c r="BP70" i="4" s="1"/>
  <c r="AM70" i="4" a="1"/>
  <c r="AM70" i="4" s="1"/>
  <c r="AO70" i="4" a="1"/>
  <c r="AO70" i="4" s="1"/>
  <c r="AP70" i="4" a="1"/>
  <c r="AP70" i="4" s="1"/>
  <c r="BQ70" i="4" a="1"/>
  <c r="BQ70" i="4" s="1"/>
  <c r="BS70" i="4" a="1"/>
  <c r="BS70" i="4" s="1"/>
  <c r="BT70" i="4"/>
  <c r="BL7" i="4"/>
  <c r="BN7" i="4"/>
  <c r="BN49" i="4" l="1" a="1"/>
  <c r="BN49" i="4" s="1"/>
  <c r="BN50" i="4" a="1"/>
  <c r="BN50" i="4" s="1"/>
  <c r="BN10" i="4" a="1"/>
  <c r="BN10" i="4" s="1"/>
  <c r="BN11" i="4" a="1"/>
  <c r="BN11" i="4" s="1"/>
  <c r="BN52" i="4" a="1"/>
  <c r="BN52" i="4" s="1"/>
  <c r="BN12" i="4" a="1"/>
  <c r="BN12" i="4" s="1"/>
  <c r="BN54" i="4" a="1"/>
  <c r="BN54" i="4" s="1"/>
  <c r="BN13" i="4" a="1"/>
  <c r="BN13" i="4" s="1"/>
  <c r="BN14" i="4" a="1"/>
  <c r="BN14" i="4" s="1"/>
  <c r="BN15" i="4" a="1"/>
  <c r="BN15" i="4" s="1"/>
  <c r="BN56" i="4" a="1"/>
  <c r="BN56" i="4" s="1"/>
  <c r="BN57" i="4" a="1"/>
  <c r="BN57" i="4" s="1"/>
  <c r="BN16" i="4" a="1"/>
  <c r="BN16" i="4" s="1"/>
  <c r="BN17" i="4" a="1"/>
  <c r="BN17" i="4" s="1"/>
  <c r="BN58" i="4" a="1"/>
  <c r="BN58" i="4" s="1"/>
  <c r="BN19" i="4" a="1"/>
  <c r="BN19" i="4" s="1"/>
  <c r="BN20" i="4" a="1"/>
  <c r="BN20" i="4" s="1"/>
  <c r="BN21" i="4" a="1"/>
  <c r="BN21" i="4" s="1"/>
  <c r="BN22" i="4" a="1"/>
  <c r="BN22" i="4" s="1"/>
  <c r="BN23" i="4" a="1"/>
  <c r="BN23" i="4" s="1"/>
  <c r="BN59" i="4" a="1"/>
  <c r="BN59" i="4" s="1"/>
  <c r="BN60" i="4" a="1"/>
  <c r="BN60" i="4" s="1"/>
  <c r="BN24" i="4" a="1"/>
  <c r="BN24" i="4" s="1"/>
  <c r="BN25" i="4" a="1"/>
  <c r="BN25" i="4" s="1"/>
  <c r="BN26" i="4" a="1"/>
  <c r="BN26" i="4" s="1"/>
  <c r="BN62" i="4" a="1"/>
  <c r="BN62" i="4" s="1"/>
  <c r="BN30" i="4" a="1"/>
  <c r="BN30" i="4" s="1"/>
  <c r="BN31" i="4" a="1"/>
  <c r="BN31" i="4" s="1"/>
  <c r="BN32" i="4" a="1"/>
  <c r="BN32" i="4" s="1"/>
  <c r="BN33" i="4" a="1"/>
  <c r="BN33" i="4" s="1"/>
  <c r="BN34" i="4" a="1"/>
  <c r="BN34" i="4" s="1"/>
  <c r="BN36" i="4" a="1"/>
  <c r="BN36" i="4" s="1"/>
  <c r="BN65" i="4" a="1"/>
  <c r="BN65" i="4" s="1"/>
  <c r="BN66" i="4" a="1"/>
  <c r="BN66" i="4" s="1"/>
  <c r="BN67" i="4" a="1"/>
  <c r="BN67" i="4" s="1"/>
  <c r="BN37" i="4" a="1"/>
  <c r="BN37" i="4" s="1"/>
  <c r="BN38" i="4" a="1"/>
  <c r="BN38" i="4" s="1"/>
  <c r="BN69" i="4" a="1"/>
  <c r="BN69" i="4" s="1"/>
  <c r="BN39" i="4" a="1"/>
  <c r="BN39" i="4" s="1"/>
  <c r="BN72" i="4" a="1"/>
  <c r="BN72" i="4" s="1"/>
  <c r="BN40" i="4" a="1"/>
  <c r="BN40" i="4" s="1"/>
  <c r="BN41" i="4" a="1"/>
  <c r="BN41" i="4" s="1"/>
  <c r="BN73" i="4" a="1"/>
  <c r="BN73" i="4" s="1"/>
  <c r="BN42" i="4" a="1"/>
  <c r="BN42" i="4" s="1"/>
  <c r="BN43" i="4" a="1"/>
  <c r="BN43" i="4" s="1"/>
  <c r="BN44" i="4" a="1"/>
  <c r="BN44" i="4" s="1"/>
  <c r="BN74" i="4" a="1"/>
  <c r="BN74" i="4" s="1"/>
  <c r="BN45" i="4" a="1"/>
  <c r="BN45" i="4" s="1"/>
  <c r="BN47" i="4" a="1"/>
  <c r="BN47" i="4" s="1"/>
  <c r="BN48" i="4" a="1"/>
  <c r="BN48" i="4" s="1"/>
  <c r="BN75" i="4" a="1"/>
  <c r="BN75" i="4" s="1"/>
  <c r="BN77" i="4" a="1"/>
  <c r="BN77" i="4" s="1"/>
  <c r="AQ72" i="4" a="1"/>
  <c r="AQ72" i="4" s="1"/>
  <c r="AR72" i="4" a="1"/>
  <c r="AR72" i="4" s="1"/>
  <c r="D72" i="4" a="1"/>
  <c r="D72" i="4" s="1"/>
  <c r="E72" i="4" a="1"/>
  <c r="E72" i="4" s="1"/>
  <c r="AT72" i="4" a="1"/>
  <c r="AT72" i="4" s="1"/>
  <c r="F72" i="4" a="1"/>
  <c r="F72" i="4" s="1"/>
  <c r="G72" i="4" a="1"/>
  <c r="G72" i="4" s="1"/>
  <c r="H72" i="4" a="1"/>
  <c r="H72" i="4" s="1"/>
  <c r="I72" i="4" a="1"/>
  <c r="I72" i="4" s="1"/>
  <c r="AX72" i="4" a="1"/>
  <c r="AX72" i="4" s="1"/>
  <c r="AY72" i="4" a="1"/>
  <c r="AY72" i="4" s="1"/>
  <c r="J72" i="4" a="1"/>
  <c r="J72" i="4" s="1"/>
  <c r="K72" i="4" a="1"/>
  <c r="K72" i="4" s="1"/>
  <c r="AZ72" i="4" a="1"/>
  <c r="AZ72" i="4" s="1"/>
  <c r="M72" i="4" a="1"/>
  <c r="M72" i="4" s="1"/>
  <c r="N72" i="4" a="1"/>
  <c r="N72" i="4" s="1"/>
  <c r="O72" i="4" a="1"/>
  <c r="O72" i="4" s="1"/>
  <c r="P72" i="4" a="1"/>
  <c r="P72" i="4" s="1"/>
  <c r="Q72" i="4" a="1"/>
  <c r="Q72" i="4" s="1"/>
  <c r="BA72" i="4" a="1"/>
  <c r="BA72" i="4" s="1"/>
  <c r="BB72" i="4" a="1"/>
  <c r="BB72" i="4" s="1"/>
  <c r="R72" i="4" a="1"/>
  <c r="R72" i="4" s="1"/>
  <c r="S72" i="4" a="1"/>
  <c r="S72" i="4" s="1"/>
  <c r="T72" i="4" a="1"/>
  <c r="T72" i="4" s="1"/>
  <c r="BD72" i="4" a="1"/>
  <c r="BD72" i="4" s="1"/>
  <c r="X72" i="4" a="1"/>
  <c r="X72" i="4" s="1"/>
  <c r="Y72" i="4" a="1"/>
  <c r="Y72" i="4" s="1"/>
  <c r="Z72" i="4" a="1"/>
  <c r="Z72" i="4" s="1"/>
  <c r="AA72" i="4" a="1"/>
  <c r="AA72" i="4" s="1"/>
  <c r="AB72" i="4" a="1"/>
  <c r="AB72" i="4" s="1"/>
  <c r="AD72" i="4" a="1"/>
  <c r="AD72" i="4" s="1"/>
  <c r="BG72" i="4" a="1"/>
  <c r="BG72" i="4" s="1"/>
  <c r="BH72" i="4" a="1"/>
  <c r="BH72" i="4" s="1"/>
  <c r="BI72" i="4" a="1"/>
  <c r="BI72" i="4" s="1"/>
  <c r="AE72" i="4" a="1"/>
  <c r="AE72" i="4" s="1"/>
  <c r="AF72" i="4" a="1"/>
  <c r="AF72" i="4" s="1"/>
  <c r="BK72" i="4" a="1"/>
  <c r="BK72" i="4" s="1"/>
  <c r="AH72" i="4" a="1"/>
  <c r="AH72" i="4" s="1"/>
  <c r="AI72" i="4" a="1"/>
  <c r="AI72" i="4" s="1"/>
  <c r="BO72" i="4" a="1"/>
  <c r="BO72" i="4" s="1"/>
  <c r="AJ72" i="4" a="1"/>
  <c r="AJ72" i="4" s="1"/>
  <c r="AK72" i="4" a="1"/>
  <c r="AK72" i="4" s="1"/>
  <c r="AL72" i="4" a="1"/>
  <c r="AL72" i="4" s="1"/>
  <c r="BP72" i="4" a="1"/>
  <c r="BP72" i="4" s="1"/>
  <c r="AM72" i="4" a="1"/>
  <c r="AM72" i="4" s="1"/>
  <c r="AO72" i="4" a="1"/>
  <c r="AO72" i="4" s="1"/>
  <c r="AP72" i="4" a="1"/>
  <c r="AP72" i="4" s="1"/>
  <c r="BQ72" i="4" a="1"/>
  <c r="BQ72" i="4" s="1"/>
  <c r="BS72" i="4" a="1"/>
  <c r="BS72" i="4" s="1"/>
  <c r="BT72" i="4"/>
  <c r="BQ49" i="4" l="1" a="1"/>
  <c r="BQ49" i="4" s="1"/>
  <c r="BQ50" i="4" a="1"/>
  <c r="BQ50" i="4" s="1"/>
  <c r="BQ10" i="4" a="1"/>
  <c r="BQ10" i="4" s="1"/>
  <c r="BQ11" i="4" a="1"/>
  <c r="BQ11" i="4" s="1"/>
  <c r="BQ52" i="4" a="1"/>
  <c r="BQ52" i="4" s="1"/>
  <c r="BQ12" i="4" a="1"/>
  <c r="BQ12" i="4" s="1"/>
  <c r="BQ54" i="4" a="1"/>
  <c r="BQ54" i="4" s="1"/>
  <c r="BQ13" i="4" a="1"/>
  <c r="BQ13" i="4" s="1"/>
  <c r="BQ14" i="4" a="1"/>
  <c r="BQ14" i="4" s="1"/>
  <c r="BQ15" i="4" a="1"/>
  <c r="BQ15" i="4" s="1"/>
  <c r="BQ56" i="4" a="1"/>
  <c r="BQ56" i="4" s="1"/>
  <c r="BQ57" i="4" a="1"/>
  <c r="BQ57" i="4" s="1"/>
  <c r="BQ16" i="4" a="1"/>
  <c r="BQ16" i="4" s="1"/>
  <c r="BQ17" i="4" a="1"/>
  <c r="BQ17" i="4" s="1"/>
  <c r="BQ58" i="4" a="1"/>
  <c r="BQ58" i="4" s="1"/>
  <c r="BQ19" i="4" a="1"/>
  <c r="BQ19" i="4" s="1"/>
  <c r="BQ20" i="4" a="1"/>
  <c r="BQ20" i="4" s="1"/>
  <c r="BQ21" i="4" a="1"/>
  <c r="BQ21" i="4" s="1"/>
  <c r="BQ22" i="4" a="1"/>
  <c r="BQ22" i="4" s="1"/>
  <c r="BQ23" i="4" a="1"/>
  <c r="BQ23" i="4" s="1"/>
  <c r="BQ59" i="4" a="1"/>
  <c r="BQ59" i="4" s="1"/>
  <c r="BQ60" i="4" a="1"/>
  <c r="BQ60" i="4" s="1"/>
  <c r="BQ24" i="4" a="1"/>
  <c r="BQ24" i="4" s="1"/>
  <c r="BQ25" i="4" a="1"/>
  <c r="BQ25" i="4" s="1"/>
  <c r="BQ26" i="4" a="1"/>
  <c r="BQ26" i="4" s="1"/>
  <c r="BQ62" i="4" a="1"/>
  <c r="BQ62" i="4" s="1"/>
  <c r="BQ30" i="4" a="1"/>
  <c r="BQ30" i="4" s="1"/>
  <c r="BQ31" i="4" a="1"/>
  <c r="BQ31" i="4" s="1"/>
  <c r="BQ32" i="4" a="1"/>
  <c r="BQ32" i="4" s="1"/>
  <c r="BQ33" i="4" a="1"/>
  <c r="BQ33" i="4" s="1"/>
  <c r="BQ34" i="4" a="1"/>
  <c r="BQ34" i="4" s="1"/>
  <c r="BQ36" i="4" a="1"/>
  <c r="BQ36" i="4" s="1"/>
  <c r="BQ65" i="4" a="1"/>
  <c r="BQ65" i="4" s="1"/>
  <c r="BQ66" i="4" a="1"/>
  <c r="BQ66" i="4" s="1"/>
  <c r="BQ67" i="4" a="1"/>
  <c r="BQ67" i="4" s="1"/>
  <c r="BQ37" i="4" a="1"/>
  <c r="BQ37" i="4" s="1"/>
  <c r="BQ38" i="4" a="1"/>
  <c r="BQ38" i="4" s="1"/>
  <c r="BQ69" i="4" a="1"/>
  <c r="BQ69" i="4" s="1"/>
  <c r="BQ39" i="4" a="1"/>
  <c r="BQ39" i="4" s="1"/>
  <c r="BQ40" i="4" a="1"/>
  <c r="BQ40" i="4" s="1"/>
  <c r="BQ41" i="4" a="1"/>
  <c r="BQ41" i="4" s="1"/>
  <c r="BQ73" i="4" a="1"/>
  <c r="BQ73" i="4" s="1"/>
  <c r="BQ42" i="4" a="1"/>
  <c r="BQ42" i="4" s="1"/>
  <c r="BQ43" i="4" a="1"/>
  <c r="BQ43" i="4" s="1"/>
  <c r="BQ44" i="4" a="1"/>
  <c r="BQ44" i="4" s="1"/>
  <c r="BQ74" i="4" a="1"/>
  <c r="BQ74" i="4" s="1"/>
  <c r="BQ45" i="4" a="1"/>
  <c r="BQ45" i="4" s="1"/>
  <c r="BQ47" i="4" a="1"/>
  <c r="BQ47" i="4" s="1"/>
  <c r="BQ48" i="4" a="1"/>
  <c r="BQ48" i="4" s="1"/>
  <c r="BQ75" i="4" a="1"/>
  <c r="BQ75" i="4" s="1"/>
  <c r="BQ77" i="4" a="1"/>
  <c r="BQ77" i="4" s="1"/>
  <c r="AQ75" i="4" a="1"/>
  <c r="AQ75" i="4" s="1"/>
  <c r="AR75" i="4" a="1"/>
  <c r="AR75" i="4" s="1"/>
  <c r="D75" i="4" a="1"/>
  <c r="D75" i="4" s="1"/>
  <c r="E75" i="4" a="1"/>
  <c r="E75" i="4" s="1"/>
  <c r="AT75" i="4" a="1"/>
  <c r="AT75" i="4" s="1"/>
  <c r="F75" i="4" a="1"/>
  <c r="F75" i="4" s="1"/>
  <c r="G75" i="4" a="1"/>
  <c r="G75" i="4" s="1"/>
  <c r="H75" i="4" a="1"/>
  <c r="H75" i="4" s="1"/>
  <c r="I75" i="4" a="1"/>
  <c r="I75" i="4" s="1"/>
  <c r="AX75" i="4" a="1"/>
  <c r="AX75" i="4" s="1"/>
  <c r="AY75" i="4" a="1"/>
  <c r="AY75" i="4" s="1"/>
  <c r="J75" i="4" a="1"/>
  <c r="J75" i="4" s="1"/>
  <c r="K75" i="4" a="1"/>
  <c r="K75" i="4" s="1"/>
  <c r="AZ75" i="4" a="1"/>
  <c r="AZ75" i="4" s="1"/>
  <c r="M75" i="4" a="1"/>
  <c r="M75" i="4" s="1"/>
  <c r="N75" i="4" a="1"/>
  <c r="N75" i="4" s="1"/>
  <c r="O75" i="4" a="1"/>
  <c r="O75" i="4" s="1"/>
  <c r="P75" i="4" a="1"/>
  <c r="P75" i="4" s="1"/>
  <c r="Q75" i="4" a="1"/>
  <c r="Q75" i="4" s="1"/>
  <c r="BA75" i="4" a="1"/>
  <c r="BA75" i="4" s="1"/>
  <c r="BB75" i="4" a="1"/>
  <c r="BB75" i="4" s="1"/>
  <c r="R75" i="4" a="1"/>
  <c r="R75" i="4" s="1"/>
  <c r="S75" i="4" a="1"/>
  <c r="S75" i="4" s="1"/>
  <c r="T75" i="4" a="1"/>
  <c r="T75" i="4" s="1"/>
  <c r="BD75" i="4" a="1"/>
  <c r="BD75" i="4" s="1"/>
  <c r="X75" i="4" a="1"/>
  <c r="X75" i="4" s="1"/>
  <c r="Y75" i="4" a="1"/>
  <c r="Y75" i="4" s="1"/>
  <c r="Z75" i="4" a="1"/>
  <c r="Z75" i="4" s="1"/>
  <c r="AA75" i="4" a="1"/>
  <c r="AA75" i="4" s="1"/>
  <c r="AB75" i="4" a="1"/>
  <c r="AB75" i="4" s="1"/>
  <c r="AD75" i="4" a="1"/>
  <c r="AD75" i="4" s="1"/>
  <c r="BG75" i="4" a="1"/>
  <c r="BG75" i="4" s="1"/>
  <c r="BH75" i="4" a="1"/>
  <c r="BH75" i="4" s="1"/>
  <c r="BI75" i="4" a="1"/>
  <c r="BI75" i="4" s="1"/>
  <c r="AE75" i="4" a="1"/>
  <c r="AE75" i="4" s="1"/>
  <c r="AF75" i="4" a="1"/>
  <c r="AF75" i="4" s="1"/>
  <c r="BK75" i="4" a="1"/>
  <c r="BK75" i="4" s="1"/>
  <c r="AH75" i="4" a="1"/>
  <c r="AH75" i="4" s="1"/>
  <c r="AI75" i="4" a="1"/>
  <c r="AI75" i="4" s="1"/>
  <c r="BO75" i="4" a="1"/>
  <c r="BO75" i="4" s="1"/>
  <c r="AJ75" i="4" a="1"/>
  <c r="AJ75" i="4" s="1"/>
  <c r="AK75" i="4" a="1"/>
  <c r="AK75" i="4" s="1"/>
  <c r="AL75" i="4" a="1"/>
  <c r="AL75" i="4" s="1"/>
  <c r="BP75" i="4" a="1"/>
  <c r="BP75" i="4" s="1"/>
  <c r="AM75" i="4" a="1"/>
  <c r="AM75" i="4" s="1"/>
  <c r="AO75" i="4" a="1"/>
  <c r="AO75" i="4" s="1"/>
  <c r="AP75" i="4" a="1"/>
  <c r="AP75" i="4" s="1"/>
  <c r="BS75" i="4" a="1"/>
  <c r="BS75" i="4" s="1"/>
  <c r="BT75" i="4"/>
  <c r="AQ37" i="4" l="1" a="1"/>
  <c r="AQ37" i="4" s="1"/>
  <c r="AR37" i="4" a="1"/>
  <c r="AR37" i="4" s="1"/>
  <c r="D37" i="4" a="1"/>
  <c r="D37" i="4" s="1"/>
  <c r="E37" i="4" a="1"/>
  <c r="E37" i="4" s="1"/>
  <c r="AT37" i="4" a="1"/>
  <c r="AT37" i="4" s="1"/>
  <c r="F37" i="4" a="1"/>
  <c r="F37" i="4" s="1"/>
  <c r="G37" i="4" a="1"/>
  <c r="G37" i="4" s="1"/>
  <c r="H37" i="4" a="1"/>
  <c r="H37" i="4" s="1"/>
  <c r="I37" i="4" a="1"/>
  <c r="I37" i="4" s="1"/>
  <c r="AX37" i="4" a="1"/>
  <c r="AX37" i="4" s="1"/>
  <c r="AY37" i="4" a="1"/>
  <c r="AY37" i="4" s="1"/>
  <c r="J37" i="4" a="1"/>
  <c r="J37" i="4" s="1"/>
  <c r="K37" i="4" a="1"/>
  <c r="K37" i="4" s="1"/>
  <c r="AZ37" i="4" a="1"/>
  <c r="AZ37" i="4" s="1"/>
  <c r="M37" i="4" a="1"/>
  <c r="M37" i="4" s="1"/>
  <c r="N37" i="4" a="1"/>
  <c r="N37" i="4" s="1"/>
  <c r="O37" i="4" a="1"/>
  <c r="O37" i="4" s="1"/>
  <c r="P37" i="4" a="1"/>
  <c r="P37" i="4" s="1"/>
  <c r="Q37" i="4" a="1"/>
  <c r="Q37" i="4" s="1"/>
  <c r="BA37" i="4" a="1"/>
  <c r="BA37" i="4" s="1"/>
  <c r="BB37" i="4" a="1"/>
  <c r="BB37" i="4" s="1"/>
  <c r="R37" i="4" a="1"/>
  <c r="R37" i="4" s="1"/>
  <c r="S37" i="4" a="1"/>
  <c r="S37" i="4" s="1"/>
  <c r="T37" i="4" a="1"/>
  <c r="T37" i="4" s="1"/>
  <c r="BD37" i="4" a="1"/>
  <c r="BD37" i="4" s="1"/>
  <c r="X37" i="4" a="1"/>
  <c r="X37" i="4" s="1"/>
  <c r="Y37" i="4" a="1"/>
  <c r="Y37" i="4" s="1"/>
  <c r="Z37" i="4" a="1"/>
  <c r="Z37" i="4" s="1"/>
  <c r="AA37" i="4" a="1"/>
  <c r="AA37" i="4" s="1"/>
  <c r="AB37" i="4" a="1"/>
  <c r="AB37" i="4" s="1"/>
  <c r="AD37" i="4" a="1"/>
  <c r="AD37" i="4" s="1"/>
  <c r="BG37" i="4" a="1"/>
  <c r="BG37" i="4" s="1"/>
  <c r="BH37" i="4" a="1"/>
  <c r="BH37" i="4" s="1"/>
  <c r="BI37" i="4" a="1"/>
  <c r="BI37" i="4" s="1"/>
  <c r="AE37" i="4" a="1"/>
  <c r="AE37" i="4" s="1"/>
  <c r="AF37" i="4" a="1"/>
  <c r="AF37" i="4" s="1"/>
  <c r="BK37" i="4" a="1"/>
  <c r="BK37" i="4" s="1"/>
  <c r="AH37" i="4" a="1"/>
  <c r="AH37" i="4" s="1"/>
  <c r="AI37" i="4" a="1"/>
  <c r="AI37" i="4" s="1"/>
  <c r="BO37" i="4" a="1"/>
  <c r="BO37" i="4" s="1"/>
  <c r="AJ37" i="4" a="1"/>
  <c r="AJ37" i="4" s="1"/>
  <c r="AK37" i="4" a="1"/>
  <c r="AK37" i="4" s="1"/>
  <c r="AL37" i="4" a="1"/>
  <c r="AL37" i="4" s="1"/>
  <c r="BP37" i="4" a="1"/>
  <c r="BP37" i="4" s="1"/>
  <c r="AM37" i="4" a="1"/>
  <c r="AM37" i="4" s="1"/>
  <c r="AO37" i="4" a="1"/>
  <c r="AO37" i="4" s="1"/>
  <c r="AP37" i="4" a="1"/>
  <c r="AP37" i="4" s="1"/>
  <c r="BS37" i="4" a="1"/>
  <c r="BS37" i="4" s="1"/>
  <c r="AQ36" i="4" a="1"/>
  <c r="AQ36" i="4" s="1"/>
  <c r="AR36" i="4" a="1"/>
  <c r="AR36" i="4" s="1"/>
  <c r="D36" i="4" a="1"/>
  <c r="D36" i="4" s="1"/>
  <c r="E36" i="4" a="1"/>
  <c r="E36" i="4" s="1"/>
  <c r="AT36" i="4" a="1"/>
  <c r="AT36" i="4" s="1"/>
  <c r="F36" i="4" a="1"/>
  <c r="F36" i="4" s="1"/>
  <c r="G36" i="4" a="1"/>
  <c r="G36" i="4" s="1"/>
  <c r="H36" i="4" a="1"/>
  <c r="H36" i="4" s="1"/>
  <c r="I36" i="4" a="1"/>
  <c r="I36" i="4" s="1"/>
  <c r="AX36" i="4" a="1"/>
  <c r="AX36" i="4" s="1"/>
  <c r="AY36" i="4" a="1"/>
  <c r="AY36" i="4" s="1"/>
  <c r="J36" i="4" a="1"/>
  <c r="J36" i="4" s="1"/>
  <c r="K36" i="4" a="1"/>
  <c r="K36" i="4" s="1"/>
  <c r="AZ36" i="4" a="1"/>
  <c r="AZ36" i="4" s="1"/>
  <c r="M36" i="4" a="1"/>
  <c r="M36" i="4" s="1"/>
  <c r="N36" i="4" a="1"/>
  <c r="N36" i="4" s="1"/>
  <c r="O36" i="4" a="1"/>
  <c r="O36" i="4" s="1"/>
  <c r="P36" i="4" a="1"/>
  <c r="P36" i="4" s="1"/>
  <c r="Q36" i="4" a="1"/>
  <c r="Q36" i="4" s="1"/>
  <c r="BA36" i="4" a="1"/>
  <c r="BA36" i="4" s="1"/>
  <c r="BB36" i="4" a="1"/>
  <c r="BB36" i="4" s="1"/>
  <c r="R36" i="4" a="1"/>
  <c r="R36" i="4" s="1"/>
  <c r="S36" i="4" a="1"/>
  <c r="S36" i="4" s="1"/>
  <c r="T36" i="4" a="1"/>
  <c r="T36" i="4" s="1"/>
  <c r="BD36" i="4" a="1"/>
  <c r="BD36" i="4" s="1"/>
  <c r="X36" i="4" a="1"/>
  <c r="X36" i="4" s="1"/>
  <c r="Y36" i="4" a="1"/>
  <c r="Y36" i="4" s="1"/>
  <c r="Z36" i="4" a="1"/>
  <c r="Z36" i="4" s="1"/>
  <c r="AA36" i="4" a="1"/>
  <c r="AA36" i="4" s="1"/>
  <c r="BG36" i="4" a="1"/>
  <c r="BG36" i="4" s="1"/>
  <c r="BH36" i="4" a="1"/>
  <c r="BH36" i="4" s="1"/>
  <c r="BI36" i="4" a="1"/>
  <c r="BI36" i="4" s="1"/>
  <c r="AE36" i="4" a="1"/>
  <c r="AE36" i="4" s="1"/>
  <c r="AF36" i="4" a="1"/>
  <c r="AF36" i="4" s="1"/>
  <c r="BK36" i="4" a="1"/>
  <c r="BK36" i="4" s="1"/>
  <c r="AH36" i="4" a="1"/>
  <c r="AH36" i="4" s="1"/>
  <c r="AI36" i="4" a="1"/>
  <c r="AI36" i="4" s="1"/>
  <c r="BO36" i="4" a="1"/>
  <c r="BO36" i="4" s="1"/>
  <c r="AJ36" i="4" a="1"/>
  <c r="AJ36" i="4" s="1"/>
  <c r="AK36" i="4" a="1"/>
  <c r="AK36" i="4" s="1"/>
  <c r="AL36" i="4" a="1"/>
  <c r="AL36" i="4" s="1"/>
  <c r="BP36" i="4" a="1"/>
  <c r="BP36" i="4" s="1"/>
  <c r="AM36" i="4" a="1"/>
  <c r="AM36" i="4" s="1"/>
  <c r="AO36" i="4" a="1"/>
  <c r="AO36" i="4" s="1"/>
  <c r="AP36" i="4" a="1"/>
  <c r="AP36" i="4" s="1"/>
  <c r="BS36" i="4" a="1"/>
  <c r="BS36" i="4" s="1"/>
  <c r="AQ16" i="4" a="1"/>
  <c r="AQ16" i="4" s="1"/>
  <c r="AR16" i="4" a="1"/>
  <c r="AR16" i="4" s="1"/>
  <c r="D16" i="4" a="1"/>
  <c r="D16" i="4" s="1"/>
  <c r="E16" i="4" a="1"/>
  <c r="E16" i="4" s="1"/>
  <c r="AT16" i="4" a="1"/>
  <c r="AT16" i="4" s="1"/>
  <c r="F16" i="4" a="1"/>
  <c r="F16" i="4" s="1"/>
  <c r="G16" i="4" a="1"/>
  <c r="G16" i="4" s="1"/>
  <c r="H16" i="4" a="1"/>
  <c r="H16" i="4" s="1"/>
  <c r="I16" i="4" a="1"/>
  <c r="I16" i="4" s="1"/>
  <c r="AX16" i="4" a="1"/>
  <c r="AX16" i="4" s="1"/>
  <c r="AY16" i="4" a="1"/>
  <c r="AY16" i="4" s="1"/>
  <c r="J16" i="4" a="1"/>
  <c r="J16" i="4" s="1"/>
  <c r="K16" i="4" a="1"/>
  <c r="K16" i="4" s="1"/>
  <c r="AZ16" i="4" a="1"/>
  <c r="AZ16" i="4" s="1"/>
  <c r="M16" i="4" a="1"/>
  <c r="M16" i="4" s="1"/>
  <c r="N16" i="4" a="1"/>
  <c r="N16" i="4" s="1"/>
  <c r="O16" i="4" a="1"/>
  <c r="O16" i="4" s="1"/>
  <c r="P16" i="4" a="1"/>
  <c r="P16" i="4" s="1"/>
  <c r="Q16" i="4" a="1"/>
  <c r="Q16" i="4" s="1"/>
  <c r="BA16" i="4" a="1"/>
  <c r="BA16" i="4" s="1"/>
  <c r="BB16" i="4" a="1"/>
  <c r="BB16" i="4" s="1"/>
  <c r="R16" i="4" a="1"/>
  <c r="R16" i="4" s="1"/>
  <c r="S16" i="4" a="1"/>
  <c r="S16" i="4" s="1"/>
  <c r="T16" i="4" a="1"/>
  <c r="T16" i="4" s="1"/>
  <c r="BD16" i="4" a="1"/>
  <c r="BD16" i="4" s="1"/>
  <c r="X16" i="4" a="1"/>
  <c r="X16" i="4" s="1"/>
  <c r="Y16" i="4" a="1"/>
  <c r="Y16" i="4" s="1"/>
  <c r="Z16" i="4" a="1"/>
  <c r="Z16" i="4" s="1"/>
  <c r="AA16" i="4" a="1"/>
  <c r="AA16" i="4" s="1"/>
  <c r="AB16" i="4" a="1"/>
  <c r="AB16" i="4" s="1"/>
  <c r="AD16" i="4" a="1"/>
  <c r="AD16" i="4" s="1"/>
  <c r="BG16" i="4" a="1"/>
  <c r="BG16" i="4" s="1"/>
  <c r="BH16" i="4" a="1"/>
  <c r="BH16" i="4" s="1"/>
  <c r="BI16" i="4" a="1"/>
  <c r="BI16" i="4" s="1"/>
  <c r="AE16" i="4" a="1"/>
  <c r="AE16" i="4" s="1"/>
  <c r="AF16" i="4" a="1"/>
  <c r="AF16" i="4" s="1"/>
  <c r="BK16" i="4" a="1"/>
  <c r="BK16" i="4" s="1"/>
  <c r="AH16" i="4" a="1"/>
  <c r="AH16" i="4" s="1"/>
  <c r="AI16" i="4" a="1"/>
  <c r="AI16" i="4" s="1"/>
  <c r="BO16" i="4" a="1"/>
  <c r="BO16" i="4" s="1"/>
  <c r="AJ16" i="4" a="1"/>
  <c r="AJ16" i="4" s="1"/>
  <c r="AK16" i="4" a="1"/>
  <c r="AK16" i="4" s="1"/>
  <c r="AL16" i="4" a="1"/>
  <c r="AL16" i="4" s="1"/>
  <c r="BP16" i="4" a="1"/>
  <c r="BP16" i="4" s="1"/>
  <c r="AM16" i="4" a="1"/>
  <c r="AM16" i="4" s="1"/>
  <c r="AO16" i="4" a="1"/>
  <c r="AO16" i="4" s="1"/>
  <c r="AP16" i="4" a="1"/>
  <c r="AP16" i="4" s="1"/>
  <c r="BS16" i="4" a="1"/>
  <c r="BS16" i="4" s="1"/>
  <c r="AD49" i="4" a="1"/>
  <c r="AD49" i="4" s="1"/>
  <c r="AD50" i="4" a="1"/>
  <c r="AD50" i="4" s="1"/>
  <c r="AD10" i="4" a="1"/>
  <c r="AD10" i="4" s="1"/>
  <c r="AD11" i="4" a="1"/>
  <c r="AD11" i="4" s="1"/>
  <c r="AD52" i="4" a="1"/>
  <c r="AD52" i="4" s="1"/>
  <c r="AD12" i="4" a="1"/>
  <c r="AD12" i="4" s="1"/>
  <c r="AD54" i="4" a="1"/>
  <c r="AD54" i="4" s="1"/>
  <c r="AD13" i="4" a="1"/>
  <c r="AD13" i="4" s="1"/>
  <c r="AD14" i="4" a="1"/>
  <c r="AD14" i="4" s="1"/>
  <c r="AD15" i="4" a="1"/>
  <c r="AD15" i="4" s="1"/>
  <c r="AD56" i="4" a="1"/>
  <c r="AD56" i="4" s="1"/>
  <c r="AD57" i="4" a="1"/>
  <c r="AD57" i="4" s="1"/>
  <c r="AD17" i="4" a="1"/>
  <c r="AD17" i="4" s="1"/>
  <c r="AD58" i="4" a="1"/>
  <c r="AD58" i="4" s="1"/>
  <c r="AD19" i="4" a="1"/>
  <c r="AD19" i="4" s="1"/>
  <c r="AD20" i="4" a="1"/>
  <c r="AD20" i="4" s="1"/>
  <c r="AD21" i="4" a="1"/>
  <c r="AD21" i="4" s="1"/>
  <c r="AD22" i="4" a="1"/>
  <c r="AD22" i="4" s="1"/>
  <c r="AD23" i="4" a="1"/>
  <c r="AD23" i="4" s="1"/>
  <c r="AD59" i="4" a="1"/>
  <c r="AD59" i="4" s="1"/>
  <c r="AD60" i="4" a="1"/>
  <c r="AD60" i="4" s="1"/>
  <c r="AD24" i="4" a="1"/>
  <c r="AD24" i="4" s="1"/>
  <c r="AD25" i="4" a="1"/>
  <c r="AD25" i="4" s="1"/>
  <c r="AD26" i="4" a="1"/>
  <c r="AD26" i="4" s="1"/>
  <c r="AD62" i="4" a="1"/>
  <c r="AD62" i="4" s="1"/>
  <c r="AD30" i="4" a="1"/>
  <c r="AD30" i="4" s="1"/>
  <c r="AD31" i="4" a="1"/>
  <c r="AD31" i="4" s="1"/>
  <c r="AD32" i="4" a="1"/>
  <c r="AD32" i="4" s="1"/>
  <c r="AD33" i="4" a="1"/>
  <c r="AD33" i="4" s="1"/>
  <c r="AD65" i="4" a="1"/>
  <c r="AD65" i="4" s="1"/>
  <c r="AD66" i="4" a="1"/>
  <c r="AD66" i="4" s="1"/>
  <c r="AD67" i="4" a="1"/>
  <c r="AD67" i="4" s="1"/>
  <c r="AD38" i="4" a="1"/>
  <c r="AD38" i="4" s="1"/>
  <c r="AD69" i="4" a="1"/>
  <c r="AD69" i="4" s="1"/>
  <c r="AD39" i="4" a="1"/>
  <c r="AD39" i="4" s="1"/>
  <c r="AD40" i="4" a="1"/>
  <c r="AD40" i="4" s="1"/>
  <c r="AD41" i="4" a="1"/>
  <c r="AD41" i="4" s="1"/>
  <c r="AD73" i="4" a="1"/>
  <c r="AD73" i="4" s="1"/>
  <c r="AD42" i="4" a="1"/>
  <c r="AD42" i="4" s="1"/>
  <c r="AD43" i="4" a="1"/>
  <c r="AD43" i="4" s="1"/>
  <c r="AD44" i="4" a="1"/>
  <c r="AD44" i="4" s="1"/>
  <c r="AD74" i="4" a="1"/>
  <c r="AD74" i="4" s="1"/>
  <c r="AD45" i="4" a="1"/>
  <c r="AD45" i="4" s="1"/>
  <c r="AD47" i="4" a="1"/>
  <c r="AD47" i="4" s="1"/>
  <c r="AD48" i="4" a="1"/>
  <c r="AD48" i="4" s="1"/>
  <c r="AD77" i="4" a="1"/>
  <c r="AD77" i="4" s="1"/>
  <c r="J49" i="4" a="1"/>
  <c r="J49" i="4" s="1"/>
  <c r="J50" i="4" a="1"/>
  <c r="J50" i="4" s="1"/>
  <c r="J10" i="4" a="1"/>
  <c r="J10" i="4" s="1"/>
  <c r="J11" i="4" a="1"/>
  <c r="J11" i="4" s="1"/>
  <c r="J52" i="4" a="1"/>
  <c r="J52" i="4" s="1"/>
  <c r="J12" i="4" a="1"/>
  <c r="J12" i="4" s="1"/>
  <c r="J54" i="4" a="1"/>
  <c r="J54" i="4" s="1"/>
  <c r="J13" i="4" a="1"/>
  <c r="J13" i="4" s="1"/>
  <c r="J14" i="4" a="1"/>
  <c r="J14" i="4" s="1"/>
  <c r="J15" i="4" a="1"/>
  <c r="J15" i="4" s="1"/>
  <c r="J56" i="4" a="1"/>
  <c r="J56" i="4" s="1"/>
  <c r="J57" i="4" a="1"/>
  <c r="J57" i="4" s="1"/>
  <c r="J17" i="4" a="1"/>
  <c r="J17" i="4" s="1"/>
  <c r="J58" i="4" a="1"/>
  <c r="J58" i="4" s="1"/>
  <c r="J19" i="4" a="1"/>
  <c r="J19" i="4" s="1"/>
  <c r="J20" i="4" a="1"/>
  <c r="J20" i="4" s="1"/>
  <c r="J21" i="4" a="1"/>
  <c r="J21" i="4" s="1"/>
  <c r="J22" i="4" a="1"/>
  <c r="J22" i="4" s="1"/>
  <c r="J23" i="4" a="1"/>
  <c r="J23" i="4" s="1"/>
  <c r="J59" i="4" a="1"/>
  <c r="J59" i="4" s="1"/>
  <c r="J60" i="4" a="1"/>
  <c r="J60" i="4" s="1"/>
  <c r="J24" i="4" a="1"/>
  <c r="J24" i="4" s="1"/>
  <c r="J25" i="4" a="1"/>
  <c r="J25" i="4" s="1"/>
  <c r="J26" i="4" a="1"/>
  <c r="J26" i="4" s="1"/>
  <c r="J62" i="4" a="1"/>
  <c r="J62" i="4" s="1"/>
  <c r="J30" i="4" a="1"/>
  <c r="J30" i="4" s="1"/>
  <c r="J31" i="4" a="1"/>
  <c r="J31" i="4" s="1"/>
  <c r="J32" i="4" a="1"/>
  <c r="J32" i="4" s="1"/>
  <c r="J33" i="4" a="1"/>
  <c r="J33" i="4" s="1"/>
  <c r="J34" i="4" a="1"/>
  <c r="J34" i="4" s="1"/>
  <c r="J65" i="4" a="1"/>
  <c r="J65" i="4" s="1"/>
  <c r="J66" i="4" a="1"/>
  <c r="J66" i="4" s="1"/>
  <c r="J67" i="4" a="1"/>
  <c r="J67" i="4" s="1"/>
  <c r="J38" i="4" a="1"/>
  <c r="J38" i="4" s="1"/>
  <c r="J69" i="4" a="1"/>
  <c r="J69" i="4" s="1"/>
  <c r="J39" i="4" a="1"/>
  <c r="J39" i="4" s="1"/>
  <c r="J40" i="4" a="1"/>
  <c r="J40" i="4" s="1"/>
  <c r="J41" i="4" a="1"/>
  <c r="J41" i="4" s="1"/>
  <c r="J73" i="4" a="1"/>
  <c r="J73" i="4" s="1"/>
  <c r="J42" i="4" a="1"/>
  <c r="J42" i="4" s="1"/>
  <c r="J43" i="4" a="1"/>
  <c r="J43" i="4" s="1"/>
  <c r="J44" i="4" a="1"/>
  <c r="J44" i="4" s="1"/>
  <c r="J74" i="4" a="1"/>
  <c r="J74" i="4" s="1"/>
  <c r="J45" i="4" a="1"/>
  <c r="J45" i="4" s="1"/>
  <c r="J47" i="4" a="1"/>
  <c r="J47" i="4" s="1"/>
  <c r="J48" i="4" a="1"/>
  <c r="J48" i="4" s="1"/>
  <c r="J77" i="4" a="1"/>
  <c r="J77" i="4" s="1"/>
  <c r="AE49" i="4" a="1"/>
  <c r="AE49" i="4" s="1"/>
  <c r="AE50" i="4" a="1"/>
  <c r="AE50" i="4" s="1"/>
  <c r="AE10" i="4" a="1"/>
  <c r="AE10" i="4" s="1"/>
  <c r="AE11" i="4" a="1"/>
  <c r="AE11" i="4" s="1"/>
  <c r="AE52" i="4" a="1"/>
  <c r="AE52" i="4" s="1"/>
  <c r="AE12" i="4" a="1"/>
  <c r="AE12" i="4" s="1"/>
  <c r="AE54" i="4" a="1"/>
  <c r="AE54" i="4" s="1"/>
  <c r="AE13" i="4" a="1"/>
  <c r="AE13" i="4" s="1"/>
  <c r="AE14" i="4" a="1"/>
  <c r="AE14" i="4" s="1"/>
  <c r="AE15" i="4" a="1"/>
  <c r="AE15" i="4" s="1"/>
  <c r="AE56" i="4" a="1"/>
  <c r="AE56" i="4" s="1"/>
  <c r="AE57" i="4" a="1"/>
  <c r="AE57" i="4" s="1"/>
  <c r="AE17" i="4" a="1"/>
  <c r="AE17" i="4" s="1"/>
  <c r="AE58" i="4" a="1"/>
  <c r="AE58" i="4" s="1"/>
  <c r="AE19" i="4" a="1"/>
  <c r="AE19" i="4" s="1"/>
  <c r="AE20" i="4" a="1"/>
  <c r="AE20" i="4" s="1"/>
  <c r="AE21" i="4" a="1"/>
  <c r="AE21" i="4" s="1"/>
  <c r="AE22" i="4" a="1"/>
  <c r="AE22" i="4" s="1"/>
  <c r="AE23" i="4" a="1"/>
  <c r="AE23" i="4" s="1"/>
  <c r="AE59" i="4" a="1"/>
  <c r="AE59" i="4" s="1"/>
  <c r="AE60" i="4" a="1"/>
  <c r="AE60" i="4" s="1"/>
  <c r="AE24" i="4" a="1"/>
  <c r="AE24" i="4" s="1"/>
  <c r="AE25" i="4" a="1"/>
  <c r="AE25" i="4" s="1"/>
  <c r="AE26" i="4" a="1"/>
  <c r="AE26" i="4" s="1"/>
  <c r="AE62" i="4" a="1"/>
  <c r="AE62" i="4" s="1"/>
  <c r="AE30" i="4" a="1"/>
  <c r="AE30" i="4" s="1"/>
  <c r="AE31" i="4" a="1"/>
  <c r="AE31" i="4" s="1"/>
  <c r="AE32" i="4" a="1"/>
  <c r="AE32" i="4" s="1"/>
  <c r="AE33" i="4" a="1"/>
  <c r="AE33" i="4" s="1"/>
  <c r="AE34" i="4" a="1"/>
  <c r="AE34" i="4" s="1"/>
  <c r="AE65" i="4" a="1"/>
  <c r="AE65" i="4" s="1"/>
  <c r="AE66" i="4" a="1"/>
  <c r="AE66" i="4" s="1"/>
  <c r="AE67" i="4" a="1"/>
  <c r="AE67" i="4" s="1"/>
  <c r="AE38" i="4" a="1"/>
  <c r="AE38" i="4" s="1"/>
  <c r="AE69" i="4" a="1"/>
  <c r="AE69" i="4" s="1"/>
  <c r="AE39" i="4" a="1"/>
  <c r="AE39" i="4" s="1"/>
  <c r="AE40" i="4" a="1"/>
  <c r="AE40" i="4" s="1"/>
  <c r="AE41" i="4" a="1"/>
  <c r="AE41" i="4" s="1"/>
  <c r="AE73" i="4" a="1"/>
  <c r="AE73" i="4" s="1"/>
  <c r="AE42" i="4" a="1"/>
  <c r="AE42" i="4" s="1"/>
  <c r="AE43" i="4" a="1"/>
  <c r="AE43" i="4" s="1"/>
  <c r="AE44" i="4" a="1"/>
  <c r="AE44" i="4" s="1"/>
  <c r="AE74" i="4" a="1"/>
  <c r="AE74" i="4" s="1"/>
  <c r="AE45" i="4" a="1"/>
  <c r="AE45" i="4" s="1"/>
  <c r="AE47" i="4" a="1"/>
  <c r="AE47" i="4" s="1"/>
  <c r="AE48" i="4" a="1"/>
  <c r="AE48" i="4" s="1"/>
  <c r="AE77" i="4" a="1"/>
  <c r="AE77" i="4" s="1"/>
  <c r="AE7" i="4"/>
  <c r="AD7" i="4"/>
  <c r="J7" i="4"/>
  <c r="BT37" i="4"/>
  <c r="BT36" i="4"/>
  <c r="BT16" i="4"/>
  <c r="AH49" i="4" l="1" a="1"/>
  <c r="AH49" i="4" s="1"/>
  <c r="AH50" i="4" a="1"/>
  <c r="AH50" i="4" s="1"/>
  <c r="AH10" i="4" a="1"/>
  <c r="AH10" i="4" s="1"/>
  <c r="AH11" i="4" a="1"/>
  <c r="AH11" i="4" s="1"/>
  <c r="AH52" i="4" a="1"/>
  <c r="AH52" i="4" s="1"/>
  <c r="AH12" i="4" a="1"/>
  <c r="AH12" i="4" s="1"/>
  <c r="AH54" i="4" a="1"/>
  <c r="AH54" i="4" s="1"/>
  <c r="AH13" i="4" a="1"/>
  <c r="AH13" i="4" s="1"/>
  <c r="AH14" i="4" a="1"/>
  <c r="AH14" i="4" s="1"/>
  <c r="AH15" i="4" a="1"/>
  <c r="AH15" i="4" s="1"/>
  <c r="AH56" i="4" a="1"/>
  <c r="AH56" i="4" s="1"/>
  <c r="AH57" i="4" a="1"/>
  <c r="AH57" i="4" s="1"/>
  <c r="AH17" i="4" a="1"/>
  <c r="AH17" i="4" s="1"/>
  <c r="AH58" i="4" a="1"/>
  <c r="AH58" i="4" s="1"/>
  <c r="AH19" i="4" a="1"/>
  <c r="AH19" i="4" s="1"/>
  <c r="AH20" i="4" a="1"/>
  <c r="AH20" i="4" s="1"/>
  <c r="AH21" i="4" a="1"/>
  <c r="AH21" i="4" s="1"/>
  <c r="AH22" i="4" a="1"/>
  <c r="AH22" i="4" s="1"/>
  <c r="AH23" i="4" a="1"/>
  <c r="AH23" i="4" s="1"/>
  <c r="AH59" i="4" a="1"/>
  <c r="AH59" i="4" s="1"/>
  <c r="AH60" i="4" a="1"/>
  <c r="AH60" i="4" s="1"/>
  <c r="AH24" i="4" a="1"/>
  <c r="AH24" i="4" s="1"/>
  <c r="AH25" i="4" a="1"/>
  <c r="AH25" i="4" s="1"/>
  <c r="AH26" i="4" a="1"/>
  <c r="AH26" i="4" s="1"/>
  <c r="AH62" i="4" a="1"/>
  <c r="AH62" i="4" s="1"/>
  <c r="AH30" i="4" a="1"/>
  <c r="AH30" i="4" s="1"/>
  <c r="AH31" i="4" a="1"/>
  <c r="AH31" i="4" s="1"/>
  <c r="AH32" i="4" a="1"/>
  <c r="AH32" i="4" s="1"/>
  <c r="AH33" i="4" a="1"/>
  <c r="AH33" i="4" s="1"/>
  <c r="AH34" i="4" a="1"/>
  <c r="AH34" i="4" s="1"/>
  <c r="AH65" i="4" a="1"/>
  <c r="AH65" i="4" s="1"/>
  <c r="AH66" i="4" a="1"/>
  <c r="AH66" i="4" s="1"/>
  <c r="AH67" i="4" a="1"/>
  <c r="AH67" i="4" s="1"/>
  <c r="AH38" i="4" a="1"/>
  <c r="AH38" i="4" s="1"/>
  <c r="AH69" i="4" a="1"/>
  <c r="AH69" i="4" s="1"/>
  <c r="AH39" i="4" a="1"/>
  <c r="AH39" i="4" s="1"/>
  <c r="AH40" i="4" a="1"/>
  <c r="AH40" i="4" s="1"/>
  <c r="AH41" i="4" a="1"/>
  <c r="AH41" i="4" s="1"/>
  <c r="AH73" i="4" a="1"/>
  <c r="AH73" i="4" s="1"/>
  <c r="AH42" i="4" a="1"/>
  <c r="AH42" i="4" s="1"/>
  <c r="AH43" i="4" a="1"/>
  <c r="AH43" i="4" s="1"/>
  <c r="AH44" i="4" a="1"/>
  <c r="AH44" i="4" s="1"/>
  <c r="AH74" i="4" a="1"/>
  <c r="AH74" i="4" s="1"/>
  <c r="AH45" i="4" a="1"/>
  <c r="AH45" i="4" s="1"/>
  <c r="AH47" i="4" a="1"/>
  <c r="AH47" i="4" s="1"/>
  <c r="AH48" i="4" a="1"/>
  <c r="AH48" i="4" s="1"/>
  <c r="AH77" i="4" a="1"/>
  <c r="AH77" i="4" s="1"/>
  <c r="AQ40" i="4" a="1"/>
  <c r="AQ40" i="4" s="1"/>
  <c r="AR40" i="4" a="1"/>
  <c r="AR40" i="4" s="1"/>
  <c r="D40" i="4" a="1"/>
  <c r="D40" i="4" s="1"/>
  <c r="E40" i="4" a="1"/>
  <c r="E40" i="4" s="1"/>
  <c r="AT40" i="4" a="1"/>
  <c r="AT40" i="4" s="1"/>
  <c r="F40" i="4" a="1"/>
  <c r="F40" i="4" s="1"/>
  <c r="G40" i="4" a="1"/>
  <c r="G40" i="4" s="1"/>
  <c r="H40" i="4" a="1"/>
  <c r="H40" i="4" s="1"/>
  <c r="I40" i="4" a="1"/>
  <c r="I40" i="4" s="1"/>
  <c r="AX40" i="4" a="1"/>
  <c r="AX40" i="4" s="1"/>
  <c r="AY40" i="4" a="1"/>
  <c r="AY40" i="4" s="1"/>
  <c r="K40" i="4" a="1"/>
  <c r="K40" i="4" s="1"/>
  <c r="AZ40" i="4" a="1"/>
  <c r="AZ40" i="4" s="1"/>
  <c r="M40" i="4" a="1"/>
  <c r="M40" i="4" s="1"/>
  <c r="N40" i="4" a="1"/>
  <c r="N40" i="4" s="1"/>
  <c r="O40" i="4" a="1"/>
  <c r="O40" i="4" s="1"/>
  <c r="P40" i="4" a="1"/>
  <c r="P40" i="4" s="1"/>
  <c r="Q40" i="4" a="1"/>
  <c r="Q40" i="4" s="1"/>
  <c r="BA40" i="4" a="1"/>
  <c r="BA40" i="4" s="1"/>
  <c r="BB40" i="4" a="1"/>
  <c r="BB40" i="4" s="1"/>
  <c r="R40" i="4" a="1"/>
  <c r="R40" i="4" s="1"/>
  <c r="S40" i="4" a="1"/>
  <c r="S40" i="4" s="1"/>
  <c r="T40" i="4" a="1"/>
  <c r="T40" i="4" s="1"/>
  <c r="BD40" i="4" a="1"/>
  <c r="BD40" i="4" s="1"/>
  <c r="X40" i="4" a="1"/>
  <c r="X40" i="4" s="1"/>
  <c r="Y40" i="4" a="1"/>
  <c r="Y40" i="4" s="1"/>
  <c r="Z40" i="4" a="1"/>
  <c r="Z40" i="4" s="1"/>
  <c r="AA40" i="4" a="1"/>
  <c r="AA40" i="4" s="1"/>
  <c r="AB40" i="4" a="1"/>
  <c r="AB40" i="4" s="1"/>
  <c r="BG40" i="4" a="1"/>
  <c r="BG40" i="4" s="1"/>
  <c r="BH40" i="4" a="1"/>
  <c r="BH40" i="4" s="1"/>
  <c r="BI40" i="4" a="1"/>
  <c r="BI40" i="4" s="1"/>
  <c r="AF40" i="4" a="1"/>
  <c r="AF40" i="4" s="1"/>
  <c r="BK40" i="4" a="1"/>
  <c r="BK40" i="4" s="1"/>
  <c r="AI40" i="4" a="1"/>
  <c r="AI40" i="4" s="1"/>
  <c r="BO40" i="4" a="1"/>
  <c r="BO40" i="4" s="1"/>
  <c r="AJ40" i="4" a="1"/>
  <c r="AJ40" i="4" s="1"/>
  <c r="AK40" i="4" a="1"/>
  <c r="AK40" i="4" s="1"/>
  <c r="AL40" i="4" a="1"/>
  <c r="AL40" i="4" s="1"/>
  <c r="BP40" i="4" a="1"/>
  <c r="BP40" i="4" s="1"/>
  <c r="AM40" i="4" a="1"/>
  <c r="AM40" i="4" s="1"/>
  <c r="AO40" i="4" a="1"/>
  <c r="AO40" i="4" s="1"/>
  <c r="AP40" i="4" a="1"/>
  <c r="AP40" i="4" s="1"/>
  <c r="BS40" i="4" a="1"/>
  <c r="BS40" i="4" s="1"/>
  <c r="BT40" i="4"/>
  <c r="AH7" i="4"/>
  <c r="BD7" i="4" l="1"/>
  <c r="AQ62" i="4" a="1"/>
  <c r="AQ62" i="4" s="1"/>
  <c r="AR62" i="4" a="1"/>
  <c r="AR62" i="4" s="1"/>
  <c r="D62" i="4" a="1"/>
  <c r="D62" i="4" s="1"/>
  <c r="E62" i="4" a="1"/>
  <c r="E62" i="4" s="1"/>
  <c r="AT62" i="4" a="1"/>
  <c r="AT62" i="4" s="1"/>
  <c r="F62" i="4" a="1"/>
  <c r="F62" i="4" s="1"/>
  <c r="G62" i="4" a="1"/>
  <c r="G62" i="4" s="1"/>
  <c r="H62" i="4" a="1"/>
  <c r="H62" i="4" s="1"/>
  <c r="I62" i="4" a="1"/>
  <c r="I62" i="4" s="1"/>
  <c r="AX62" i="4" a="1"/>
  <c r="AX62" i="4" s="1"/>
  <c r="AY62" i="4" a="1"/>
  <c r="AY62" i="4" s="1"/>
  <c r="K62" i="4" a="1"/>
  <c r="K62" i="4" s="1"/>
  <c r="AZ62" i="4" a="1"/>
  <c r="AZ62" i="4" s="1"/>
  <c r="M62" i="4" a="1"/>
  <c r="M62" i="4" s="1"/>
  <c r="N62" i="4" a="1"/>
  <c r="N62" i="4" s="1"/>
  <c r="O62" i="4" a="1"/>
  <c r="O62" i="4" s="1"/>
  <c r="P62" i="4" a="1"/>
  <c r="P62" i="4" s="1"/>
  <c r="Q62" i="4" a="1"/>
  <c r="Q62" i="4" s="1"/>
  <c r="BA62" i="4" a="1"/>
  <c r="BA62" i="4" s="1"/>
  <c r="BB62" i="4" a="1"/>
  <c r="BB62" i="4" s="1"/>
  <c r="R62" i="4" a="1"/>
  <c r="R62" i="4" s="1"/>
  <c r="S62" i="4" a="1"/>
  <c r="S62" i="4" s="1"/>
  <c r="T62" i="4" a="1"/>
  <c r="T62" i="4" s="1"/>
  <c r="BD62" i="4" a="1"/>
  <c r="BD62" i="4" s="1"/>
  <c r="X62" i="4" a="1"/>
  <c r="X62" i="4" s="1"/>
  <c r="Y62" i="4" a="1"/>
  <c r="Y62" i="4" s="1"/>
  <c r="Z62" i="4" a="1"/>
  <c r="Z62" i="4" s="1"/>
  <c r="AA62" i="4" a="1"/>
  <c r="AA62" i="4" s="1"/>
  <c r="AB62" i="4" a="1"/>
  <c r="AB62" i="4" s="1"/>
  <c r="BG62" i="4" a="1"/>
  <c r="BG62" i="4" s="1"/>
  <c r="BH62" i="4" a="1"/>
  <c r="BH62" i="4" s="1"/>
  <c r="BI62" i="4" a="1"/>
  <c r="BI62" i="4" s="1"/>
  <c r="AF62" i="4" a="1"/>
  <c r="AF62" i="4" s="1"/>
  <c r="BK62" i="4" a="1"/>
  <c r="BK62" i="4" s="1"/>
  <c r="AI62" i="4" a="1"/>
  <c r="AI62" i="4" s="1"/>
  <c r="BO62" i="4" a="1"/>
  <c r="BO62" i="4" s="1"/>
  <c r="AJ62" i="4" a="1"/>
  <c r="AJ62" i="4" s="1"/>
  <c r="AK62" i="4" a="1"/>
  <c r="AK62" i="4" s="1"/>
  <c r="AL62" i="4" a="1"/>
  <c r="AL62" i="4" s="1"/>
  <c r="BP62" i="4" a="1"/>
  <c r="BP62" i="4" s="1"/>
  <c r="AM62" i="4" a="1"/>
  <c r="AM62" i="4" s="1"/>
  <c r="AO62" i="4" a="1"/>
  <c r="AO62" i="4" s="1"/>
  <c r="AP62" i="4" a="1"/>
  <c r="AP62" i="4" s="1"/>
  <c r="BS62" i="4" a="1"/>
  <c r="BS62" i="4" s="1"/>
  <c r="BD49" i="4" a="1"/>
  <c r="BD49" i="4" s="1"/>
  <c r="BD50" i="4" a="1"/>
  <c r="BD50" i="4" s="1"/>
  <c r="BD10" i="4" a="1"/>
  <c r="BD10" i="4" s="1"/>
  <c r="BD11" i="4" a="1"/>
  <c r="BD11" i="4" s="1"/>
  <c r="BD52" i="4" a="1"/>
  <c r="BD52" i="4" s="1"/>
  <c r="BD12" i="4" a="1"/>
  <c r="BD12" i="4" s="1"/>
  <c r="BD54" i="4" a="1"/>
  <c r="BD54" i="4" s="1"/>
  <c r="BD13" i="4" a="1"/>
  <c r="BD13" i="4" s="1"/>
  <c r="BD14" i="4" a="1"/>
  <c r="BD14" i="4" s="1"/>
  <c r="BD15" i="4" a="1"/>
  <c r="BD15" i="4" s="1"/>
  <c r="BD56" i="4" a="1"/>
  <c r="BD56" i="4" s="1"/>
  <c r="BD57" i="4" a="1"/>
  <c r="BD57" i="4" s="1"/>
  <c r="BD17" i="4" a="1"/>
  <c r="BD17" i="4" s="1"/>
  <c r="BD58" i="4" a="1"/>
  <c r="BD58" i="4" s="1"/>
  <c r="BD19" i="4" a="1"/>
  <c r="BD19" i="4" s="1"/>
  <c r="BD20" i="4" a="1"/>
  <c r="BD20" i="4" s="1"/>
  <c r="BD21" i="4" a="1"/>
  <c r="BD21" i="4" s="1"/>
  <c r="BD22" i="4" a="1"/>
  <c r="BD22" i="4" s="1"/>
  <c r="BD23" i="4" a="1"/>
  <c r="BD23" i="4" s="1"/>
  <c r="BD59" i="4" a="1"/>
  <c r="BD59" i="4" s="1"/>
  <c r="BD60" i="4" a="1"/>
  <c r="BD60" i="4" s="1"/>
  <c r="BD24" i="4" a="1"/>
  <c r="BD24" i="4" s="1"/>
  <c r="BD25" i="4" a="1"/>
  <c r="BD25" i="4" s="1"/>
  <c r="BD26" i="4" a="1"/>
  <c r="BD26" i="4" s="1"/>
  <c r="BD30" i="4" a="1"/>
  <c r="BD30" i="4" s="1"/>
  <c r="BD31" i="4" a="1"/>
  <c r="BD31" i="4" s="1"/>
  <c r="BD32" i="4" a="1"/>
  <c r="BD32" i="4" s="1"/>
  <c r="BD33" i="4" a="1"/>
  <c r="BD33" i="4" s="1"/>
  <c r="BD34" i="4" a="1"/>
  <c r="BD34" i="4" s="1"/>
  <c r="BD65" i="4" a="1"/>
  <c r="BD65" i="4" s="1"/>
  <c r="BD66" i="4" a="1"/>
  <c r="BD66" i="4" s="1"/>
  <c r="BD67" i="4" a="1"/>
  <c r="BD67" i="4" s="1"/>
  <c r="BD38" i="4" a="1"/>
  <c r="BD38" i="4" s="1"/>
  <c r="BD69" i="4" a="1"/>
  <c r="BD69" i="4" s="1"/>
  <c r="BD39" i="4" a="1"/>
  <c r="BD39" i="4" s="1"/>
  <c r="BD41" i="4" a="1"/>
  <c r="BD41" i="4" s="1"/>
  <c r="BD73" i="4" a="1"/>
  <c r="BD73" i="4" s="1"/>
  <c r="BD42" i="4" a="1"/>
  <c r="BD42" i="4" s="1"/>
  <c r="BD43" i="4" a="1"/>
  <c r="BD43" i="4" s="1"/>
  <c r="BD44" i="4" a="1"/>
  <c r="BD44" i="4" s="1"/>
  <c r="BD74" i="4" a="1"/>
  <c r="BD74" i="4" s="1"/>
  <c r="BD45" i="4" a="1"/>
  <c r="BD45" i="4" s="1"/>
  <c r="BD47" i="4" a="1"/>
  <c r="BD47" i="4" s="1"/>
  <c r="BD48" i="4" a="1"/>
  <c r="BD48" i="4" s="1"/>
  <c r="BD77" i="4" a="1"/>
  <c r="BD77" i="4" s="1"/>
  <c r="BT62" i="4"/>
  <c r="AF7" i="4" l="1"/>
  <c r="BK38" i="4" a="1"/>
  <c r="BK38" i="4" s="1"/>
  <c r="AI38" i="4" a="1"/>
  <c r="AI38" i="4" s="1"/>
  <c r="BO38" i="4" a="1"/>
  <c r="BO38" i="4" s="1"/>
  <c r="AJ38" i="4" a="1"/>
  <c r="AJ38" i="4" s="1"/>
  <c r="AK38" i="4" a="1"/>
  <c r="AK38" i="4" s="1"/>
  <c r="AL38" i="4" a="1"/>
  <c r="AL38" i="4" s="1"/>
  <c r="BP38" i="4" a="1"/>
  <c r="BP38" i="4" s="1"/>
  <c r="AM38" i="4" a="1"/>
  <c r="AM38" i="4" s="1"/>
  <c r="AO38" i="4" a="1"/>
  <c r="AO38" i="4" s="1"/>
  <c r="AP38" i="4" a="1"/>
  <c r="AP38" i="4" s="1"/>
  <c r="BS38" i="4" a="1"/>
  <c r="BS38" i="4" s="1"/>
  <c r="AF39" i="4" a="1"/>
  <c r="AF39" i="4" s="1"/>
  <c r="AF41" i="4" a="1"/>
  <c r="AF41" i="4" s="1"/>
  <c r="AF73" i="4" a="1"/>
  <c r="AF73" i="4" s="1"/>
  <c r="AF42" i="4" a="1"/>
  <c r="AF42" i="4" s="1"/>
  <c r="AF43" i="4" a="1"/>
  <c r="AF43" i="4" s="1"/>
  <c r="AF44" i="4" a="1"/>
  <c r="AF44" i="4" s="1"/>
  <c r="AF74" i="4" a="1"/>
  <c r="AF74" i="4" s="1"/>
  <c r="AF45" i="4" a="1"/>
  <c r="AF45" i="4" s="1"/>
  <c r="AF47" i="4" a="1"/>
  <c r="AF47" i="4" s="1"/>
  <c r="AF48" i="4" a="1"/>
  <c r="AF48" i="4" s="1"/>
  <c r="AF77" i="4" a="1"/>
  <c r="AF77" i="4" s="1"/>
  <c r="AF69" i="4" a="1"/>
  <c r="AF69" i="4" s="1"/>
  <c r="AF67" i="4" a="1"/>
  <c r="AF67" i="4" s="1"/>
  <c r="AF49" i="4" a="1"/>
  <c r="AF49" i="4" s="1"/>
  <c r="AF50" i="4" a="1"/>
  <c r="AF50" i="4" s="1"/>
  <c r="AF10" i="4" a="1"/>
  <c r="AF10" i="4" s="1"/>
  <c r="AF11" i="4" a="1"/>
  <c r="AF11" i="4" s="1"/>
  <c r="AF52" i="4" a="1"/>
  <c r="AF52" i="4" s="1"/>
  <c r="AF12" i="4" a="1"/>
  <c r="AF12" i="4" s="1"/>
  <c r="AF54" i="4" a="1"/>
  <c r="AF54" i="4" s="1"/>
  <c r="AF13" i="4" a="1"/>
  <c r="AF13" i="4" s="1"/>
  <c r="AF14" i="4" a="1"/>
  <c r="AF14" i="4" s="1"/>
  <c r="AF15" i="4" a="1"/>
  <c r="AF15" i="4" s="1"/>
  <c r="AF56" i="4" a="1"/>
  <c r="AF56" i="4" s="1"/>
  <c r="AF57" i="4" a="1"/>
  <c r="AF57" i="4" s="1"/>
  <c r="AF17" i="4" a="1"/>
  <c r="AF17" i="4" s="1"/>
  <c r="AF58" i="4" a="1"/>
  <c r="AF58" i="4" s="1"/>
  <c r="AF19" i="4" a="1"/>
  <c r="AF19" i="4" s="1"/>
  <c r="AF20" i="4" a="1"/>
  <c r="AF20" i="4" s="1"/>
  <c r="AF21" i="4" a="1"/>
  <c r="AF21" i="4" s="1"/>
  <c r="AF22" i="4" a="1"/>
  <c r="AF22" i="4" s="1"/>
  <c r="AF23" i="4" a="1"/>
  <c r="AF23" i="4" s="1"/>
  <c r="AF59" i="4" a="1"/>
  <c r="AF59" i="4" s="1"/>
  <c r="AF60" i="4" a="1"/>
  <c r="AF60" i="4" s="1"/>
  <c r="AF24" i="4" a="1"/>
  <c r="AF24" i="4" s="1"/>
  <c r="AF25" i="4" a="1"/>
  <c r="AF25" i="4" s="1"/>
  <c r="AF26" i="4" a="1"/>
  <c r="AF26" i="4" s="1"/>
  <c r="AF30" i="4" a="1"/>
  <c r="AF30" i="4" s="1"/>
  <c r="AF31" i="4" a="1"/>
  <c r="AF31" i="4" s="1"/>
  <c r="AF32" i="4" a="1"/>
  <c r="AF32" i="4" s="1"/>
  <c r="AF33" i="4" a="1"/>
  <c r="AF33" i="4" s="1"/>
  <c r="AF34" i="4" a="1"/>
  <c r="AF34" i="4" s="1"/>
  <c r="AF65" i="4" a="1"/>
  <c r="AF65" i="4" s="1"/>
  <c r="AF66" i="4" a="1"/>
  <c r="AF66" i="4" s="1"/>
  <c r="BI38" i="4" a="1"/>
  <c r="BI38" i="4" s="1"/>
  <c r="AQ38" i="4" a="1"/>
  <c r="AQ38" i="4" s="1"/>
  <c r="AR38" i="4" a="1"/>
  <c r="AR38" i="4" s="1"/>
  <c r="D38" i="4" a="1"/>
  <c r="D38" i="4" s="1"/>
  <c r="E38" i="4" a="1"/>
  <c r="E38" i="4" s="1"/>
  <c r="AT38" i="4" a="1"/>
  <c r="AT38" i="4" s="1"/>
  <c r="F38" i="4" a="1"/>
  <c r="F38" i="4" s="1"/>
  <c r="G38" i="4" a="1"/>
  <c r="G38" i="4" s="1"/>
  <c r="H38" i="4" a="1"/>
  <c r="H38" i="4" s="1"/>
  <c r="I38" i="4" a="1"/>
  <c r="I38" i="4" s="1"/>
  <c r="AX38" i="4" a="1"/>
  <c r="AX38" i="4" s="1"/>
  <c r="AY38" i="4" a="1"/>
  <c r="AY38" i="4" s="1"/>
  <c r="K38" i="4" a="1"/>
  <c r="K38" i="4" s="1"/>
  <c r="AZ38" i="4" a="1"/>
  <c r="AZ38" i="4" s="1"/>
  <c r="M38" i="4" a="1"/>
  <c r="M38" i="4" s="1"/>
  <c r="N38" i="4" a="1"/>
  <c r="N38" i="4" s="1"/>
  <c r="O38" i="4" a="1"/>
  <c r="O38" i="4" s="1"/>
  <c r="P38" i="4" a="1"/>
  <c r="P38" i="4" s="1"/>
  <c r="Q38" i="4" a="1"/>
  <c r="Q38" i="4" s="1"/>
  <c r="BA38" i="4" a="1"/>
  <c r="BA38" i="4" s="1"/>
  <c r="BB38" i="4" a="1"/>
  <c r="BB38" i="4" s="1"/>
  <c r="R38" i="4" a="1"/>
  <c r="R38" i="4" s="1"/>
  <c r="S38" i="4" a="1"/>
  <c r="S38" i="4" s="1"/>
  <c r="T38" i="4" a="1"/>
  <c r="T38" i="4" s="1"/>
  <c r="X38" i="4" a="1"/>
  <c r="X38" i="4" s="1"/>
  <c r="Y38" i="4" a="1"/>
  <c r="Y38" i="4" s="1"/>
  <c r="Z38" i="4" a="1"/>
  <c r="Z38" i="4" s="1"/>
  <c r="AA38" i="4" a="1"/>
  <c r="AA38" i="4" s="1"/>
  <c r="AB38" i="4" a="1"/>
  <c r="AB38" i="4" s="1"/>
  <c r="BG38" i="4" a="1"/>
  <c r="BG38" i="4" s="1"/>
  <c r="BH38" i="4" a="1"/>
  <c r="BH38" i="4" s="1"/>
  <c r="BT38" i="4"/>
  <c r="AB7" i="4" l="1"/>
  <c r="F7" i="4"/>
  <c r="Q122" i="4" l="1"/>
  <c r="G122" i="4"/>
  <c r="W122" i="4"/>
  <c r="AM122" i="4"/>
  <c r="BC122" i="4"/>
  <c r="U122" i="4"/>
  <c r="BQ122" i="4"/>
  <c r="Y122" i="4"/>
  <c r="BM122" i="4"/>
  <c r="BR122" i="4"/>
  <c r="BL122" i="4"/>
  <c r="T122" i="4"/>
  <c r="BF122" i="4"/>
  <c r="BH122" i="4"/>
  <c r="Z122" i="4"/>
  <c r="BN122" i="4"/>
  <c r="AF122" i="4"/>
  <c r="AK122" i="4"/>
  <c r="K122" i="4"/>
  <c r="AA122" i="4"/>
  <c r="AQ122" i="4"/>
  <c r="BK122" i="4"/>
  <c r="AG122" i="4"/>
  <c r="E122" i="4"/>
  <c r="AC122" i="4"/>
  <c r="D122" i="4"/>
  <c r="BB122" i="4"/>
  <c r="AB122" i="4"/>
  <c r="BP122" i="4"/>
  <c r="V122" i="4"/>
  <c r="BD122" i="4"/>
  <c r="AD122" i="4"/>
  <c r="AP122" i="4"/>
  <c r="P122" i="4"/>
  <c r="AW122" i="4"/>
  <c r="O122" i="4"/>
  <c r="AE122" i="4"/>
  <c r="AU122" i="4"/>
  <c r="BO122" i="4"/>
  <c r="AS122" i="4"/>
  <c r="I122" i="4"/>
  <c r="AO122" i="4"/>
  <c r="AR122" i="4"/>
  <c r="AT122" i="4"/>
  <c r="L122" i="4"/>
  <c r="AV122" i="4"/>
  <c r="AZ122" i="4"/>
  <c r="AH122" i="4"/>
  <c r="H122" i="4"/>
  <c r="AL122" i="4"/>
  <c r="J122" i="4"/>
  <c r="BI122" i="4"/>
  <c r="S122" i="4"/>
  <c r="AI122" i="4"/>
  <c r="AY122" i="4"/>
  <c r="BS122" i="4"/>
  <c r="BE122" i="4"/>
  <c r="M122" i="4"/>
  <c r="BA122" i="4"/>
  <c r="BG122" i="4"/>
  <c r="F122" i="4"/>
  <c r="AX122" i="4"/>
  <c r="AN122" i="4"/>
  <c r="AJ122" i="4"/>
  <c r="X122" i="4"/>
  <c r="N122" i="4"/>
  <c r="BJ122" i="4"/>
  <c r="R122" i="4"/>
  <c r="AB66" i="4" a="1"/>
  <c r="AB66" i="4" s="1"/>
  <c r="AB67" i="4" a="1"/>
  <c r="AB67" i="4" s="1"/>
  <c r="AB69" i="4" a="1"/>
  <c r="AB69" i="4" s="1"/>
  <c r="AB39" i="4" a="1"/>
  <c r="AB39" i="4" s="1"/>
  <c r="AB41" i="4" a="1"/>
  <c r="AB41" i="4" s="1"/>
  <c r="AB73" i="4" a="1"/>
  <c r="AB73" i="4" s="1"/>
  <c r="AB42" i="4" a="1"/>
  <c r="AB42" i="4" s="1"/>
  <c r="AB43" i="4" a="1"/>
  <c r="AB43" i="4" s="1"/>
  <c r="AB44" i="4" a="1"/>
  <c r="AB44" i="4" s="1"/>
  <c r="AB74" i="4" a="1"/>
  <c r="AB74" i="4" s="1"/>
  <c r="AB45" i="4" a="1"/>
  <c r="AB45" i="4" s="1"/>
  <c r="AB47" i="4" a="1"/>
  <c r="AB47" i="4" s="1"/>
  <c r="AB48" i="4" a="1"/>
  <c r="AB48" i="4" s="1"/>
  <c r="AB77" i="4" a="1"/>
  <c r="AB77" i="4" s="1"/>
  <c r="AB65" i="4" a="1"/>
  <c r="AB65" i="4" s="1"/>
  <c r="BH34" i="4" a="1"/>
  <c r="BH34" i="4" s="1"/>
  <c r="BI34" i="4" a="1"/>
  <c r="BI34" i="4" s="1"/>
  <c r="BK34" i="4" a="1"/>
  <c r="BK34" i="4" s="1"/>
  <c r="AI34" i="4" a="1"/>
  <c r="AI34" i="4" s="1"/>
  <c r="BO34" i="4" a="1"/>
  <c r="BO34" i="4" s="1"/>
  <c r="AJ34" i="4" a="1"/>
  <c r="AJ34" i="4" s="1"/>
  <c r="AK34" i="4" a="1"/>
  <c r="AK34" i="4" s="1"/>
  <c r="AL34" i="4" a="1"/>
  <c r="AL34" i="4" s="1"/>
  <c r="BP34" i="4" a="1"/>
  <c r="BP34" i="4" s="1"/>
  <c r="AM34" i="4" a="1"/>
  <c r="AM34" i="4" s="1"/>
  <c r="AO34" i="4" a="1"/>
  <c r="AO34" i="4" s="1"/>
  <c r="AP34" i="4" a="1"/>
  <c r="AP34" i="4" s="1"/>
  <c r="BS34" i="4" a="1"/>
  <c r="BS34" i="4" s="1"/>
  <c r="BG34" i="4" a="1"/>
  <c r="BG34" i="4" s="1"/>
  <c r="G34" i="4" a="1"/>
  <c r="G34" i="4" s="1"/>
  <c r="H34" i="4" a="1"/>
  <c r="H34" i="4" s="1"/>
  <c r="I34" i="4" a="1"/>
  <c r="I34" i="4" s="1"/>
  <c r="AX34" i="4" a="1"/>
  <c r="AX34" i="4" s="1"/>
  <c r="AY34" i="4" a="1"/>
  <c r="AY34" i="4" s="1"/>
  <c r="K34" i="4" a="1"/>
  <c r="K34" i="4" s="1"/>
  <c r="AZ34" i="4" a="1"/>
  <c r="AZ34" i="4" s="1"/>
  <c r="M34" i="4" a="1"/>
  <c r="M34" i="4" s="1"/>
  <c r="N34" i="4" a="1"/>
  <c r="N34" i="4" s="1"/>
  <c r="O34" i="4" a="1"/>
  <c r="O34" i="4" s="1"/>
  <c r="P34" i="4" a="1"/>
  <c r="P34" i="4" s="1"/>
  <c r="Q34" i="4" a="1"/>
  <c r="Q34" i="4" s="1"/>
  <c r="BA34" i="4" a="1"/>
  <c r="BA34" i="4" s="1"/>
  <c r="BB34" i="4" a="1"/>
  <c r="BB34" i="4" s="1"/>
  <c r="R34" i="4" a="1"/>
  <c r="R34" i="4" s="1"/>
  <c r="S34" i="4" a="1"/>
  <c r="S34" i="4" s="1"/>
  <c r="T34" i="4" a="1"/>
  <c r="T34" i="4" s="1"/>
  <c r="X34" i="4" a="1"/>
  <c r="X34" i="4" s="1"/>
  <c r="Y34" i="4" a="1"/>
  <c r="Y34" i="4" s="1"/>
  <c r="Z34" i="4" a="1"/>
  <c r="Z34" i="4" s="1"/>
  <c r="AA34" i="4" a="1"/>
  <c r="AA34" i="4" s="1"/>
  <c r="AQ34" i="4" a="1"/>
  <c r="AQ34" i="4" s="1"/>
  <c r="AR34" i="4" a="1"/>
  <c r="AR34" i="4" s="1"/>
  <c r="D34" i="4" a="1"/>
  <c r="D34" i="4" s="1"/>
  <c r="E34" i="4" a="1"/>
  <c r="E34" i="4" s="1"/>
  <c r="AT34" i="4" a="1"/>
  <c r="AT34" i="4" s="1"/>
  <c r="F13" i="4" a="1"/>
  <c r="F13" i="4" s="1"/>
  <c r="F14" i="4" a="1"/>
  <c r="F14" i="4" s="1"/>
  <c r="F15" i="4" a="1"/>
  <c r="F15" i="4" s="1"/>
  <c r="F56" i="4" a="1"/>
  <c r="F56" i="4" s="1"/>
  <c r="F57" i="4" a="1"/>
  <c r="F57" i="4" s="1"/>
  <c r="F17" i="4" a="1"/>
  <c r="F17" i="4" s="1"/>
  <c r="F58" i="4" a="1"/>
  <c r="F58" i="4" s="1"/>
  <c r="F19" i="4" a="1"/>
  <c r="F19" i="4" s="1"/>
  <c r="F20" i="4" a="1"/>
  <c r="F20" i="4" s="1"/>
  <c r="F21" i="4" a="1"/>
  <c r="F21" i="4" s="1"/>
  <c r="F22" i="4" a="1"/>
  <c r="F22" i="4" s="1"/>
  <c r="F23" i="4" a="1"/>
  <c r="F23" i="4" s="1"/>
  <c r="F59" i="4" a="1"/>
  <c r="F59" i="4" s="1"/>
  <c r="F60" i="4" a="1"/>
  <c r="F60" i="4" s="1"/>
  <c r="F24" i="4" a="1"/>
  <c r="F24" i="4" s="1"/>
  <c r="F25" i="4" a="1"/>
  <c r="F25" i="4" s="1"/>
  <c r="F26" i="4" a="1"/>
  <c r="F26" i="4" s="1"/>
  <c r="F30" i="4" a="1"/>
  <c r="F30" i="4" s="1"/>
  <c r="F31" i="4" a="1"/>
  <c r="F31" i="4" s="1"/>
  <c r="F32" i="4" a="1"/>
  <c r="F32" i="4" s="1"/>
  <c r="F33" i="4" a="1"/>
  <c r="F33" i="4" s="1"/>
  <c r="F34" i="4" a="1"/>
  <c r="F34" i="4" s="1"/>
  <c r="F65" i="4" a="1"/>
  <c r="F65" i="4" s="1"/>
  <c r="F66" i="4" a="1"/>
  <c r="F66" i="4" s="1"/>
  <c r="F67" i="4" a="1"/>
  <c r="F67" i="4" s="1"/>
  <c r="F69" i="4" a="1"/>
  <c r="F69" i="4" s="1"/>
  <c r="F39" i="4" a="1"/>
  <c r="F39" i="4" s="1"/>
  <c r="F41" i="4" a="1"/>
  <c r="F41" i="4" s="1"/>
  <c r="F73" i="4" a="1"/>
  <c r="F73" i="4" s="1"/>
  <c r="F42" i="4" a="1"/>
  <c r="F42" i="4" s="1"/>
  <c r="F43" i="4" a="1"/>
  <c r="F43" i="4" s="1"/>
  <c r="F44" i="4" a="1"/>
  <c r="F44" i="4" s="1"/>
  <c r="F74" i="4" a="1"/>
  <c r="F74" i="4" s="1"/>
  <c r="F45" i="4" a="1"/>
  <c r="F45" i="4" s="1"/>
  <c r="F47" i="4" a="1"/>
  <c r="F47" i="4" s="1"/>
  <c r="F48" i="4" a="1"/>
  <c r="F48" i="4" s="1"/>
  <c r="F77" i="4" a="1"/>
  <c r="F77" i="4" s="1"/>
  <c r="F54" i="4" a="1"/>
  <c r="F54" i="4" s="1"/>
  <c r="AB54" i="4" a="1"/>
  <c r="AB54" i="4" s="1"/>
  <c r="AB13" i="4" a="1"/>
  <c r="AB13" i="4" s="1"/>
  <c r="AB14" i="4" a="1"/>
  <c r="AB14" i="4" s="1"/>
  <c r="AB15" i="4" a="1"/>
  <c r="AB15" i="4" s="1"/>
  <c r="AB56" i="4" a="1"/>
  <c r="AB56" i="4" s="1"/>
  <c r="AB57" i="4" a="1"/>
  <c r="AB57" i="4" s="1"/>
  <c r="AB17" i="4" a="1"/>
  <c r="AB17" i="4" s="1"/>
  <c r="AB58" i="4" a="1"/>
  <c r="AB58" i="4" s="1"/>
  <c r="AB19" i="4" a="1"/>
  <c r="AB19" i="4" s="1"/>
  <c r="AB20" i="4" a="1"/>
  <c r="AB20" i="4" s="1"/>
  <c r="AB21" i="4" a="1"/>
  <c r="AB21" i="4" s="1"/>
  <c r="AB22" i="4" a="1"/>
  <c r="AB22" i="4" s="1"/>
  <c r="AB23" i="4" a="1"/>
  <c r="AB23" i="4" s="1"/>
  <c r="AB59" i="4" a="1"/>
  <c r="AB59" i="4" s="1"/>
  <c r="AB60" i="4" a="1"/>
  <c r="AB60" i="4" s="1"/>
  <c r="AB24" i="4" a="1"/>
  <c r="AB24" i="4" s="1"/>
  <c r="AB25" i="4" a="1"/>
  <c r="AB25" i="4" s="1"/>
  <c r="AB26" i="4" a="1"/>
  <c r="AB26" i="4" s="1"/>
  <c r="AB30" i="4" a="1"/>
  <c r="AB30" i="4" s="1"/>
  <c r="AB31" i="4" a="1"/>
  <c r="AB31" i="4" s="1"/>
  <c r="AB32" i="4" a="1"/>
  <c r="AB32" i="4" s="1"/>
  <c r="AB33" i="4" a="1"/>
  <c r="AB33" i="4" s="1"/>
  <c r="AB49" i="4" a="1"/>
  <c r="AB49" i="4" s="1"/>
  <c r="AB50" i="4" a="1"/>
  <c r="AB50" i="4" s="1"/>
  <c r="AB10" i="4" a="1"/>
  <c r="AB10" i="4" s="1"/>
  <c r="AB11" i="4" a="1"/>
  <c r="AB11" i="4" s="1"/>
  <c r="G12" i="4" a="1"/>
  <c r="G12" i="4" s="1"/>
  <c r="H12" i="4" a="1"/>
  <c r="H12" i="4" s="1"/>
  <c r="I12" i="4" a="1"/>
  <c r="I12" i="4" s="1"/>
  <c r="AX12" i="4" a="1"/>
  <c r="AX12" i="4" s="1"/>
  <c r="AY12" i="4" a="1"/>
  <c r="AY12" i="4" s="1"/>
  <c r="AZ12" i="4" a="1"/>
  <c r="AZ12" i="4" s="1"/>
  <c r="M12" i="4" a="1"/>
  <c r="M12" i="4" s="1"/>
  <c r="N12" i="4" a="1"/>
  <c r="N12" i="4" s="1"/>
  <c r="O12" i="4" a="1"/>
  <c r="O12" i="4" s="1"/>
  <c r="P12" i="4" a="1"/>
  <c r="P12" i="4" s="1"/>
  <c r="Q12" i="4" a="1"/>
  <c r="Q12" i="4" s="1"/>
  <c r="BA12" i="4" a="1"/>
  <c r="BA12" i="4" s="1"/>
  <c r="BB12" i="4" a="1"/>
  <c r="BB12" i="4" s="1"/>
  <c r="R12" i="4" a="1"/>
  <c r="R12" i="4" s="1"/>
  <c r="S12" i="4" a="1"/>
  <c r="S12" i="4" s="1"/>
  <c r="T12" i="4" a="1"/>
  <c r="T12" i="4" s="1"/>
  <c r="X12" i="4" a="1"/>
  <c r="X12" i="4" s="1"/>
  <c r="Y12" i="4" a="1"/>
  <c r="Y12" i="4" s="1"/>
  <c r="Z12" i="4" a="1"/>
  <c r="Z12" i="4" s="1"/>
  <c r="AA12" i="4" a="1"/>
  <c r="AA12" i="4" s="1"/>
  <c r="AB12" i="4" a="1"/>
  <c r="AB12" i="4" s="1"/>
  <c r="BG12" i="4" a="1"/>
  <c r="BG12" i="4" s="1"/>
  <c r="BH12" i="4" a="1"/>
  <c r="BH12" i="4" s="1"/>
  <c r="BI12" i="4" a="1"/>
  <c r="BI12" i="4" s="1"/>
  <c r="BK12" i="4" a="1"/>
  <c r="BK12" i="4" s="1"/>
  <c r="AI12" i="4" a="1"/>
  <c r="AI12" i="4" s="1"/>
  <c r="BO12" i="4" a="1"/>
  <c r="BO12" i="4" s="1"/>
  <c r="AJ12" i="4" a="1"/>
  <c r="AJ12" i="4" s="1"/>
  <c r="AK12" i="4" a="1"/>
  <c r="AK12" i="4" s="1"/>
  <c r="AL12" i="4" a="1"/>
  <c r="AL12" i="4" s="1"/>
  <c r="BP12" i="4" a="1"/>
  <c r="BP12" i="4" s="1"/>
  <c r="AM12" i="4" a="1"/>
  <c r="AM12" i="4" s="1"/>
  <c r="AO12" i="4" a="1"/>
  <c r="AO12" i="4" s="1"/>
  <c r="AP12" i="4" a="1"/>
  <c r="AP12" i="4" s="1"/>
  <c r="BS12" i="4" a="1"/>
  <c r="BS12" i="4" s="1"/>
  <c r="G52" i="4" a="1"/>
  <c r="G52" i="4" s="1"/>
  <c r="H52" i="4" a="1"/>
  <c r="H52" i="4" s="1"/>
  <c r="I52" i="4" a="1"/>
  <c r="I52" i="4" s="1"/>
  <c r="AX52" i="4" a="1"/>
  <c r="AX52" i="4" s="1"/>
  <c r="AY52" i="4" a="1"/>
  <c r="AY52" i="4" s="1"/>
  <c r="K52" i="4" a="1"/>
  <c r="K52" i="4" s="1"/>
  <c r="AZ52" i="4" a="1"/>
  <c r="AZ52" i="4" s="1"/>
  <c r="M52" i="4" a="1"/>
  <c r="M52" i="4" s="1"/>
  <c r="N52" i="4" a="1"/>
  <c r="N52" i="4" s="1"/>
  <c r="O52" i="4" a="1"/>
  <c r="O52" i="4" s="1"/>
  <c r="P52" i="4" a="1"/>
  <c r="P52" i="4" s="1"/>
  <c r="Q52" i="4" a="1"/>
  <c r="Q52" i="4" s="1"/>
  <c r="BA52" i="4" a="1"/>
  <c r="BA52" i="4" s="1"/>
  <c r="BB52" i="4" a="1"/>
  <c r="BB52" i="4" s="1"/>
  <c r="R52" i="4" a="1"/>
  <c r="R52" i="4" s="1"/>
  <c r="S52" i="4" a="1"/>
  <c r="S52" i="4" s="1"/>
  <c r="T52" i="4" a="1"/>
  <c r="T52" i="4" s="1"/>
  <c r="X52" i="4" a="1"/>
  <c r="X52" i="4" s="1"/>
  <c r="Y52" i="4" a="1"/>
  <c r="Y52" i="4" s="1"/>
  <c r="Z52" i="4" a="1"/>
  <c r="Z52" i="4" s="1"/>
  <c r="AA52" i="4" a="1"/>
  <c r="AA52" i="4" s="1"/>
  <c r="AB52" i="4" a="1"/>
  <c r="AB52" i="4" s="1"/>
  <c r="BG52" i="4" a="1"/>
  <c r="BG52" i="4" s="1"/>
  <c r="BH52" i="4" a="1"/>
  <c r="BH52" i="4" s="1"/>
  <c r="BI52" i="4" a="1"/>
  <c r="BI52" i="4" s="1"/>
  <c r="BK52" i="4" a="1"/>
  <c r="BK52" i="4" s="1"/>
  <c r="AI52" i="4" a="1"/>
  <c r="AI52" i="4" s="1"/>
  <c r="BO52" i="4" a="1"/>
  <c r="BO52" i="4" s="1"/>
  <c r="AJ52" i="4" a="1"/>
  <c r="AJ52" i="4" s="1"/>
  <c r="AK52" i="4" a="1"/>
  <c r="AK52" i="4" s="1"/>
  <c r="AL52" i="4" a="1"/>
  <c r="AL52" i="4" s="1"/>
  <c r="BP52" i="4" a="1"/>
  <c r="BP52" i="4" s="1"/>
  <c r="AM52" i="4" a="1"/>
  <c r="AM52" i="4" s="1"/>
  <c r="AO52" i="4" a="1"/>
  <c r="AO52" i="4" s="1"/>
  <c r="AP52" i="4" a="1"/>
  <c r="AP52" i="4" s="1"/>
  <c r="BS52" i="4" a="1"/>
  <c r="BS52" i="4" s="1"/>
  <c r="F52" i="4" a="1"/>
  <c r="F52" i="4" s="1"/>
  <c r="F49" i="4" a="1"/>
  <c r="F49" i="4" s="1"/>
  <c r="F50" i="4" a="1"/>
  <c r="F50" i="4" s="1"/>
  <c r="F10" i="4" a="1"/>
  <c r="F10" i="4" s="1"/>
  <c r="F11" i="4" a="1"/>
  <c r="F11" i="4" s="1"/>
  <c r="AT12" i="4" a="1"/>
  <c r="AT12" i="4" s="1"/>
  <c r="AQ12" i="4" a="1"/>
  <c r="AQ12" i="4" s="1"/>
  <c r="AR12" i="4" a="1"/>
  <c r="AR12" i="4" s="1"/>
  <c r="D12" i="4" a="1"/>
  <c r="D12" i="4" s="1"/>
  <c r="E12" i="4" a="1"/>
  <c r="E12" i="4" s="1"/>
  <c r="AR52" i="4" a="1"/>
  <c r="AR52" i="4" s="1"/>
  <c r="D52" i="4" a="1"/>
  <c r="D52" i="4" s="1"/>
  <c r="E52" i="4" a="1"/>
  <c r="E52" i="4" s="1"/>
  <c r="D54" i="4" a="1"/>
  <c r="D54" i="4" s="1"/>
  <c r="C122" i="4" l="1"/>
  <c r="AQ52" i="4" a="1"/>
  <c r="AQ52" i="4" s="1"/>
  <c r="AQ54" i="4" a="1"/>
  <c r="AQ54" i="4" s="1"/>
  <c r="D39" i="4" l="1" a="1"/>
  <c r="D39" i="4" s="1"/>
  <c r="BT34" i="4"/>
  <c r="BT12" i="4"/>
  <c r="E7" i="4" l="1"/>
  <c r="AT7" i="4"/>
  <c r="AV7" i="4"/>
  <c r="G7" i="4"/>
  <c r="H7" i="4"/>
  <c r="I7" i="4"/>
  <c r="AX7" i="4"/>
  <c r="AY7" i="4"/>
  <c r="K7" i="4"/>
  <c r="AZ7" i="4"/>
  <c r="M7" i="4"/>
  <c r="N7" i="4"/>
  <c r="O7" i="4"/>
  <c r="P7" i="4"/>
  <c r="Q7" i="4"/>
  <c r="BA7" i="4"/>
  <c r="BB7" i="4"/>
  <c r="R7" i="4"/>
  <c r="S7" i="4"/>
  <c r="T7" i="4"/>
  <c r="X7" i="4"/>
  <c r="Y7" i="4"/>
  <c r="Z7" i="4"/>
  <c r="AA7" i="4"/>
  <c r="BG7" i="4"/>
  <c r="BH7" i="4"/>
  <c r="BI7" i="4"/>
  <c r="BK7" i="4"/>
  <c r="AI7" i="4"/>
  <c r="BO7" i="4"/>
  <c r="AJ7" i="4"/>
  <c r="AK7" i="4"/>
  <c r="AL7" i="4"/>
  <c r="BP7" i="4"/>
  <c r="AM7" i="4"/>
  <c r="AO7" i="4"/>
  <c r="AQ57" i="4" a="1"/>
  <c r="AQ57" i="4" s="1"/>
  <c r="AR57" i="4" a="1"/>
  <c r="AR57" i="4" s="1"/>
  <c r="D57" i="4" a="1"/>
  <c r="D57" i="4" s="1"/>
  <c r="E57" i="4" a="1"/>
  <c r="E57" i="4" s="1"/>
  <c r="AT57" i="4" a="1"/>
  <c r="AT57" i="4" s="1"/>
  <c r="G57" i="4" a="1"/>
  <c r="G57" i="4" s="1"/>
  <c r="H57" i="4" a="1"/>
  <c r="H57" i="4" s="1"/>
  <c r="I57" i="4" a="1"/>
  <c r="I57" i="4" s="1"/>
  <c r="AX57" i="4" a="1"/>
  <c r="AX57" i="4" s="1"/>
  <c r="AY57" i="4" a="1"/>
  <c r="AY57" i="4" s="1"/>
  <c r="K57" i="4" a="1"/>
  <c r="K57" i="4" s="1"/>
  <c r="AZ57" i="4" a="1"/>
  <c r="AZ57" i="4" s="1"/>
  <c r="M57" i="4" a="1"/>
  <c r="M57" i="4" s="1"/>
  <c r="N57" i="4" a="1"/>
  <c r="N57" i="4" s="1"/>
  <c r="O57" i="4" a="1"/>
  <c r="O57" i="4" s="1"/>
  <c r="P57" i="4" a="1"/>
  <c r="P57" i="4" s="1"/>
  <c r="Q57" i="4" a="1"/>
  <c r="Q57" i="4" s="1"/>
  <c r="BA57" i="4" a="1"/>
  <c r="BA57" i="4" s="1"/>
  <c r="BB57" i="4" a="1"/>
  <c r="BB57" i="4" s="1"/>
  <c r="R57" i="4" a="1"/>
  <c r="R57" i="4" s="1"/>
  <c r="S57" i="4" a="1"/>
  <c r="S57" i="4" s="1"/>
  <c r="T57" i="4" a="1"/>
  <c r="T57" i="4" s="1"/>
  <c r="X57" i="4" a="1"/>
  <c r="X57" i="4" s="1"/>
  <c r="Y57" i="4" a="1"/>
  <c r="Y57" i="4" s="1"/>
  <c r="Z57" i="4" a="1"/>
  <c r="Z57" i="4" s="1"/>
  <c r="AA57" i="4" a="1"/>
  <c r="AA57" i="4" s="1"/>
  <c r="BG57" i="4" a="1"/>
  <c r="BG57" i="4" s="1"/>
  <c r="BH57" i="4" a="1"/>
  <c r="BH57" i="4" s="1"/>
  <c r="BI57" i="4" a="1"/>
  <c r="BI57" i="4" s="1"/>
  <c r="BK57" i="4" a="1"/>
  <c r="BK57" i="4" s="1"/>
  <c r="AI57" i="4" a="1"/>
  <c r="AI57" i="4" s="1"/>
  <c r="BO57" i="4" a="1"/>
  <c r="BO57" i="4" s="1"/>
  <c r="AJ57" i="4" a="1"/>
  <c r="AJ57" i="4" s="1"/>
  <c r="AK57" i="4" a="1"/>
  <c r="AK57" i="4" s="1"/>
  <c r="AL57" i="4" a="1"/>
  <c r="AL57" i="4" s="1"/>
  <c r="BP57" i="4" a="1"/>
  <c r="BP57" i="4" s="1"/>
  <c r="AM57" i="4" a="1"/>
  <c r="AM57" i="4" s="1"/>
  <c r="AO57" i="4" a="1"/>
  <c r="AO57" i="4" s="1"/>
  <c r="AP57" i="4" a="1"/>
  <c r="AP57" i="4" s="1"/>
  <c r="BS57" i="4" a="1"/>
  <c r="BS57" i="4" s="1"/>
  <c r="AQ17" i="4" a="1"/>
  <c r="AQ17" i="4" s="1"/>
  <c r="AR17" i="4" a="1"/>
  <c r="AR17" i="4" s="1"/>
  <c r="D17" i="4" a="1"/>
  <c r="D17" i="4" s="1"/>
  <c r="E17" i="4" a="1"/>
  <c r="E17" i="4" s="1"/>
  <c r="AT17" i="4" a="1"/>
  <c r="AT17" i="4" s="1"/>
  <c r="G17" i="4" a="1"/>
  <c r="G17" i="4" s="1"/>
  <c r="H17" i="4" a="1"/>
  <c r="H17" i="4" s="1"/>
  <c r="I17" i="4" a="1"/>
  <c r="I17" i="4" s="1"/>
  <c r="AX17" i="4" a="1"/>
  <c r="AX17" i="4" s="1"/>
  <c r="AY17" i="4" a="1"/>
  <c r="AY17" i="4" s="1"/>
  <c r="K17" i="4" a="1"/>
  <c r="K17" i="4" s="1"/>
  <c r="AZ17" i="4" a="1"/>
  <c r="AZ17" i="4" s="1"/>
  <c r="M17" i="4" a="1"/>
  <c r="M17" i="4" s="1"/>
  <c r="N17" i="4" a="1"/>
  <c r="N17" i="4" s="1"/>
  <c r="O17" i="4" a="1"/>
  <c r="O17" i="4" s="1"/>
  <c r="P17" i="4" a="1"/>
  <c r="P17" i="4" s="1"/>
  <c r="Q17" i="4" a="1"/>
  <c r="Q17" i="4" s="1"/>
  <c r="BA17" i="4" a="1"/>
  <c r="BA17" i="4" s="1"/>
  <c r="BB17" i="4" a="1"/>
  <c r="BB17" i="4" s="1"/>
  <c r="R17" i="4" a="1"/>
  <c r="R17" i="4" s="1"/>
  <c r="S17" i="4" a="1"/>
  <c r="S17" i="4" s="1"/>
  <c r="T17" i="4" a="1"/>
  <c r="T17" i="4" s="1"/>
  <c r="X17" i="4" a="1"/>
  <c r="X17" i="4" s="1"/>
  <c r="Y17" i="4" a="1"/>
  <c r="Y17" i="4" s="1"/>
  <c r="Z17" i="4" a="1"/>
  <c r="Z17" i="4" s="1"/>
  <c r="AA17" i="4" a="1"/>
  <c r="AA17" i="4" s="1"/>
  <c r="BG17" i="4" a="1"/>
  <c r="BG17" i="4" s="1"/>
  <c r="BH17" i="4" a="1"/>
  <c r="BH17" i="4" s="1"/>
  <c r="BI17" i="4" a="1"/>
  <c r="BI17" i="4" s="1"/>
  <c r="BK17" i="4" a="1"/>
  <c r="BK17" i="4" s="1"/>
  <c r="AI17" i="4" a="1"/>
  <c r="AI17" i="4" s="1"/>
  <c r="BO17" i="4" a="1"/>
  <c r="BO17" i="4" s="1"/>
  <c r="AJ17" i="4" a="1"/>
  <c r="AJ17" i="4" s="1"/>
  <c r="AK17" i="4" a="1"/>
  <c r="AK17" i="4" s="1"/>
  <c r="AL17" i="4" a="1"/>
  <c r="AL17" i="4" s="1"/>
  <c r="BP17" i="4" a="1"/>
  <c r="BP17" i="4" s="1"/>
  <c r="AM17" i="4" a="1"/>
  <c r="AM17" i="4" s="1"/>
  <c r="AO17" i="4" a="1"/>
  <c r="AO17" i="4" s="1"/>
  <c r="AP17" i="4" a="1"/>
  <c r="AP17" i="4" s="1"/>
  <c r="BS17" i="4" a="1"/>
  <c r="BS17" i="4" s="1"/>
  <c r="AQ58" i="4" a="1"/>
  <c r="AQ58" i="4" s="1"/>
  <c r="AR58" i="4" a="1"/>
  <c r="AR58" i="4" s="1"/>
  <c r="D58" i="4" a="1"/>
  <c r="D58" i="4" s="1"/>
  <c r="E58" i="4" a="1"/>
  <c r="E58" i="4" s="1"/>
  <c r="AT58" i="4" a="1"/>
  <c r="AT58" i="4" s="1"/>
  <c r="G58" i="4" a="1"/>
  <c r="G58" i="4" s="1"/>
  <c r="H58" i="4" a="1"/>
  <c r="H58" i="4" s="1"/>
  <c r="I58" i="4" a="1"/>
  <c r="I58" i="4" s="1"/>
  <c r="AX58" i="4" a="1"/>
  <c r="AX58" i="4" s="1"/>
  <c r="AY58" i="4" a="1"/>
  <c r="AY58" i="4" s="1"/>
  <c r="K58" i="4" a="1"/>
  <c r="K58" i="4" s="1"/>
  <c r="AZ58" i="4" a="1"/>
  <c r="AZ58" i="4" s="1"/>
  <c r="M58" i="4" a="1"/>
  <c r="M58" i="4" s="1"/>
  <c r="N58" i="4" a="1"/>
  <c r="N58" i="4" s="1"/>
  <c r="O58" i="4" a="1"/>
  <c r="O58" i="4" s="1"/>
  <c r="P58" i="4" a="1"/>
  <c r="P58" i="4" s="1"/>
  <c r="Q58" i="4" a="1"/>
  <c r="Q58" i="4" s="1"/>
  <c r="BA58" i="4" a="1"/>
  <c r="BA58" i="4" s="1"/>
  <c r="BB58" i="4" a="1"/>
  <c r="BB58" i="4" s="1"/>
  <c r="R58" i="4" a="1"/>
  <c r="R58" i="4" s="1"/>
  <c r="S58" i="4" a="1"/>
  <c r="S58" i="4" s="1"/>
  <c r="T58" i="4" a="1"/>
  <c r="T58" i="4" s="1"/>
  <c r="X58" i="4" a="1"/>
  <c r="X58" i="4" s="1"/>
  <c r="Y58" i="4" a="1"/>
  <c r="Y58" i="4" s="1"/>
  <c r="Z58" i="4" a="1"/>
  <c r="Z58" i="4" s="1"/>
  <c r="AA58" i="4" a="1"/>
  <c r="AA58" i="4" s="1"/>
  <c r="BG58" i="4" a="1"/>
  <c r="BG58" i="4" s="1"/>
  <c r="BH58" i="4" a="1"/>
  <c r="BH58" i="4" s="1"/>
  <c r="BI58" i="4" a="1"/>
  <c r="BI58" i="4" s="1"/>
  <c r="BK58" i="4" a="1"/>
  <c r="BK58" i="4" s="1"/>
  <c r="AI58" i="4" a="1"/>
  <c r="AI58" i="4" s="1"/>
  <c r="BO58" i="4" a="1"/>
  <c r="BO58" i="4" s="1"/>
  <c r="AJ58" i="4" a="1"/>
  <c r="AJ58" i="4" s="1"/>
  <c r="AK58" i="4" a="1"/>
  <c r="AK58" i="4" s="1"/>
  <c r="AL58" i="4" a="1"/>
  <c r="AL58" i="4" s="1"/>
  <c r="BP58" i="4" a="1"/>
  <c r="BP58" i="4" s="1"/>
  <c r="AM58" i="4" a="1"/>
  <c r="AM58" i="4" s="1"/>
  <c r="AO58" i="4" a="1"/>
  <c r="AO58" i="4" s="1"/>
  <c r="AP58" i="4" a="1"/>
  <c r="AP58" i="4" s="1"/>
  <c r="BS58" i="4" a="1"/>
  <c r="BS58" i="4" s="1"/>
  <c r="AQ19" i="4" a="1"/>
  <c r="AQ19" i="4" s="1"/>
  <c r="AR19" i="4" a="1"/>
  <c r="AR19" i="4" s="1"/>
  <c r="D19" i="4" a="1"/>
  <c r="D19" i="4" s="1"/>
  <c r="E19" i="4" a="1"/>
  <c r="E19" i="4" s="1"/>
  <c r="AT19" i="4" a="1"/>
  <c r="AT19" i="4" s="1"/>
  <c r="G19" i="4" a="1"/>
  <c r="G19" i="4" s="1"/>
  <c r="H19" i="4" a="1"/>
  <c r="H19" i="4" s="1"/>
  <c r="I19" i="4" a="1"/>
  <c r="I19" i="4" s="1"/>
  <c r="AX19" i="4" a="1"/>
  <c r="AX19" i="4" s="1"/>
  <c r="AY19" i="4" a="1"/>
  <c r="AY19" i="4" s="1"/>
  <c r="K19" i="4" a="1"/>
  <c r="K19" i="4" s="1"/>
  <c r="AZ19" i="4" a="1"/>
  <c r="AZ19" i="4" s="1"/>
  <c r="M19" i="4" a="1"/>
  <c r="M19" i="4" s="1"/>
  <c r="N19" i="4" a="1"/>
  <c r="N19" i="4" s="1"/>
  <c r="O19" i="4" a="1"/>
  <c r="O19" i="4" s="1"/>
  <c r="P19" i="4" a="1"/>
  <c r="P19" i="4" s="1"/>
  <c r="Q19" i="4" a="1"/>
  <c r="Q19" i="4" s="1"/>
  <c r="BA19" i="4" a="1"/>
  <c r="BA19" i="4" s="1"/>
  <c r="BB19" i="4" a="1"/>
  <c r="BB19" i="4" s="1"/>
  <c r="R19" i="4" a="1"/>
  <c r="R19" i="4" s="1"/>
  <c r="S19" i="4" a="1"/>
  <c r="S19" i="4" s="1"/>
  <c r="T19" i="4" a="1"/>
  <c r="T19" i="4" s="1"/>
  <c r="X19" i="4" a="1"/>
  <c r="X19" i="4" s="1"/>
  <c r="Y19" i="4" a="1"/>
  <c r="Y19" i="4" s="1"/>
  <c r="Z19" i="4" a="1"/>
  <c r="Z19" i="4" s="1"/>
  <c r="AA19" i="4" a="1"/>
  <c r="AA19" i="4" s="1"/>
  <c r="BG19" i="4" a="1"/>
  <c r="BG19" i="4" s="1"/>
  <c r="BH19" i="4" a="1"/>
  <c r="BH19" i="4" s="1"/>
  <c r="BI19" i="4" a="1"/>
  <c r="BI19" i="4" s="1"/>
  <c r="BK19" i="4" a="1"/>
  <c r="BK19" i="4" s="1"/>
  <c r="AI19" i="4" a="1"/>
  <c r="AI19" i="4" s="1"/>
  <c r="BO19" i="4" a="1"/>
  <c r="BO19" i="4" s="1"/>
  <c r="AJ19" i="4" a="1"/>
  <c r="AJ19" i="4" s="1"/>
  <c r="AK19" i="4" a="1"/>
  <c r="AK19" i="4" s="1"/>
  <c r="AL19" i="4" a="1"/>
  <c r="AL19" i="4" s="1"/>
  <c r="BP19" i="4" a="1"/>
  <c r="BP19" i="4" s="1"/>
  <c r="AM19" i="4" a="1"/>
  <c r="AM19" i="4" s="1"/>
  <c r="AO19" i="4" a="1"/>
  <c r="AO19" i="4" s="1"/>
  <c r="AP19" i="4" a="1"/>
  <c r="AP19" i="4" s="1"/>
  <c r="BS19" i="4" a="1"/>
  <c r="BS19" i="4" s="1"/>
  <c r="AQ20" i="4" a="1"/>
  <c r="AQ20" i="4" s="1"/>
  <c r="AR20" i="4" a="1"/>
  <c r="AR20" i="4" s="1"/>
  <c r="D20" i="4" a="1"/>
  <c r="D20" i="4" s="1"/>
  <c r="E20" i="4" a="1"/>
  <c r="E20" i="4" s="1"/>
  <c r="AT20" i="4" a="1"/>
  <c r="AT20" i="4" s="1"/>
  <c r="G20" i="4" a="1"/>
  <c r="G20" i="4" s="1"/>
  <c r="H20" i="4" a="1"/>
  <c r="H20" i="4" s="1"/>
  <c r="I20" i="4" a="1"/>
  <c r="I20" i="4" s="1"/>
  <c r="AX20" i="4" a="1"/>
  <c r="AX20" i="4" s="1"/>
  <c r="AY20" i="4" a="1"/>
  <c r="AY20" i="4" s="1"/>
  <c r="K20" i="4" a="1"/>
  <c r="K20" i="4" s="1"/>
  <c r="AZ20" i="4" a="1"/>
  <c r="AZ20" i="4" s="1"/>
  <c r="M20" i="4" a="1"/>
  <c r="M20" i="4" s="1"/>
  <c r="N20" i="4" a="1"/>
  <c r="N20" i="4" s="1"/>
  <c r="O20" i="4" a="1"/>
  <c r="O20" i="4" s="1"/>
  <c r="P20" i="4" a="1"/>
  <c r="P20" i="4" s="1"/>
  <c r="Q20" i="4" a="1"/>
  <c r="Q20" i="4" s="1"/>
  <c r="BA20" i="4" a="1"/>
  <c r="BA20" i="4" s="1"/>
  <c r="BB20" i="4" a="1"/>
  <c r="BB20" i="4" s="1"/>
  <c r="R20" i="4" a="1"/>
  <c r="R20" i="4" s="1"/>
  <c r="S20" i="4" a="1"/>
  <c r="S20" i="4" s="1"/>
  <c r="T20" i="4" a="1"/>
  <c r="T20" i="4" s="1"/>
  <c r="X20" i="4" a="1"/>
  <c r="X20" i="4" s="1"/>
  <c r="Y20" i="4" a="1"/>
  <c r="Y20" i="4" s="1"/>
  <c r="Z20" i="4" a="1"/>
  <c r="Z20" i="4" s="1"/>
  <c r="AA20" i="4" a="1"/>
  <c r="AA20" i="4" s="1"/>
  <c r="BG20" i="4" a="1"/>
  <c r="BG20" i="4" s="1"/>
  <c r="BH20" i="4" a="1"/>
  <c r="BH20" i="4" s="1"/>
  <c r="BI20" i="4" a="1"/>
  <c r="BI20" i="4" s="1"/>
  <c r="BK20" i="4" a="1"/>
  <c r="BK20" i="4" s="1"/>
  <c r="AI20" i="4" a="1"/>
  <c r="AI20" i="4" s="1"/>
  <c r="BO20" i="4" a="1"/>
  <c r="BO20" i="4" s="1"/>
  <c r="AJ20" i="4" a="1"/>
  <c r="AJ20" i="4" s="1"/>
  <c r="AK20" i="4" a="1"/>
  <c r="AK20" i="4" s="1"/>
  <c r="AL20" i="4" a="1"/>
  <c r="AL20" i="4" s="1"/>
  <c r="BP20" i="4" a="1"/>
  <c r="BP20" i="4" s="1"/>
  <c r="AM20" i="4" a="1"/>
  <c r="AM20" i="4" s="1"/>
  <c r="AO20" i="4" a="1"/>
  <c r="AO20" i="4" s="1"/>
  <c r="AP20" i="4" a="1"/>
  <c r="AP20" i="4" s="1"/>
  <c r="BS20" i="4" a="1"/>
  <c r="BS20" i="4" s="1"/>
  <c r="AQ21" i="4" a="1"/>
  <c r="AQ21" i="4" s="1"/>
  <c r="AR21" i="4" a="1"/>
  <c r="AR21" i="4" s="1"/>
  <c r="D21" i="4" a="1"/>
  <c r="D21" i="4" s="1"/>
  <c r="E21" i="4" a="1"/>
  <c r="E21" i="4" s="1"/>
  <c r="AT21" i="4" a="1"/>
  <c r="AT21" i="4" s="1"/>
  <c r="G21" i="4" a="1"/>
  <c r="G21" i="4" s="1"/>
  <c r="H21" i="4" a="1"/>
  <c r="H21" i="4" s="1"/>
  <c r="I21" i="4" a="1"/>
  <c r="I21" i="4" s="1"/>
  <c r="AX21" i="4" a="1"/>
  <c r="AX21" i="4" s="1"/>
  <c r="AY21" i="4" a="1"/>
  <c r="AY21" i="4" s="1"/>
  <c r="K21" i="4" a="1"/>
  <c r="K21" i="4" s="1"/>
  <c r="AZ21" i="4" a="1"/>
  <c r="AZ21" i="4" s="1"/>
  <c r="M21" i="4" a="1"/>
  <c r="M21" i="4" s="1"/>
  <c r="N21" i="4" a="1"/>
  <c r="N21" i="4" s="1"/>
  <c r="O21" i="4" a="1"/>
  <c r="O21" i="4" s="1"/>
  <c r="P21" i="4" a="1"/>
  <c r="P21" i="4" s="1"/>
  <c r="Q21" i="4" a="1"/>
  <c r="Q21" i="4" s="1"/>
  <c r="BA21" i="4" a="1"/>
  <c r="BA21" i="4" s="1"/>
  <c r="BB21" i="4" a="1"/>
  <c r="BB21" i="4" s="1"/>
  <c r="R21" i="4" a="1"/>
  <c r="R21" i="4" s="1"/>
  <c r="S21" i="4" a="1"/>
  <c r="S21" i="4" s="1"/>
  <c r="T21" i="4" a="1"/>
  <c r="T21" i="4" s="1"/>
  <c r="X21" i="4" a="1"/>
  <c r="X21" i="4" s="1"/>
  <c r="Y21" i="4" a="1"/>
  <c r="Y21" i="4" s="1"/>
  <c r="Z21" i="4" a="1"/>
  <c r="Z21" i="4" s="1"/>
  <c r="AA21" i="4" a="1"/>
  <c r="AA21" i="4" s="1"/>
  <c r="BG21" i="4" a="1"/>
  <c r="BG21" i="4" s="1"/>
  <c r="BH21" i="4" a="1"/>
  <c r="BH21" i="4" s="1"/>
  <c r="BI21" i="4" a="1"/>
  <c r="BI21" i="4" s="1"/>
  <c r="BK21" i="4" a="1"/>
  <c r="BK21" i="4" s="1"/>
  <c r="AI21" i="4" a="1"/>
  <c r="AI21" i="4" s="1"/>
  <c r="BO21" i="4" a="1"/>
  <c r="BO21" i="4" s="1"/>
  <c r="AJ21" i="4" a="1"/>
  <c r="AJ21" i="4" s="1"/>
  <c r="AK21" i="4" a="1"/>
  <c r="AK21" i="4" s="1"/>
  <c r="AL21" i="4" a="1"/>
  <c r="AL21" i="4" s="1"/>
  <c r="BP21" i="4" a="1"/>
  <c r="BP21" i="4" s="1"/>
  <c r="AM21" i="4" a="1"/>
  <c r="AM21" i="4" s="1"/>
  <c r="AO21" i="4" a="1"/>
  <c r="AO21" i="4" s="1"/>
  <c r="AP21" i="4" a="1"/>
  <c r="AP21" i="4" s="1"/>
  <c r="BS21" i="4" a="1"/>
  <c r="BS21" i="4" s="1"/>
  <c r="AQ22" i="4" a="1"/>
  <c r="AQ22" i="4" s="1"/>
  <c r="AR22" i="4" a="1"/>
  <c r="AR22" i="4" s="1"/>
  <c r="D22" i="4" a="1"/>
  <c r="D22" i="4" s="1"/>
  <c r="E22" i="4" a="1"/>
  <c r="E22" i="4" s="1"/>
  <c r="AT22" i="4" a="1"/>
  <c r="AT22" i="4" s="1"/>
  <c r="G22" i="4" a="1"/>
  <c r="G22" i="4" s="1"/>
  <c r="H22" i="4" a="1"/>
  <c r="H22" i="4" s="1"/>
  <c r="I22" i="4" a="1"/>
  <c r="I22" i="4" s="1"/>
  <c r="AX22" i="4" a="1"/>
  <c r="AX22" i="4" s="1"/>
  <c r="AY22" i="4" a="1"/>
  <c r="AY22" i="4" s="1"/>
  <c r="K22" i="4" a="1"/>
  <c r="K22" i="4" s="1"/>
  <c r="AZ22" i="4" a="1"/>
  <c r="AZ22" i="4" s="1"/>
  <c r="M22" i="4" a="1"/>
  <c r="M22" i="4" s="1"/>
  <c r="N22" i="4" a="1"/>
  <c r="N22" i="4" s="1"/>
  <c r="O22" i="4" a="1"/>
  <c r="O22" i="4" s="1"/>
  <c r="P22" i="4" a="1"/>
  <c r="P22" i="4" s="1"/>
  <c r="Q22" i="4" a="1"/>
  <c r="Q22" i="4" s="1"/>
  <c r="BA22" i="4" a="1"/>
  <c r="BA22" i="4" s="1"/>
  <c r="BB22" i="4" a="1"/>
  <c r="BB22" i="4" s="1"/>
  <c r="R22" i="4" a="1"/>
  <c r="R22" i="4" s="1"/>
  <c r="S22" i="4" a="1"/>
  <c r="S22" i="4" s="1"/>
  <c r="T22" i="4" a="1"/>
  <c r="T22" i="4" s="1"/>
  <c r="X22" i="4" a="1"/>
  <c r="X22" i="4" s="1"/>
  <c r="Y22" i="4" a="1"/>
  <c r="Y22" i="4" s="1"/>
  <c r="Z22" i="4" a="1"/>
  <c r="Z22" i="4" s="1"/>
  <c r="AA22" i="4" a="1"/>
  <c r="AA22" i="4" s="1"/>
  <c r="BG22" i="4" a="1"/>
  <c r="BG22" i="4" s="1"/>
  <c r="BH22" i="4" a="1"/>
  <c r="BH22" i="4" s="1"/>
  <c r="BI22" i="4" a="1"/>
  <c r="BI22" i="4" s="1"/>
  <c r="BK22" i="4" a="1"/>
  <c r="BK22" i="4" s="1"/>
  <c r="AI22" i="4" a="1"/>
  <c r="AI22" i="4" s="1"/>
  <c r="BO22" i="4" a="1"/>
  <c r="BO22" i="4" s="1"/>
  <c r="AJ22" i="4" a="1"/>
  <c r="AJ22" i="4" s="1"/>
  <c r="AK22" i="4" a="1"/>
  <c r="AK22" i="4" s="1"/>
  <c r="AL22" i="4" a="1"/>
  <c r="AL22" i="4" s="1"/>
  <c r="BP22" i="4" a="1"/>
  <c r="BP22" i="4" s="1"/>
  <c r="AM22" i="4" a="1"/>
  <c r="AM22" i="4" s="1"/>
  <c r="AO22" i="4" a="1"/>
  <c r="AO22" i="4" s="1"/>
  <c r="AP22" i="4" a="1"/>
  <c r="AP22" i="4" s="1"/>
  <c r="BS22" i="4" a="1"/>
  <c r="BS22" i="4" s="1"/>
  <c r="AQ23" i="4" a="1"/>
  <c r="AQ23" i="4" s="1"/>
  <c r="AR23" i="4" a="1"/>
  <c r="AR23" i="4" s="1"/>
  <c r="D23" i="4" a="1"/>
  <c r="D23" i="4" s="1"/>
  <c r="E23" i="4" a="1"/>
  <c r="E23" i="4" s="1"/>
  <c r="AT23" i="4" a="1"/>
  <c r="AT23" i="4" s="1"/>
  <c r="G23" i="4" a="1"/>
  <c r="G23" i="4" s="1"/>
  <c r="H23" i="4" a="1"/>
  <c r="H23" i="4" s="1"/>
  <c r="I23" i="4" a="1"/>
  <c r="I23" i="4" s="1"/>
  <c r="AX23" i="4" a="1"/>
  <c r="AX23" i="4" s="1"/>
  <c r="AY23" i="4" a="1"/>
  <c r="AY23" i="4" s="1"/>
  <c r="K23" i="4" a="1"/>
  <c r="K23" i="4" s="1"/>
  <c r="AZ23" i="4" a="1"/>
  <c r="AZ23" i="4" s="1"/>
  <c r="M23" i="4" a="1"/>
  <c r="M23" i="4" s="1"/>
  <c r="N23" i="4" a="1"/>
  <c r="N23" i="4" s="1"/>
  <c r="O23" i="4" a="1"/>
  <c r="O23" i="4" s="1"/>
  <c r="P23" i="4" a="1"/>
  <c r="P23" i="4" s="1"/>
  <c r="Q23" i="4" a="1"/>
  <c r="Q23" i="4" s="1"/>
  <c r="BA23" i="4" a="1"/>
  <c r="BA23" i="4" s="1"/>
  <c r="BB23" i="4" a="1"/>
  <c r="BB23" i="4" s="1"/>
  <c r="R23" i="4" a="1"/>
  <c r="R23" i="4" s="1"/>
  <c r="S23" i="4" a="1"/>
  <c r="S23" i="4" s="1"/>
  <c r="T23" i="4" a="1"/>
  <c r="T23" i="4" s="1"/>
  <c r="X23" i="4" a="1"/>
  <c r="X23" i="4" s="1"/>
  <c r="Y23" i="4" a="1"/>
  <c r="Y23" i="4" s="1"/>
  <c r="Z23" i="4" a="1"/>
  <c r="Z23" i="4" s="1"/>
  <c r="AA23" i="4" a="1"/>
  <c r="AA23" i="4" s="1"/>
  <c r="BG23" i="4" a="1"/>
  <c r="BG23" i="4" s="1"/>
  <c r="BH23" i="4" a="1"/>
  <c r="BH23" i="4" s="1"/>
  <c r="BI23" i="4" a="1"/>
  <c r="BI23" i="4" s="1"/>
  <c r="BK23" i="4" a="1"/>
  <c r="BK23" i="4" s="1"/>
  <c r="AI23" i="4" a="1"/>
  <c r="AI23" i="4" s="1"/>
  <c r="BO23" i="4" a="1"/>
  <c r="BO23" i="4" s="1"/>
  <c r="AJ23" i="4" a="1"/>
  <c r="AJ23" i="4" s="1"/>
  <c r="AK23" i="4" a="1"/>
  <c r="AK23" i="4" s="1"/>
  <c r="AL23" i="4" a="1"/>
  <c r="AL23" i="4" s="1"/>
  <c r="BP23" i="4" a="1"/>
  <c r="BP23" i="4" s="1"/>
  <c r="AM23" i="4" a="1"/>
  <c r="AM23" i="4" s="1"/>
  <c r="AO23" i="4" a="1"/>
  <c r="AO23" i="4" s="1"/>
  <c r="AP23" i="4" a="1"/>
  <c r="AP23" i="4" s="1"/>
  <c r="BS23" i="4" a="1"/>
  <c r="BS23" i="4" s="1"/>
  <c r="AQ59" i="4" a="1"/>
  <c r="AQ59" i="4" s="1"/>
  <c r="AR59" i="4" a="1"/>
  <c r="AR59" i="4" s="1"/>
  <c r="D59" i="4" a="1"/>
  <c r="D59" i="4" s="1"/>
  <c r="E59" i="4" a="1"/>
  <c r="E59" i="4" s="1"/>
  <c r="AT59" i="4" a="1"/>
  <c r="AT59" i="4" s="1"/>
  <c r="G59" i="4" a="1"/>
  <c r="G59" i="4" s="1"/>
  <c r="H59" i="4" a="1"/>
  <c r="H59" i="4" s="1"/>
  <c r="I59" i="4" a="1"/>
  <c r="I59" i="4" s="1"/>
  <c r="AX59" i="4" a="1"/>
  <c r="AX59" i="4" s="1"/>
  <c r="AY59" i="4" a="1"/>
  <c r="AY59" i="4" s="1"/>
  <c r="K59" i="4" a="1"/>
  <c r="K59" i="4" s="1"/>
  <c r="AZ59" i="4" a="1"/>
  <c r="AZ59" i="4" s="1"/>
  <c r="M59" i="4" a="1"/>
  <c r="M59" i="4" s="1"/>
  <c r="N59" i="4" a="1"/>
  <c r="N59" i="4" s="1"/>
  <c r="O59" i="4" a="1"/>
  <c r="O59" i="4" s="1"/>
  <c r="P59" i="4" a="1"/>
  <c r="P59" i="4" s="1"/>
  <c r="Q59" i="4" a="1"/>
  <c r="Q59" i="4" s="1"/>
  <c r="BA59" i="4" a="1"/>
  <c r="BA59" i="4" s="1"/>
  <c r="BB59" i="4" a="1"/>
  <c r="BB59" i="4" s="1"/>
  <c r="R59" i="4" a="1"/>
  <c r="R59" i="4" s="1"/>
  <c r="S59" i="4" a="1"/>
  <c r="S59" i="4" s="1"/>
  <c r="T59" i="4" a="1"/>
  <c r="T59" i="4" s="1"/>
  <c r="X59" i="4" a="1"/>
  <c r="X59" i="4" s="1"/>
  <c r="Y59" i="4" a="1"/>
  <c r="Y59" i="4" s="1"/>
  <c r="Z59" i="4" a="1"/>
  <c r="Z59" i="4" s="1"/>
  <c r="AA59" i="4" a="1"/>
  <c r="AA59" i="4" s="1"/>
  <c r="BG59" i="4" a="1"/>
  <c r="BG59" i="4" s="1"/>
  <c r="BH59" i="4" a="1"/>
  <c r="BH59" i="4" s="1"/>
  <c r="BI59" i="4" a="1"/>
  <c r="BI59" i="4" s="1"/>
  <c r="BK59" i="4" a="1"/>
  <c r="BK59" i="4" s="1"/>
  <c r="AI59" i="4" a="1"/>
  <c r="AI59" i="4" s="1"/>
  <c r="BO59" i="4" a="1"/>
  <c r="BO59" i="4" s="1"/>
  <c r="AJ59" i="4" a="1"/>
  <c r="AJ59" i="4" s="1"/>
  <c r="AK59" i="4" a="1"/>
  <c r="AK59" i="4" s="1"/>
  <c r="AL59" i="4" a="1"/>
  <c r="AL59" i="4" s="1"/>
  <c r="BP59" i="4" a="1"/>
  <c r="BP59" i="4" s="1"/>
  <c r="AM59" i="4" a="1"/>
  <c r="AM59" i="4" s="1"/>
  <c r="AO59" i="4" a="1"/>
  <c r="AO59" i="4" s="1"/>
  <c r="AP59" i="4" a="1"/>
  <c r="AP59" i="4" s="1"/>
  <c r="BS59" i="4" a="1"/>
  <c r="BS59" i="4" s="1"/>
  <c r="AQ60" i="4" a="1"/>
  <c r="AQ60" i="4" s="1"/>
  <c r="AR60" i="4" a="1"/>
  <c r="AR60" i="4" s="1"/>
  <c r="D60" i="4" a="1"/>
  <c r="D60" i="4" s="1"/>
  <c r="E60" i="4" a="1"/>
  <c r="E60" i="4" s="1"/>
  <c r="AT60" i="4" a="1"/>
  <c r="AT60" i="4" s="1"/>
  <c r="G60" i="4" a="1"/>
  <c r="G60" i="4" s="1"/>
  <c r="H60" i="4" a="1"/>
  <c r="H60" i="4" s="1"/>
  <c r="I60" i="4" a="1"/>
  <c r="I60" i="4" s="1"/>
  <c r="AX60" i="4" a="1"/>
  <c r="AX60" i="4" s="1"/>
  <c r="AY60" i="4" a="1"/>
  <c r="AY60" i="4" s="1"/>
  <c r="K60" i="4" a="1"/>
  <c r="K60" i="4" s="1"/>
  <c r="AZ60" i="4" a="1"/>
  <c r="AZ60" i="4" s="1"/>
  <c r="M60" i="4" a="1"/>
  <c r="M60" i="4" s="1"/>
  <c r="N60" i="4" a="1"/>
  <c r="N60" i="4" s="1"/>
  <c r="O60" i="4" a="1"/>
  <c r="O60" i="4" s="1"/>
  <c r="P60" i="4" a="1"/>
  <c r="P60" i="4" s="1"/>
  <c r="Q60" i="4" a="1"/>
  <c r="Q60" i="4" s="1"/>
  <c r="BA60" i="4" a="1"/>
  <c r="BA60" i="4" s="1"/>
  <c r="BB60" i="4" a="1"/>
  <c r="BB60" i="4" s="1"/>
  <c r="R60" i="4" a="1"/>
  <c r="R60" i="4" s="1"/>
  <c r="S60" i="4" a="1"/>
  <c r="S60" i="4" s="1"/>
  <c r="T60" i="4" a="1"/>
  <c r="T60" i="4" s="1"/>
  <c r="X60" i="4" a="1"/>
  <c r="X60" i="4" s="1"/>
  <c r="Y60" i="4" a="1"/>
  <c r="Y60" i="4" s="1"/>
  <c r="Z60" i="4" a="1"/>
  <c r="Z60" i="4" s="1"/>
  <c r="AA60" i="4" a="1"/>
  <c r="AA60" i="4" s="1"/>
  <c r="BG60" i="4" a="1"/>
  <c r="BG60" i="4" s="1"/>
  <c r="BH60" i="4" a="1"/>
  <c r="BH60" i="4" s="1"/>
  <c r="BI60" i="4" a="1"/>
  <c r="BI60" i="4" s="1"/>
  <c r="BK60" i="4" a="1"/>
  <c r="BK60" i="4" s="1"/>
  <c r="AI60" i="4" a="1"/>
  <c r="AI60" i="4" s="1"/>
  <c r="BO60" i="4" a="1"/>
  <c r="BO60" i="4" s="1"/>
  <c r="AJ60" i="4" a="1"/>
  <c r="AJ60" i="4" s="1"/>
  <c r="AK60" i="4" a="1"/>
  <c r="AK60" i="4" s="1"/>
  <c r="AL60" i="4" a="1"/>
  <c r="AL60" i="4" s="1"/>
  <c r="BP60" i="4" a="1"/>
  <c r="BP60" i="4" s="1"/>
  <c r="AM60" i="4" a="1"/>
  <c r="AM60" i="4" s="1"/>
  <c r="AO60" i="4" a="1"/>
  <c r="AO60" i="4" s="1"/>
  <c r="AP60" i="4" a="1"/>
  <c r="AP60" i="4" s="1"/>
  <c r="BS60" i="4" a="1"/>
  <c r="BS60" i="4" s="1"/>
  <c r="AQ24" i="4" a="1"/>
  <c r="AQ24" i="4" s="1"/>
  <c r="AR24" i="4" a="1"/>
  <c r="AR24" i="4" s="1"/>
  <c r="D24" i="4" a="1"/>
  <c r="D24" i="4" s="1"/>
  <c r="E24" i="4" a="1"/>
  <c r="E24" i="4" s="1"/>
  <c r="AT24" i="4" a="1"/>
  <c r="AT24" i="4" s="1"/>
  <c r="G24" i="4" a="1"/>
  <c r="G24" i="4" s="1"/>
  <c r="H24" i="4" a="1"/>
  <c r="H24" i="4" s="1"/>
  <c r="I24" i="4" a="1"/>
  <c r="I24" i="4" s="1"/>
  <c r="AX24" i="4" a="1"/>
  <c r="AX24" i="4" s="1"/>
  <c r="AY24" i="4" a="1"/>
  <c r="AY24" i="4" s="1"/>
  <c r="K24" i="4" a="1"/>
  <c r="K24" i="4" s="1"/>
  <c r="AZ24" i="4" a="1"/>
  <c r="AZ24" i="4" s="1"/>
  <c r="M24" i="4" a="1"/>
  <c r="M24" i="4" s="1"/>
  <c r="N24" i="4" a="1"/>
  <c r="N24" i="4" s="1"/>
  <c r="O24" i="4" a="1"/>
  <c r="O24" i="4" s="1"/>
  <c r="P24" i="4" a="1"/>
  <c r="P24" i="4" s="1"/>
  <c r="Q24" i="4" a="1"/>
  <c r="Q24" i="4" s="1"/>
  <c r="BA24" i="4" a="1"/>
  <c r="BA24" i="4" s="1"/>
  <c r="BB24" i="4" a="1"/>
  <c r="BB24" i="4" s="1"/>
  <c r="R24" i="4" a="1"/>
  <c r="R24" i="4" s="1"/>
  <c r="S24" i="4" a="1"/>
  <c r="S24" i="4" s="1"/>
  <c r="T24" i="4" a="1"/>
  <c r="T24" i="4" s="1"/>
  <c r="X24" i="4" a="1"/>
  <c r="X24" i="4" s="1"/>
  <c r="Y24" i="4" a="1"/>
  <c r="Y24" i="4" s="1"/>
  <c r="Z24" i="4" a="1"/>
  <c r="Z24" i="4" s="1"/>
  <c r="AA24" i="4" a="1"/>
  <c r="AA24" i="4" s="1"/>
  <c r="BG24" i="4" a="1"/>
  <c r="BG24" i="4" s="1"/>
  <c r="BH24" i="4" a="1"/>
  <c r="BH24" i="4" s="1"/>
  <c r="BI24" i="4" a="1"/>
  <c r="BI24" i="4" s="1"/>
  <c r="BK24" i="4" a="1"/>
  <c r="BK24" i="4" s="1"/>
  <c r="AI24" i="4" a="1"/>
  <c r="AI24" i="4" s="1"/>
  <c r="BO24" i="4" a="1"/>
  <c r="BO24" i="4" s="1"/>
  <c r="AJ24" i="4" a="1"/>
  <c r="AJ24" i="4" s="1"/>
  <c r="AK24" i="4" a="1"/>
  <c r="AK24" i="4" s="1"/>
  <c r="AL24" i="4" a="1"/>
  <c r="AL24" i="4" s="1"/>
  <c r="BP24" i="4" a="1"/>
  <c r="BP24" i="4" s="1"/>
  <c r="AM24" i="4" a="1"/>
  <c r="AM24" i="4" s="1"/>
  <c r="AO24" i="4" a="1"/>
  <c r="AO24" i="4" s="1"/>
  <c r="AP24" i="4" a="1"/>
  <c r="AP24" i="4" s="1"/>
  <c r="BS24" i="4" a="1"/>
  <c r="BS24" i="4" s="1"/>
  <c r="AQ25" i="4" a="1"/>
  <c r="AQ25" i="4" s="1"/>
  <c r="AR25" i="4" a="1"/>
  <c r="AR25" i="4" s="1"/>
  <c r="D25" i="4" a="1"/>
  <c r="D25" i="4" s="1"/>
  <c r="E25" i="4" a="1"/>
  <c r="E25" i="4" s="1"/>
  <c r="AT25" i="4" a="1"/>
  <c r="AT25" i="4" s="1"/>
  <c r="G25" i="4" a="1"/>
  <c r="G25" i="4" s="1"/>
  <c r="H25" i="4" a="1"/>
  <c r="H25" i="4" s="1"/>
  <c r="I25" i="4" a="1"/>
  <c r="I25" i="4" s="1"/>
  <c r="AX25" i="4" a="1"/>
  <c r="AX25" i="4" s="1"/>
  <c r="AY25" i="4" a="1"/>
  <c r="AY25" i="4" s="1"/>
  <c r="K25" i="4" a="1"/>
  <c r="K25" i="4" s="1"/>
  <c r="AZ25" i="4" a="1"/>
  <c r="AZ25" i="4" s="1"/>
  <c r="M25" i="4" a="1"/>
  <c r="M25" i="4" s="1"/>
  <c r="N25" i="4" a="1"/>
  <c r="N25" i="4" s="1"/>
  <c r="O25" i="4" a="1"/>
  <c r="O25" i="4" s="1"/>
  <c r="P25" i="4" a="1"/>
  <c r="P25" i="4" s="1"/>
  <c r="Q25" i="4" a="1"/>
  <c r="Q25" i="4" s="1"/>
  <c r="BA25" i="4" a="1"/>
  <c r="BA25" i="4" s="1"/>
  <c r="BB25" i="4" a="1"/>
  <c r="BB25" i="4" s="1"/>
  <c r="R25" i="4" a="1"/>
  <c r="R25" i="4" s="1"/>
  <c r="S25" i="4" a="1"/>
  <c r="S25" i="4" s="1"/>
  <c r="T25" i="4" a="1"/>
  <c r="T25" i="4" s="1"/>
  <c r="X25" i="4" a="1"/>
  <c r="X25" i="4" s="1"/>
  <c r="Y25" i="4" a="1"/>
  <c r="Y25" i="4" s="1"/>
  <c r="Z25" i="4" a="1"/>
  <c r="Z25" i="4" s="1"/>
  <c r="AA25" i="4" a="1"/>
  <c r="AA25" i="4" s="1"/>
  <c r="BG25" i="4" a="1"/>
  <c r="BG25" i="4" s="1"/>
  <c r="BH25" i="4" a="1"/>
  <c r="BH25" i="4" s="1"/>
  <c r="BI25" i="4" a="1"/>
  <c r="BI25" i="4" s="1"/>
  <c r="BK25" i="4" a="1"/>
  <c r="BK25" i="4" s="1"/>
  <c r="AI25" i="4" a="1"/>
  <c r="AI25" i="4" s="1"/>
  <c r="BO25" i="4" a="1"/>
  <c r="BO25" i="4" s="1"/>
  <c r="AJ25" i="4" a="1"/>
  <c r="AJ25" i="4" s="1"/>
  <c r="AK25" i="4" a="1"/>
  <c r="AK25" i="4" s="1"/>
  <c r="AL25" i="4" a="1"/>
  <c r="AL25" i="4" s="1"/>
  <c r="BP25" i="4" a="1"/>
  <c r="BP25" i="4" s="1"/>
  <c r="AM25" i="4" a="1"/>
  <c r="AM25" i="4" s="1"/>
  <c r="AO25" i="4" a="1"/>
  <c r="AO25" i="4" s="1"/>
  <c r="AP25" i="4" a="1"/>
  <c r="AP25" i="4" s="1"/>
  <c r="BS25" i="4" a="1"/>
  <c r="BS25" i="4" s="1"/>
  <c r="AQ26" i="4" a="1"/>
  <c r="AQ26" i="4" s="1"/>
  <c r="AR26" i="4" a="1"/>
  <c r="AR26" i="4" s="1"/>
  <c r="D26" i="4" a="1"/>
  <c r="D26" i="4" s="1"/>
  <c r="E26" i="4" a="1"/>
  <c r="E26" i="4" s="1"/>
  <c r="AT26" i="4" a="1"/>
  <c r="AT26" i="4" s="1"/>
  <c r="G26" i="4" a="1"/>
  <c r="G26" i="4" s="1"/>
  <c r="H26" i="4" a="1"/>
  <c r="H26" i="4" s="1"/>
  <c r="I26" i="4" a="1"/>
  <c r="I26" i="4" s="1"/>
  <c r="AX26" i="4" a="1"/>
  <c r="AX26" i="4" s="1"/>
  <c r="AY26" i="4" a="1"/>
  <c r="AY26" i="4" s="1"/>
  <c r="K26" i="4" a="1"/>
  <c r="K26" i="4" s="1"/>
  <c r="AZ26" i="4" a="1"/>
  <c r="AZ26" i="4" s="1"/>
  <c r="M26" i="4" a="1"/>
  <c r="M26" i="4" s="1"/>
  <c r="N26" i="4" a="1"/>
  <c r="N26" i="4" s="1"/>
  <c r="O26" i="4" a="1"/>
  <c r="O26" i="4" s="1"/>
  <c r="P26" i="4" a="1"/>
  <c r="P26" i="4" s="1"/>
  <c r="Q26" i="4" a="1"/>
  <c r="Q26" i="4" s="1"/>
  <c r="BA26" i="4" a="1"/>
  <c r="BA26" i="4" s="1"/>
  <c r="BB26" i="4" a="1"/>
  <c r="BB26" i="4" s="1"/>
  <c r="R26" i="4" a="1"/>
  <c r="R26" i="4" s="1"/>
  <c r="S26" i="4" a="1"/>
  <c r="S26" i="4" s="1"/>
  <c r="T26" i="4" a="1"/>
  <c r="T26" i="4" s="1"/>
  <c r="X26" i="4" a="1"/>
  <c r="X26" i="4" s="1"/>
  <c r="Y26" i="4" a="1"/>
  <c r="Y26" i="4" s="1"/>
  <c r="Z26" i="4" a="1"/>
  <c r="Z26" i="4" s="1"/>
  <c r="AA26" i="4" a="1"/>
  <c r="AA26" i="4" s="1"/>
  <c r="BG26" i="4" a="1"/>
  <c r="BG26" i="4" s="1"/>
  <c r="BH26" i="4" a="1"/>
  <c r="BH26" i="4" s="1"/>
  <c r="BI26" i="4" a="1"/>
  <c r="BI26" i="4" s="1"/>
  <c r="BK26" i="4" a="1"/>
  <c r="BK26" i="4" s="1"/>
  <c r="AI26" i="4" a="1"/>
  <c r="AI26" i="4" s="1"/>
  <c r="BO26" i="4" a="1"/>
  <c r="BO26" i="4" s="1"/>
  <c r="AJ26" i="4" a="1"/>
  <c r="AJ26" i="4" s="1"/>
  <c r="AK26" i="4" a="1"/>
  <c r="AK26" i="4" s="1"/>
  <c r="AL26" i="4" a="1"/>
  <c r="AL26" i="4" s="1"/>
  <c r="BP26" i="4" a="1"/>
  <c r="BP26" i="4" s="1"/>
  <c r="AM26" i="4" a="1"/>
  <c r="AM26" i="4" s="1"/>
  <c r="AO26" i="4" a="1"/>
  <c r="AO26" i="4" s="1"/>
  <c r="AP26" i="4" a="1"/>
  <c r="AP26" i="4" s="1"/>
  <c r="BS26" i="4" a="1"/>
  <c r="BS26" i="4" s="1"/>
  <c r="AQ30" i="4" a="1"/>
  <c r="AQ30" i="4" s="1"/>
  <c r="AR30" i="4" a="1"/>
  <c r="AR30" i="4" s="1"/>
  <c r="D30" i="4" a="1"/>
  <c r="D30" i="4" s="1"/>
  <c r="E30" i="4" a="1"/>
  <c r="E30" i="4" s="1"/>
  <c r="AT30" i="4" a="1"/>
  <c r="AT30" i="4" s="1"/>
  <c r="G30" i="4" a="1"/>
  <c r="G30" i="4" s="1"/>
  <c r="H30" i="4" a="1"/>
  <c r="H30" i="4" s="1"/>
  <c r="I30" i="4" a="1"/>
  <c r="I30" i="4" s="1"/>
  <c r="AX30" i="4" a="1"/>
  <c r="AX30" i="4" s="1"/>
  <c r="AY30" i="4" a="1"/>
  <c r="AY30" i="4" s="1"/>
  <c r="K30" i="4" a="1"/>
  <c r="K30" i="4" s="1"/>
  <c r="AZ30" i="4" a="1"/>
  <c r="AZ30" i="4" s="1"/>
  <c r="M30" i="4" a="1"/>
  <c r="M30" i="4" s="1"/>
  <c r="N30" i="4" a="1"/>
  <c r="N30" i="4" s="1"/>
  <c r="O30" i="4" a="1"/>
  <c r="O30" i="4" s="1"/>
  <c r="P30" i="4" a="1"/>
  <c r="P30" i="4" s="1"/>
  <c r="Q30" i="4" a="1"/>
  <c r="Q30" i="4" s="1"/>
  <c r="BA30" i="4" a="1"/>
  <c r="BA30" i="4" s="1"/>
  <c r="BB30" i="4" a="1"/>
  <c r="BB30" i="4" s="1"/>
  <c r="R30" i="4" a="1"/>
  <c r="R30" i="4" s="1"/>
  <c r="S30" i="4" a="1"/>
  <c r="S30" i="4" s="1"/>
  <c r="T30" i="4" a="1"/>
  <c r="T30" i="4" s="1"/>
  <c r="X30" i="4" a="1"/>
  <c r="X30" i="4" s="1"/>
  <c r="Y30" i="4" a="1"/>
  <c r="Y30" i="4" s="1"/>
  <c r="Z30" i="4" a="1"/>
  <c r="Z30" i="4" s="1"/>
  <c r="AA30" i="4" a="1"/>
  <c r="AA30" i="4" s="1"/>
  <c r="BG30" i="4" a="1"/>
  <c r="BG30" i="4" s="1"/>
  <c r="BH30" i="4" a="1"/>
  <c r="BH30" i="4" s="1"/>
  <c r="BI30" i="4" a="1"/>
  <c r="BI30" i="4" s="1"/>
  <c r="BK30" i="4" a="1"/>
  <c r="BK30" i="4" s="1"/>
  <c r="AI30" i="4" a="1"/>
  <c r="AI30" i="4" s="1"/>
  <c r="BO30" i="4" a="1"/>
  <c r="BO30" i="4" s="1"/>
  <c r="AJ30" i="4" a="1"/>
  <c r="AJ30" i="4" s="1"/>
  <c r="AK30" i="4" a="1"/>
  <c r="AK30" i="4" s="1"/>
  <c r="AL30" i="4" a="1"/>
  <c r="AL30" i="4" s="1"/>
  <c r="BP30" i="4" a="1"/>
  <c r="BP30" i="4" s="1"/>
  <c r="AM30" i="4" a="1"/>
  <c r="AM30" i="4" s="1"/>
  <c r="AO30" i="4" a="1"/>
  <c r="AO30" i="4" s="1"/>
  <c r="AP30" i="4" a="1"/>
  <c r="AP30" i="4" s="1"/>
  <c r="BS30" i="4" a="1"/>
  <c r="BS30" i="4" s="1"/>
  <c r="AQ31" i="4" a="1"/>
  <c r="AQ31" i="4" s="1"/>
  <c r="AR31" i="4" a="1"/>
  <c r="AR31" i="4" s="1"/>
  <c r="D31" i="4" a="1"/>
  <c r="D31" i="4" s="1"/>
  <c r="E31" i="4" a="1"/>
  <c r="E31" i="4" s="1"/>
  <c r="AT31" i="4" a="1"/>
  <c r="AT31" i="4" s="1"/>
  <c r="G31" i="4" a="1"/>
  <c r="G31" i="4" s="1"/>
  <c r="H31" i="4" a="1"/>
  <c r="H31" i="4" s="1"/>
  <c r="I31" i="4" a="1"/>
  <c r="I31" i="4" s="1"/>
  <c r="AX31" i="4" a="1"/>
  <c r="AX31" i="4" s="1"/>
  <c r="AY31" i="4" a="1"/>
  <c r="AY31" i="4" s="1"/>
  <c r="K31" i="4" a="1"/>
  <c r="K31" i="4" s="1"/>
  <c r="AZ31" i="4" a="1"/>
  <c r="AZ31" i="4" s="1"/>
  <c r="M31" i="4" a="1"/>
  <c r="M31" i="4" s="1"/>
  <c r="N31" i="4" a="1"/>
  <c r="N31" i="4" s="1"/>
  <c r="O31" i="4" a="1"/>
  <c r="O31" i="4" s="1"/>
  <c r="P31" i="4" a="1"/>
  <c r="P31" i="4" s="1"/>
  <c r="Q31" i="4" a="1"/>
  <c r="Q31" i="4" s="1"/>
  <c r="BA31" i="4" a="1"/>
  <c r="BA31" i="4" s="1"/>
  <c r="BB31" i="4" a="1"/>
  <c r="BB31" i="4" s="1"/>
  <c r="R31" i="4" a="1"/>
  <c r="R31" i="4" s="1"/>
  <c r="S31" i="4" a="1"/>
  <c r="S31" i="4" s="1"/>
  <c r="T31" i="4" a="1"/>
  <c r="T31" i="4" s="1"/>
  <c r="X31" i="4" a="1"/>
  <c r="X31" i="4" s="1"/>
  <c r="Y31" i="4" a="1"/>
  <c r="Y31" i="4" s="1"/>
  <c r="Z31" i="4" a="1"/>
  <c r="Z31" i="4" s="1"/>
  <c r="AA31" i="4" a="1"/>
  <c r="AA31" i="4" s="1"/>
  <c r="BG31" i="4" a="1"/>
  <c r="BG31" i="4" s="1"/>
  <c r="BH31" i="4" a="1"/>
  <c r="BH31" i="4" s="1"/>
  <c r="BI31" i="4" a="1"/>
  <c r="BI31" i="4" s="1"/>
  <c r="BK31" i="4" a="1"/>
  <c r="BK31" i="4" s="1"/>
  <c r="AI31" i="4" a="1"/>
  <c r="AI31" i="4" s="1"/>
  <c r="BO31" i="4" a="1"/>
  <c r="BO31" i="4" s="1"/>
  <c r="AJ31" i="4" a="1"/>
  <c r="AJ31" i="4" s="1"/>
  <c r="AK31" i="4" a="1"/>
  <c r="AK31" i="4" s="1"/>
  <c r="AL31" i="4" a="1"/>
  <c r="AL31" i="4" s="1"/>
  <c r="BP31" i="4" a="1"/>
  <c r="BP31" i="4" s="1"/>
  <c r="AM31" i="4" a="1"/>
  <c r="AM31" i="4" s="1"/>
  <c r="AO31" i="4" a="1"/>
  <c r="AO31" i="4" s="1"/>
  <c r="AP31" i="4" a="1"/>
  <c r="AP31" i="4" s="1"/>
  <c r="BS31" i="4" a="1"/>
  <c r="BS31" i="4" s="1"/>
  <c r="AQ32" i="4" a="1"/>
  <c r="AQ32" i="4" s="1"/>
  <c r="AR32" i="4" a="1"/>
  <c r="AR32" i="4" s="1"/>
  <c r="D32" i="4" a="1"/>
  <c r="D32" i="4" s="1"/>
  <c r="E32" i="4" a="1"/>
  <c r="E32" i="4" s="1"/>
  <c r="AT32" i="4" a="1"/>
  <c r="AT32" i="4" s="1"/>
  <c r="G32" i="4" a="1"/>
  <c r="G32" i="4" s="1"/>
  <c r="H32" i="4" a="1"/>
  <c r="H32" i="4" s="1"/>
  <c r="I32" i="4" a="1"/>
  <c r="I32" i="4" s="1"/>
  <c r="AX32" i="4" a="1"/>
  <c r="AX32" i="4" s="1"/>
  <c r="AY32" i="4" a="1"/>
  <c r="AY32" i="4" s="1"/>
  <c r="K32" i="4" a="1"/>
  <c r="K32" i="4" s="1"/>
  <c r="AZ32" i="4" a="1"/>
  <c r="AZ32" i="4" s="1"/>
  <c r="M32" i="4" a="1"/>
  <c r="M32" i="4" s="1"/>
  <c r="N32" i="4" a="1"/>
  <c r="N32" i="4" s="1"/>
  <c r="O32" i="4" a="1"/>
  <c r="O32" i="4" s="1"/>
  <c r="P32" i="4" a="1"/>
  <c r="P32" i="4" s="1"/>
  <c r="Q32" i="4" a="1"/>
  <c r="Q32" i="4" s="1"/>
  <c r="BA32" i="4" a="1"/>
  <c r="BA32" i="4" s="1"/>
  <c r="BB32" i="4" a="1"/>
  <c r="BB32" i="4" s="1"/>
  <c r="R32" i="4" a="1"/>
  <c r="R32" i="4" s="1"/>
  <c r="S32" i="4" a="1"/>
  <c r="S32" i="4" s="1"/>
  <c r="T32" i="4" a="1"/>
  <c r="T32" i="4" s="1"/>
  <c r="X32" i="4" a="1"/>
  <c r="X32" i="4" s="1"/>
  <c r="Y32" i="4" a="1"/>
  <c r="Y32" i="4" s="1"/>
  <c r="Z32" i="4" a="1"/>
  <c r="Z32" i="4" s="1"/>
  <c r="AA32" i="4" a="1"/>
  <c r="AA32" i="4" s="1"/>
  <c r="BG32" i="4" a="1"/>
  <c r="BG32" i="4" s="1"/>
  <c r="BH32" i="4" a="1"/>
  <c r="BH32" i="4" s="1"/>
  <c r="BI32" i="4" a="1"/>
  <c r="BI32" i="4" s="1"/>
  <c r="BK32" i="4" a="1"/>
  <c r="BK32" i="4" s="1"/>
  <c r="AI32" i="4" a="1"/>
  <c r="AI32" i="4" s="1"/>
  <c r="BO32" i="4" a="1"/>
  <c r="BO32" i="4" s="1"/>
  <c r="AJ32" i="4" a="1"/>
  <c r="AJ32" i="4" s="1"/>
  <c r="AK32" i="4" a="1"/>
  <c r="AK32" i="4" s="1"/>
  <c r="AL32" i="4" a="1"/>
  <c r="AL32" i="4" s="1"/>
  <c r="BP32" i="4" a="1"/>
  <c r="BP32" i="4" s="1"/>
  <c r="AM32" i="4" a="1"/>
  <c r="AM32" i="4" s="1"/>
  <c r="AO32" i="4" a="1"/>
  <c r="AO32" i="4" s="1"/>
  <c r="AP32" i="4" a="1"/>
  <c r="AP32" i="4" s="1"/>
  <c r="BS32" i="4" a="1"/>
  <c r="BS32" i="4" s="1"/>
  <c r="AQ33" i="4" a="1"/>
  <c r="AQ33" i="4" s="1"/>
  <c r="AR33" i="4" a="1"/>
  <c r="AR33" i="4" s="1"/>
  <c r="D33" i="4" a="1"/>
  <c r="D33" i="4" s="1"/>
  <c r="E33" i="4" a="1"/>
  <c r="E33" i="4" s="1"/>
  <c r="AT33" i="4" a="1"/>
  <c r="AT33" i="4" s="1"/>
  <c r="G33" i="4" a="1"/>
  <c r="G33" i="4" s="1"/>
  <c r="H33" i="4" a="1"/>
  <c r="H33" i="4" s="1"/>
  <c r="I33" i="4" a="1"/>
  <c r="I33" i="4" s="1"/>
  <c r="AX33" i="4" a="1"/>
  <c r="AX33" i="4" s="1"/>
  <c r="AY33" i="4" a="1"/>
  <c r="AY33" i="4" s="1"/>
  <c r="K33" i="4" a="1"/>
  <c r="K33" i="4" s="1"/>
  <c r="AZ33" i="4" a="1"/>
  <c r="AZ33" i="4" s="1"/>
  <c r="M33" i="4" a="1"/>
  <c r="M33" i="4" s="1"/>
  <c r="N33" i="4" a="1"/>
  <c r="N33" i="4" s="1"/>
  <c r="O33" i="4" a="1"/>
  <c r="O33" i="4" s="1"/>
  <c r="P33" i="4" a="1"/>
  <c r="P33" i="4" s="1"/>
  <c r="Q33" i="4" a="1"/>
  <c r="Q33" i="4" s="1"/>
  <c r="BA33" i="4" a="1"/>
  <c r="BA33" i="4" s="1"/>
  <c r="BB33" i="4" a="1"/>
  <c r="BB33" i="4" s="1"/>
  <c r="R33" i="4" a="1"/>
  <c r="R33" i="4" s="1"/>
  <c r="S33" i="4" a="1"/>
  <c r="S33" i="4" s="1"/>
  <c r="T33" i="4" a="1"/>
  <c r="T33" i="4" s="1"/>
  <c r="X33" i="4" a="1"/>
  <c r="X33" i="4" s="1"/>
  <c r="Y33" i="4" a="1"/>
  <c r="Y33" i="4" s="1"/>
  <c r="Z33" i="4" a="1"/>
  <c r="Z33" i="4" s="1"/>
  <c r="AA33" i="4" a="1"/>
  <c r="AA33" i="4" s="1"/>
  <c r="BG33" i="4" a="1"/>
  <c r="BG33" i="4" s="1"/>
  <c r="BH33" i="4" a="1"/>
  <c r="BH33" i="4" s="1"/>
  <c r="BI33" i="4" a="1"/>
  <c r="BI33" i="4" s="1"/>
  <c r="BK33" i="4" a="1"/>
  <c r="BK33" i="4" s="1"/>
  <c r="AI33" i="4" a="1"/>
  <c r="AI33" i="4" s="1"/>
  <c r="BO33" i="4" a="1"/>
  <c r="BO33" i="4" s="1"/>
  <c r="AJ33" i="4" a="1"/>
  <c r="AJ33" i="4" s="1"/>
  <c r="AK33" i="4" a="1"/>
  <c r="AK33" i="4" s="1"/>
  <c r="AL33" i="4" a="1"/>
  <c r="AL33" i="4" s="1"/>
  <c r="BP33" i="4" a="1"/>
  <c r="BP33" i="4" s="1"/>
  <c r="AM33" i="4" a="1"/>
  <c r="AM33" i="4" s="1"/>
  <c r="AO33" i="4" a="1"/>
  <c r="AO33" i="4" s="1"/>
  <c r="AP33" i="4" a="1"/>
  <c r="AP33" i="4" s="1"/>
  <c r="BS33" i="4" a="1"/>
  <c r="BS33" i="4" s="1"/>
  <c r="AQ65" i="4" a="1"/>
  <c r="AQ65" i="4" s="1"/>
  <c r="AR65" i="4" a="1"/>
  <c r="AR65" i="4" s="1"/>
  <c r="D65" i="4" a="1"/>
  <c r="D65" i="4" s="1"/>
  <c r="E65" i="4" a="1"/>
  <c r="E65" i="4" s="1"/>
  <c r="AT65" i="4" a="1"/>
  <c r="AT65" i="4" s="1"/>
  <c r="G65" i="4" a="1"/>
  <c r="G65" i="4" s="1"/>
  <c r="H65" i="4" a="1"/>
  <c r="H65" i="4" s="1"/>
  <c r="I65" i="4" a="1"/>
  <c r="I65" i="4" s="1"/>
  <c r="AX65" i="4" a="1"/>
  <c r="AX65" i="4" s="1"/>
  <c r="AY65" i="4" a="1"/>
  <c r="AY65" i="4" s="1"/>
  <c r="K65" i="4" a="1"/>
  <c r="K65" i="4" s="1"/>
  <c r="AZ65" i="4" a="1"/>
  <c r="AZ65" i="4" s="1"/>
  <c r="M65" i="4" a="1"/>
  <c r="M65" i="4" s="1"/>
  <c r="N65" i="4" a="1"/>
  <c r="N65" i="4" s="1"/>
  <c r="O65" i="4" a="1"/>
  <c r="O65" i="4" s="1"/>
  <c r="P65" i="4" a="1"/>
  <c r="P65" i="4" s="1"/>
  <c r="Q65" i="4" a="1"/>
  <c r="Q65" i="4" s="1"/>
  <c r="BA65" i="4" a="1"/>
  <c r="BA65" i="4" s="1"/>
  <c r="BB65" i="4" a="1"/>
  <c r="BB65" i="4" s="1"/>
  <c r="R65" i="4" a="1"/>
  <c r="R65" i="4" s="1"/>
  <c r="S65" i="4" a="1"/>
  <c r="S65" i="4" s="1"/>
  <c r="T65" i="4" a="1"/>
  <c r="T65" i="4" s="1"/>
  <c r="X65" i="4" a="1"/>
  <c r="X65" i="4" s="1"/>
  <c r="Y65" i="4" a="1"/>
  <c r="Y65" i="4" s="1"/>
  <c r="Z65" i="4" a="1"/>
  <c r="Z65" i="4" s="1"/>
  <c r="AA65" i="4" a="1"/>
  <c r="AA65" i="4" s="1"/>
  <c r="BG65" i="4" a="1"/>
  <c r="BG65" i="4" s="1"/>
  <c r="BH65" i="4" a="1"/>
  <c r="BH65" i="4" s="1"/>
  <c r="BI65" i="4" a="1"/>
  <c r="BI65" i="4" s="1"/>
  <c r="BK65" i="4" a="1"/>
  <c r="BK65" i="4" s="1"/>
  <c r="AI65" i="4" a="1"/>
  <c r="AI65" i="4" s="1"/>
  <c r="BO65" i="4" a="1"/>
  <c r="BO65" i="4" s="1"/>
  <c r="AJ65" i="4" a="1"/>
  <c r="AJ65" i="4" s="1"/>
  <c r="AK65" i="4" a="1"/>
  <c r="AK65" i="4" s="1"/>
  <c r="AL65" i="4" a="1"/>
  <c r="AL65" i="4" s="1"/>
  <c r="BP65" i="4" a="1"/>
  <c r="BP65" i="4" s="1"/>
  <c r="AM65" i="4" a="1"/>
  <c r="AM65" i="4" s="1"/>
  <c r="AO65" i="4" a="1"/>
  <c r="AO65" i="4" s="1"/>
  <c r="AP65" i="4" a="1"/>
  <c r="AP65" i="4" s="1"/>
  <c r="BS65" i="4" a="1"/>
  <c r="BS65" i="4" s="1"/>
  <c r="AQ66" i="4" a="1"/>
  <c r="AQ66" i="4" s="1"/>
  <c r="AR66" i="4" a="1"/>
  <c r="AR66" i="4" s="1"/>
  <c r="D66" i="4" a="1"/>
  <c r="D66" i="4" s="1"/>
  <c r="E66" i="4" a="1"/>
  <c r="E66" i="4" s="1"/>
  <c r="AT66" i="4" a="1"/>
  <c r="AT66" i="4" s="1"/>
  <c r="G66" i="4" a="1"/>
  <c r="G66" i="4" s="1"/>
  <c r="H66" i="4" a="1"/>
  <c r="H66" i="4" s="1"/>
  <c r="I66" i="4" a="1"/>
  <c r="I66" i="4" s="1"/>
  <c r="AX66" i="4" a="1"/>
  <c r="AX66" i="4" s="1"/>
  <c r="AY66" i="4" a="1"/>
  <c r="AY66" i="4" s="1"/>
  <c r="K66" i="4" a="1"/>
  <c r="K66" i="4" s="1"/>
  <c r="AZ66" i="4" a="1"/>
  <c r="AZ66" i="4" s="1"/>
  <c r="M66" i="4" a="1"/>
  <c r="M66" i="4" s="1"/>
  <c r="N66" i="4" a="1"/>
  <c r="N66" i="4" s="1"/>
  <c r="O66" i="4" a="1"/>
  <c r="O66" i="4" s="1"/>
  <c r="P66" i="4" a="1"/>
  <c r="P66" i="4" s="1"/>
  <c r="Q66" i="4" a="1"/>
  <c r="Q66" i="4" s="1"/>
  <c r="BA66" i="4" a="1"/>
  <c r="BA66" i="4" s="1"/>
  <c r="BB66" i="4" a="1"/>
  <c r="BB66" i="4" s="1"/>
  <c r="R66" i="4" a="1"/>
  <c r="R66" i="4" s="1"/>
  <c r="S66" i="4" a="1"/>
  <c r="S66" i="4" s="1"/>
  <c r="T66" i="4" a="1"/>
  <c r="T66" i="4" s="1"/>
  <c r="X66" i="4" a="1"/>
  <c r="X66" i="4" s="1"/>
  <c r="Y66" i="4" a="1"/>
  <c r="Y66" i="4" s="1"/>
  <c r="Z66" i="4" a="1"/>
  <c r="Z66" i="4" s="1"/>
  <c r="AA66" i="4" a="1"/>
  <c r="AA66" i="4" s="1"/>
  <c r="BG66" i="4" a="1"/>
  <c r="BG66" i="4" s="1"/>
  <c r="BH66" i="4" a="1"/>
  <c r="BH66" i="4" s="1"/>
  <c r="BI66" i="4" a="1"/>
  <c r="BI66" i="4" s="1"/>
  <c r="BK66" i="4" a="1"/>
  <c r="BK66" i="4" s="1"/>
  <c r="AI66" i="4" a="1"/>
  <c r="AI66" i="4" s="1"/>
  <c r="BO66" i="4" a="1"/>
  <c r="BO66" i="4" s="1"/>
  <c r="AJ66" i="4" a="1"/>
  <c r="AJ66" i="4" s="1"/>
  <c r="AK66" i="4" a="1"/>
  <c r="AK66" i="4" s="1"/>
  <c r="AL66" i="4" a="1"/>
  <c r="AL66" i="4" s="1"/>
  <c r="BP66" i="4" a="1"/>
  <c r="BP66" i="4" s="1"/>
  <c r="AM66" i="4" a="1"/>
  <c r="AM66" i="4" s="1"/>
  <c r="AO66" i="4" a="1"/>
  <c r="AO66" i="4" s="1"/>
  <c r="AP66" i="4" a="1"/>
  <c r="AP66" i="4" s="1"/>
  <c r="BS66" i="4" a="1"/>
  <c r="BS66" i="4" s="1"/>
  <c r="AQ67" i="4" a="1"/>
  <c r="AQ67" i="4" s="1"/>
  <c r="AR67" i="4" a="1"/>
  <c r="AR67" i="4" s="1"/>
  <c r="D67" i="4" a="1"/>
  <c r="D67" i="4" s="1"/>
  <c r="E67" i="4" a="1"/>
  <c r="E67" i="4" s="1"/>
  <c r="AT67" i="4" a="1"/>
  <c r="AT67" i="4" s="1"/>
  <c r="G67" i="4" a="1"/>
  <c r="G67" i="4" s="1"/>
  <c r="H67" i="4" a="1"/>
  <c r="H67" i="4" s="1"/>
  <c r="I67" i="4" a="1"/>
  <c r="I67" i="4" s="1"/>
  <c r="AX67" i="4" a="1"/>
  <c r="AX67" i="4" s="1"/>
  <c r="AY67" i="4" a="1"/>
  <c r="AY67" i="4" s="1"/>
  <c r="K67" i="4" a="1"/>
  <c r="K67" i="4" s="1"/>
  <c r="AZ67" i="4" a="1"/>
  <c r="AZ67" i="4" s="1"/>
  <c r="M67" i="4" a="1"/>
  <c r="M67" i="4" s="1"/>
  <c r="N67" i="4" a="1"/>
  <c r="N67" i="4" s="1"/>
  <c r="O67" i="4" a="1"/>
  <c r="O67" i="4" s="1"/>
  <c r="P67" i="4" a="1"/>
  <c r="P67" i="4" s="1"/>
  <c r="Q67" i="4" a="1"/>
  <c r="Q67" i="4" s="1"/>
  <c r="BA67" i="4" a="1"/>
  <c r="BA67" i="4" s="1"/>
  <c r="BB67" i="4" a="1"/>
  <c r="BB67" i="4" s="1"/>
  <c r="R67" i="4" a="1"/>
  <c r="R67" i="4" s="1"/>
  <c r="S67" i="4" a="1"/>
  <c r="S67" i="4" s="1"/>
  <c r="T67" i="4" a="1"/>
  <c r="T67" i="4" s="1"/>
  <c r="X67" i="4" a="1"/>
  <c r="X67" i="4" s="1"/>
  <c r="Y67" i="4" a="1"/>
  <c r="Y67" i="4" s="1"/>
  <c r="Z67" i="4" a="1"/>
  <c r="Z67" i="4" s="1"/>
  <c r="AA67" i="4" a="1"/>
  <c r="AA67" i="4" s="1"/>
  <c r="BG67" i="4" a="1"/>
  <c r="BG67" i="4" s="1"/>
  <c r="BH67" i="4" a="1"/>
  <c r="BH67" i="4" s="1"/>
  <c r="BI67" i="4" a="1"/>
  <c r="BI67" i="4" s="1"/>
  <c r="BK67" i="4" a="1"/>
  <c r="BK67" i="4" s="1"/>
  <c r="AI67" i="4" a="1"/>
  <c r="AI67" i="4" s="1"/>
  <c r="BO67" i="4" a="1"/>
  <c r="BO67" i="4" s="1"/>
  <c r="AJ67" i="4" a="1"/>
  <c r="AJ67" i="4" s="1"/>
  <c r="AK67" i="4" a="1"/>
  <c r="AK67" i="4" s="1"/>
  <c r="AL67" i="4" a="1"/>
  <c r="AL67" i="4" s="1"/>
  <c r="BP67" i="4" a="1"/>
  <c r="BP67" i="4" s="1"/>
  <c r="AM67" i="4" a="1"/>
  <c r="AM67" i="4" s="1"/>
  <c r="AO67" i="4" a="1"/>
  <c r="AO67" i="4" s="1"/>
  <c r="AP67" i="4" a="1"/>
  <c r="AP67" i="4" s="1"/>
  <c r="BS67" i="4" a="1"/>
  <c r="BS67" i="4" s="1"/>
  <c r="AQ69" i="4" a="1"/>
  <c r="AQ69" i="4" s="1"/>
  <c r="AR69" i="4" a="1"/>
  <c r="AR69" i="4" s="1"/>
  <c r="D69" i="4" a="1"/>
  <c r="D69" i="4" s="1"/>
  <c r="E69" i="4" a="1"/>
  <c r="E69" i="4" s="1"/>
  <c r="AT69" i="4" a="1"/>
  <c r="AT69" i="4" s="1"/>
  <c r="G69" i="4" a="1"/>
  <c r="G69" i="4" s="1"/>
  <c r="H69" i="4" a="1"/>
  <c r="H69" i="4" s="1"/>
  <c r="I69" i="4" a="1"/>
  <c r="I69" i="4" s="1"/>
  <c r="AX69" i="4" a="1"/>
  <c r="AX69" i="4" s="1"/>
  <c r="AY69" i="4" a="1"/>
  <c r="AY69" i="4" s="1"/>
  <c r="K69" i="4" a="1"/>
  <c r="K69" i="4" s="1"/>
  <c r="AZ69" i="4" a="1"/>
  <c r="AZ69" i="4" s="1"/>
  <c r="M69" i="4" a="1"/>
  <c r="M69" i="4" s="1"/>
  <c r="N69" i="4" a="1"/>
  <c r="N69" i="4" s="1"/>
  <c r="O69" i="4" a="1"/>
  <c r="O69" i="4" s="1"/>
  <c r="P69" i="4" a="1"/>
  <c r="P69" i="4" s="1"/>
  <c r="Q69" i="4" a="1"/>
  <c r="Q69" i="4" s="1"/>
  <c r="BA69" i="4" a="1"/>
  <c r="BA69" i="4" s="1"/>
  <c r="BB69" i="4" a="1"/>
  <c r="BB69" i="4" s="1"/>
  <c r="R69" i="4" a="1"/>
  <c r="R69" i="4" s="1"/>
  <c r="S69" i="4" a="1"/>
  <c r="S69" i="4" s="1"/>
  <c r="T69" i="4" a="1"/>
  <c r="T69" i="4" s="1"/>
  <c r="X69" i="4" a="1"/>
  <c r="X69" i="4" s="1"/>
  <c r="Y69" i="4" a="1"/>
  <c r="Y69" i="4" s="1"/>
  <c r="Z69" i="4" a="1"/>
  <c r="Z69" i="4" s="1"/>
  <c r="AA69" i="4" a="1"/>
  <c r="AA69" i="4" s="1"/>
  <c r="BG69" i="4" a="1"/>
  <c r="BG69" i="4" s="1"/>
  <c r="BH69" i="4" a="1"/>
  <c r="BH69" i="4" s="1"/>
  <c r="BI69" i="4" a="1"/>
  <c r="BI69" i="4" s="1"/>
  <c r="BK69" i="4" a="1"/>
  <c r="BK69" i="4" s="1"/>
  <c r="AI69" i="4" a="1"/>
  <c r="AI69" i="4" s="1"/>
  <c r="BO69" i="4" a="1"/>
  <c r="BO69" i="4" s="1"/>
  <c r="AJ69" i="4" a="1"/>
  <c r="AJ69" i="4" s="1"/>
  <c r="AK69" i="4" a="1"/>
  <c r="AK69" i="4" s="1"/>
  <c r="AL69" i="4" a="1"/>
  <c r="AL69" i="4" s="1"/>
  <c r="BP69" i="4" a="1"/>
  <c r="BP69" i="4" s="1"/>
  <c r="AM69" i="4" a="1"/>
  <c r="AM69" i="4" s="1"/>
  <c r="AO69" i="4" a="1"/>
  <c r="AO69" i="4" s="1"/>
  <c r="AP69" i="4" a="1"/>
  <c r="AP69" i="4" s="1"/>
  <c r="BS69" i="4" a="1"/>
  <c r="BS69" i="4" s="1"/>
  <c r="AQ74" i="4" a="1"/>
  <c r="AQ74" i="4" s="1"/>
  <c r="AR74" i="4" a="1"/>
  <c r="AR74" i="4" s="1"/>
  <c r="D74" i="4" a="1"/>
  <c r="D74" i="4" s="1"/>
  <c r="E74" i="4" a="1"/>
  <c r="E74" i="4" s="1"/>
  <c r="AT74" i="4" a="1"/>
  <c r="AT74" i="4" s="1"/>
  <c r="G74" i="4" a="1"/>
  <c r="G74" i="4" s="1"/>
  <c r="H74" i="4" a="1"/>
  <c r="H74" i="4" s="1"/>
  <c r="I74" i="4" a="1"/>
  <c r="I74" i="4" s="1"/>
  <c r="AX74" i="4" a="1"/>
  <c r="AX74" i="4" s="1"/>
  <c r="AY74" i="4" a="1"/>
  <c r="AY74" i="4" s="1"/>
  <c r="K74" i="4" a="1"/>
  <c r="K74" i="4" s="1"/>
  <c r="AZ74" i="4" a="1"/>
  <c r="AZ74" i="4" s="1"/>
  <c r="M74" i="4" a="1"/>
  <c r="M74" i="4" s="1"/>
  <c r="N74" i="4" a="1"/>
  <c r="N74" i="4" s="1"/>
  <c r="O74" i="4" a="1"/>
  <c r="O74" i="4" s="1"/>
  <c r="P74" i="4" a="1"/>
  <c r="P74" i="4" s="1"/>
  <c r="Q74" i="4" a="1"/>
  <c r="Q74" i="4" s="1"/>
  <c r="BA74" i="4" a="1"/>
  <c r="BA74" i="4" s="1"/>
  <c r="BB74" i="4" a="1"/>
  <c r="BB74" i="4" s="1"/>
  <c r="R74" i="4" a="1"/>
  <c r="R74" i="4" s="1"/>
  <c r="S74" i="4" a="1"/>
  <c r="S74" i="4" s="1"/>
  <c r="T74" i="4" a="1"/>
  <c r="T74" i="4" s="1"/>
  <c r="X74" i="4" a="1"/>
  <c r="X74" i="4" s="1"/>
  <c r="Y74" i="4" a="1"/>
  <c r="Y74" i="4" s="1"/>
  <c r="Z74" i="4" a="1"/>
  <c r="Z74" i="4" s="1"/>
  <c r="AA74" i="4" a="1"/>
  <c r="AA74" i="4" s="1"/>
  <c r="BG74" i="4" a="1"/>
  <c r="BG74" i="4" s="1"/>
  <c r="BH74" i="4" a="1"/>
  <c r="BH74" i="4" s="1"/>
  <c r="BI74" i="4" a="1"/>
  <c r="BI74" i="4" s="1"/>
  <c r="BK74" i="4" a="1"/>
  <c r="BK74" i="4" s="1"/>
  <c r="AI74" i="4" a="1"/>
  <c r="AI74" i="4" s="1"/>
  <c r="BO74" i="4" a="1"/>
  <c r="BO74" i="4" s="1"/>
  <c r="AJ74" i="4" a="1"/>
  <c r="AJ74" i="4" s="1"/>
  <c r="AK74" i="4" a="1"/>
  <c r="AK74" i="4" s="1"/>
  <c r="AL74" i="4" a="1"/>
  <c r="AL74" i="4" s="1"/>
  <c r="BP74" i="4" a="1"/>
  <c r="BP74" i="4" s="1"/>
  <c r="AM74" i="4" a="1"/>
  <c r="AM74" i="4" s="1"/>
  <c r="AO74" i="4" a="1"/>
  <c r="AO74" i="4" s="1"/>
  <c r="AP74" i="4" a="1"/>
  <c r="AP74" i="4" s="1"/>
  <c r="BS74" i="4" a="1"/>
  <c r="BS74" i="4" s="1"/>
  <c r="AQ45" i="4" a="1"/>
  <c r="AQ45" i="4" s="1"/>
  <c r="AR45" i="4" a="1"/>
  <c r="AR45" i="4" s="1"/>
  <c r="D45" i="4" a="1"/>
  <c r="D45" i="4" s="1"/>
  <c r="E45" i="4" a="1"/>
  <c r="E45" i="4" s="1"/>
  <c r="AT45" i="4" a="1"/>
  <c r="AT45" i="4" s="1"/>
  <c r="G45" i="4" a="1"/>
  <c r="G45" i="4" s="1"/>
  <c r="H45" i="4" a="1"/>
  <c r="H45" i="4" s="1"/>
  <c r="I45" i="4" a="1"/>
  <c r="I45" i="4" s="1"/>
  <c r="AX45" i="4" a="1"/>
  <c r="AX45" i="4" s="1"/>
  <c r="AY45" i="4" a="1"/>
  <c r="AY45" i="4" s="1"/>
  <c r="K45" i="4" a="1"/>
  <c r="K45" i="4" s="1"/>
  <c r="AZ45" i="4" a="1"/>
  <c r="AZ45" i="4" s="1"/>
  <c r="M45" i="4" a="1"/>
  <c r="M45" i="4" s="1"/>
  <c r="N45" i="4" a="1"/>
  <c r="N45" i="4" s="1"/>
  <c r="O45" i="4" a="1"/>
  <c r="O45" i="4" s="1"/>
  <c r="P45" i="4" a="1"/>
  <c r="P45" i="4" s="1"/>
  <c r="Q45" i="4" a="1"/>
  <c r="Q45" i="4" s="1"/>
  <c r="BA45" i="4" a="1"/>
  <c r="BA45" i="4" s="1"/>
  <c r="BB45" i="4" a="1"/>
  <c r="BB45" i="4" s="1"/>
  <c r="R45" i="4" a="1"/>
  <c r="R45" i="4" s="1"/>
  <c r="S45" i="4" a="1"/>
  <c r="S45" i="4" s="1"/>
  <c r="T45" i="4" a="1"/>
  <c r="T45" i="4" s="1"/>
  <c r="X45" i="4" a="1"/>
  <c r="X45" i="4" s="1"/>
  <c r="Y45" i="4" a="1"/>
  <c r="Y45" i="4" s="1"/>
  <c r="Z45" i="4" a="1"/>
  <c r="Z45" i="4" s="1"/>
  <c r="AA45" i="4" a="1"/>
  <c r="AA45" i="4" s="1"/>
  <c r="BG45" i="4" a="1"/>
  <c r="BG45" i="4" s="1"/>
  <c r="BH45" i="4" a="1"/>
  <c r="BH45" i="4" s="1"/>
  <c r="BI45" i="4" a="1"/>
  <c r="BI45" i="4" s="1"/>
  <c r="BK45" i="4" a="1"/>
  <c r="BK45" i="4" s="1"/>
  <c r="AI45" i="4" a="1"/>
  <c r="AI45" i="4" s="1"/>
  <c r="BO45" i="4" a="1"/>
  <c r="BO45" i="4" s="1"/>
  <c r="AJ45" i="4" a="1"/>
  <c r="AJ45" i="4" s="1"/>
  <c r="AK45" i="4" a="1"/>
  <c r="AK45" i="4" s="1"/>
  <c r="AL45" i="4" a="1"/>
  <c r="AL45" i="4" s="1"/>
  <c r="BP45" i="4" a="1"/>
  <c r="BP45" i="4" s="1"/>
  <c r="AM45" i="4" a="1"/>
  <c r="AM45" i="4" s="1"/>
  <c r="AO45" i="4" a="1"/>
  <c r="AO45" i="4" s="1"/>
  <c r="AP45" i="4" a="1"/>
  <c r="AP45" i="4" s="1"/>
  <c r="BS45" i="4" a="1"/>
  <c r="BS45" i="4" s="1"/>
  <c r="AQ47" i="4" a="1"/>
  <c r="AQ47" i="4" s="1"/>
  <c r="AR47" i="4" a="1"/>
  <c r="AR47" i="4" s="1"/>
  <c r="D47" i="4" a="1"/>
  <c r="D47" i="4" s="1"/>
  <c r="E47" i="4" a="1"/>
  <c r="E47" i="4" s="1"/>
  <c r="AT47" i="4" a="1"/>
  <c r="AT47" i="4" s="1"/>
  <c r="G47" i="4" a="1"/>
  <c r="G47" i="4" s="1"/>
  <c r="H47" i="4" a="1"/>
  <c r="H47" i="4" s="1"/>
  <c r="I47" i="4" a="1"/>
  <c r="I47" i="4" s="1"/>
  <c r="AX47" i="4" a="1"/>
  <c r="AX47" i="4" s="1"/>
  <c r="AY47" i="4" a="1"/>
  <c r="AY47" i="4" s="1"/>
  <c r="K47" i="4" a="1"/>
  <c r="K47" i="4" s="1"/>
  <c r="AZ47" i="4" a="1"/>
  <c r="AZ47" i="4" s="1"/>
  <c r="M47" i="4" a="1"/>
  <c r="M47" i="4" s="1"/>
  <c r="N47" i="4" a="1"/>
  <c r="N47" i="4" s="1"/>
  <c r="O47" i="4" a="1"/>
  <c r="O47" i="4" s="1"/>
  <c r="P47" i="4" a="1"/>
  <c r="P47" i="4" s="1"/>
  <c r="Q47" i="4" a="1"/>
  <c r="Q47" i="4" s="1"/>
  <c r="BA47" i="4" a="1"/>
  <c r="BA47" i="4" s="1"/>
  <c r="BB47" i="4" a="1"/>
  <c r="BB47" i="4" s="1"/>
  <c r="R47" i="4" a="1"/>
  <c r="R47" i="4" s="1"/>
  <c r="S47" i="4" a="1"/>
  <c r="S47" i="4" s="1"/>
  <c r="T47" i="4" a="1"/>
  <c r="T47" i="4" s="1"/>
  <c r="X47" i="4" a="1"/>
  <c r="X47" i="4" s="1"/>
  <c r="Y47" i="4" a="1"/>
  <c r="Y47" i="4" s="1"/>
  <c r="Z47" i="4" a="1"/>
  <c r="Z47" i="4" s="1"/>
  <c r="AA47" i="4" a="1"/>
  <c r="AA47" i="4" s="1"/>
  <c r="BG47" i="4" a="1"/>
  <c r="BG47" i="4" s="1"/>
  <c r="BH47" i="4" a="1"/>
  <c r="BH47" i="4" s="1"/>
  <c r="BI47" i="4" a="1"/>
  <c r="BI47" i="4" s="1"/>
  <c r="BK47" i="4" a="1"/>
  <c r="BK47" i="4" s="1"/>
  <c r="AI47" i="4" a="1"/>
  <c r="AI47" i="4" s="1"/>
  <c r="BO47" i="4" a="1"/>
  <c r="BO47" i="4" s="1"/>
  <c r="AJ47" i="4" a="1"/>
  <c r="AJ47" i="4" s="1"/>
  <c r="AK47" i="4" a="1"/>
  <c r="AK47" i="4" s="1"/>
  <c r="AL47" i="4" a="1"/>
  <c r="AL47" i="4" s="1"/>
  <c r="BP47" i="4" a="1"/>
  <c r="BP47" i="4" s="1"/>
  <c r="AM47" i="4" a="1"/>
  <c r="AM47" i="4" s="1"/>
  <c r="AO47" i="4" a="1"/>
  <c r="AO47" i="4" s="1"/>
  <c r="AP47" i="4" a="1"/>
  <c r="AP47" i="4" s="1"/>
  <c r="BS47" i="4" a="1"/>
  <c r="BS47" i="4" s="1"/>
  <c r="AQ48" i="4" a="1"/>
  <c r="AQ48" i="4" s="1"/>
  <c r="AR48" i="4" a="1"/>
  <c r="AR48" i="4" s="1"/>
  <c r="D48" i="4" a="1"/>
  <c r="D48" i="4" s="1"/>
  <c r="E48" i="4" a="1"/>
  <c r="E48" i="4" s="1"/>
  <c r="AT48" i="4" a="1"/>
  <c r="AT48" i="4" s="1"/>
  <c r="G48" i="4" a="1"/>
  <c r="G48" i="4" s="1"/>
  <c r="H48" i="4" a="1"/>
  <c r="H48" i="4" s="1"/>
  <c r="I48" i="4" a="1"/>
  <c r="I48" i="4" s="1"/>
  <c r="AX48" i="4" a="1"/>
  <c r="AX48" i="4" s="1"/>
  <c r="AY48" i="4" a="1"/>
  <c r="AY48" i="4" s="1"/>
  <c r="K48" i="4" a="1"/>
  <c r="K48" i="4" s="1"/>
  <c r="AZ48" i="4" a="1"/>
  <c r="AZ48" i="4" s="1"/>
  <c r="M48" i="4" a="1"/>
  <c r="M48" i="4" s="1"/>
  <c r="N48" i="4" a="1"/>
  <c r="N48" i="4" s="1"/>
  <c r="O48" i="4" a="1"/>
  <c r="O48" i="4" s="1"/>
  <c r="P48" i="4" a="1"/>
  <c r="P48" i="4" s="1"/>
  <c r="Q48" i="4" a="1"/>
  <c r="Q48" i="4" s="1"/>
  <c r="BA48" i="4" a="1"/>
  <c r="BA48" i="4" s="1"/>
  <c r="BB48" i="4" a="1"/>
  <c r="BB48" i="4" s="1"/>
  <c r="R48" i="4" a="1"/>
  <c r="R48" i="4" s="1"/>
  <c r="S48" i="4" a="1"/>
  <c r="S48" i="4" s="1"/>
  <c r="T48" i="4" a="1"/>
  <c r="T48" i="4" s="1"/>
  <c r="X48" i="4" a="1"/>
  <c r="X48" i="4" s="1"/>
  <c r="Y48" i="4" a="1"/>
  <c r="Y48" i="4" s="1"/>
  <c r="Z48" i="4" a="1"/>
  <c r="Z48" i="4" s="1"/>
  <c r="AA48" i="4" a="1"/>
  <c r="AA48" i="4" s="1"/>
  <c r="BG48" i="4" a="1"/>
  <c r="BG48" i="4" s="1"/>
  <c r="BH48" i="4" a="1"/>
  <c r="BH48" i="4" s="1"/>
  <c r="BI48" i="4" a="1"/>
  <c r="BI48" i="4" s="1"/>
  <c r="BK48" i="4" a="1"/>
  <c r="BK48" i="4" s="1"/>
  <c r="AI48" i="4" a="1"/>
  <c r="AI48" i="4" s="1"/>
  <c r="BO48" i="4" a="1"/>
  <c r="BO48" i="4" s="1"/>
  <c r="AJ48" i="4" a="1"/>
  <c r="AJ48" i="4" s="1"/>
  <c r="AK48" i="4" a="1"/>
  <c r="AK48" i="4" s="1"/>
  <c r="AL48" i="4" a="1"/>
  <c r="AL48" i="4" s="1"/>
  <c r="BP48" i="4" a="1"/>
  <c r="BP48" i="4" s="1"/>
  <c r="AM48" i="4" a="1"/>
  <c r="AM48" i="4" s="1"/>
  <c r="AO48" i="4" a="1"/>
  <c r="AO48" i="4" s="1"/>
  <c r="AP48" i="4" a="1"/>
  <c r="AP48" i="4" s="1"/>
  <c r="BS48" i="4" a="1"/>
  <c r="BS48" i="4" s="1"/>
  <c r="AQ77" i="4" a="1"/>
  <c r="AQ77" i="4" s="1"/>
  <c r="AR77" i="4" a="1"/>
  <c r="AR77" i="4" s="1"/>
  <c r="D77" i="4" a="1"/>
  <c r="D77" i="4" s="1"/>
  <c r="E77" i="4" a="1"/>
  <c r="E77" i="4" s="1"/>
  <c r="AT77" i="4" a="1"/>
  <c r="AT77" i="4" s="1"/>
  <c r="G77" i="4" a="1"/>
  <c r="G77" i="4" s="1"/>
  <c r="H77" i="4" a="1"/>
  <c r="H77" i="4" s="1"/>
  <c r="I77" i="4" a="1"/>
  <c r="I77" i="4" s="1"/>
  <c r="AX77" i="4" a="1"/>
  <c r="AX77" i="4" s="1"/>
  <c r="AY77" i="4" a="1"/>
  <c r="AY77" i="4" s="1"/>
  <c r="K77" i="4" a="1"/>
  <c r="K77" i="4" s="1"/>
  <c r="AZ77" i="4" a="1"/>
  <c r="AZ77" i="4" s="1"/>
  <c r="M77" i="4" a="1"/>
  <c r="M77" i="4" s="1"/>
  <c r="N77" i="4" a="1"/>
  <c r="N77" i="4" s="1"/>
  <c r="O77" i="4" a="1"/>
  <c r="O77" i="4" s="1"/>
  <c r="P77" i="4" a="1"/>
  <c r="P77" i="4" s="1"/>
  <c r="Q77" i="4" a="1"/>
  <c r="Q77" i="4" s="1"/>
  <c r="BA77" i="4" a="1"/>
  <c r="BA77" i="4" s="1"/>
  <c r="BB77" i="4" a="1"/>
  <c r="BB77" i="4" s="1"/>
  <c r="R77" i="4" a="1"/>
  <c r="R77" i="4" s="1"/>
  <c r="S77" i="4" a="1"/>
  <c r="S77" i="4" s="1"/>
  <c r="T77" i="4" a="1"/>
  <c r="T77" i="4" s="1"/>
  <c r="X77" i="4" a="1"/>
  <c r="X77" i="4" s="1"/>
  <c r="Y77" i="4" a="1"/>
  <c r="Y77" i="4" s="1"/>
  <c r="Z77" i="4" a="1"/>
  <c r="Z77" i="4" s="1"/>
  <c r="AA77" i="4" a="1"/>
  <c r="AA77" i="4" s="1"/>
  <c r="BG77" i="4" a="1"/>
  <c r="BG77" i="4" s="1"/>
  <c r="BH77" i="4" a="1"/>
  <c r="BH77" i="4" s="1"/>
  <c r="BI77" i="4" a="1"/>
  <c r="BI77" i="4" s="1"/>
  <c r="BK77" i="4" a="1"/>
  <c r="BK77" i="4" s="1"/>
  <c r="AI77" i="4" a="1"/>
  <c r="AI77" i="4" s="1"/>
  <c r="BO77" i="4" a="1"/>
  <c r="BO77" i="4" s="1"/>
  <c r="AJ77" i="4" a="1"/>
  <c r="AJ77" i="4" s="1"/>
  <c r="AK77" i="4" a="1"/>
  <c r="AK77" i="4" s="1"/>
  <c r="AL77" i="4" a="1"/>
  <c r="AL77" i="4" s="1"/>
  <c r="BP77" i="4" a="1"/>
  <c r="BP77" i="4" s="1"/>
  <c r="AM77" i="4" a="1"/>
  <c r="AM77" i="4" s="1"/>
  <c r="AO77" i="4" a="1"/>
  <c r="AO77" i="4" s="1"/>
  <c r="AP77" i="4" a="1"/>
  <c r="AP77" i="4" s="1"/>
  <c r="BS77" i="4" a="1"/>
  <c r="BS77" i="4" s="1"/>
  <c r="AT49" i="4" l="1" a="1"/>
  <c r="AT49" i="4" s="1"/>
  <c r="G49" i="4" a="1"/>
  <c r="G49" i="4" s="1"/>
  <c r="H49" i="4" a="1"/>
  <c r="H49" i="4" s="1"/>
  <c r="I49" i="4" a="1"/>
  <c r="I49" i="4" s="1"/>
  <c r="AX49" i="4" a="1"/>
  <c r="AX49" i="4" s="1"/>
  <c r="AY49" i="4" a="1"/>
  <c r="AY49" i="4" s="1"/>
  <c r="K49" i="4" a="1"/>
  <c r="K49" i="4" s="1"/>
  <c r="AZ49" i="4" a="1"/>
  <c r="AZ49" i="4" s="1"/>
  <c r="M49" i="4" a="1"/>
  <c r="M49" i="4" s="1"/>
  <c r="N49" i="4" a="1"/>
  <c r="N49" i="4" s="1"/>
  <c r="O49" i="4" a="1"/>
  <c r="O49" i="4" s="1"/>
  <c r="P49" i="4" a="1"/>
  <c r="P49" i="4" s="1"/>
  <c r="Q49" i="4" a="1"/>
  <c r="Q49" i="4" s="1"/>
  <c r="BA49" i="4" a="1"/>
  <c r="BA49" i="4" s="1"/>
  <c r="BB49" i="4" a="1"/>
  <c r="BB49" i="4" s="1"/>
  <c r="R49" i="4" a="1"/>
  <c r="R49" i="4" s="1"/>
  <c r="S49" i="4" a="1"/>
  <c r="S49" i="4" s="1"/>
  <c r="T49" i="4" a="1"/>
  <c r="T49" i="4" s="1"/>
  <c r="X49" i="4" a="1"/>
  <c r="X49" i="4" s="1"/>
  <c r="Y49" i="4" a="1"/>
  <c r="Y49" i="4" s="1"/>
  <c r="Z49" i="4" a="1"/>
  <c r="Z49" i="4" s="1"/>
  <c r="AA49" i="4" a="1"/>
  <c r="AA49" i="4" s="1"/>
  <c r="BG49" i="4" a="1"/>
  <c r="BG49" i="4" s="1"/>
  <c r="BH49" i="4" a="1"/>
  <c r="BH49" i="4" s="1"/>
  <c r="BI49" i="4" a="1"/>
  <c r="BI49" i="4" s="1"/>
  <c r="BK49" i="4" a="1"/>
  <c r="BK49" i="4" s="1"/>
  <c r="AI49" i="4" a="1"/>
  <c r="AI49" i="4" s="1"/>
  <c r="BO49" i="4" a="1"/>
  <c r="BO49" i="4" s="1"/>
  <c r="AJ49" i="4" a="1"/>
  <c r="AJ49" i="4" s="1"/>
  <c r="AK49" i="4" a="1"/>
  <c r="AK49" i="4" s="1"/>
  <c r="AL49" i="4" a="1"/>
  <c r="AL49" i="4" s="1"/>
  <c r="BP49" i="4" a="1"/>
  <c r="BP49" i="4" s="1"/>
  <c r="AM49" i="4" a="1"/>
  <c r="AM49" i="4" s="1"/>
  <c r="AO49" i="4" a="1"/>
  <c r="AO49" i="4" s="1"/>
  <c r="AP49" i="4" a="1"/>
  <c r="AP49" i="4" s="1"/>
  <c r="AT50" i="4" a="1"/>
  <c r="AT50" i="4" s="1"/>
  <c r="G50" i="4" a="1"/>
  <c r="G50" i="4" s="1"/>
  <c r="H50" i="4" a="1"/>
  <c r="H50" i="4" s="1"/>
  <c r="I50" i="4" a="1"/>
  <c r="I50" i="4" s="1"/>
  <c r="AX50" i="4" a="1"/>
  <c r="AX50" i="4" s="1"/>
  <c r="AY50" i="4" a="1"/>
  <c r="AY50" i="4" s="1"/>
  <c r="K50" i="4" a="1"/>
  <c r="K50" i="4" s="1"/>
  <c r="AZ50" i="4" a="1"/>
  <c r="AZ50" i="4" s="1"/>
  <c r="M50" i="4" a="1"/>
  <c r="M50" i="4" s="1"/>
  <c r="N50" i="4" a="1"/>
  <c r="N50" i="4" s="1"/>
  <c r="O50" i="4" a="1"/>
  <c r="O50" i="4" s="1"/>
  <c r="P50" i="4" a="1"/>
  <c r="P50" i="4" s="1"/>
  <c r="Q50" i="4" a="1"/>
  <c r="Q50" i="4" s="1"/>
  <c r="BA50" i="4" a="1"/>
  <c r="BA50" i="4" s="1"/>
  <c r="BB50" i="4" a="1"/>
  <c r="BB50" i="4" s="1"/>
  <c r="R50" i="4" a="1"/>
  <c r="R50" i="4" s="1"/>
  <c r="S50" i="4" a="1"/>
  <c r="S50" i="4" s="1"/>
  <c r="T50" i="4" a="1"/>
  <c r="T50" i="4" s="1"/>
  <c r="X50" i="4" a="1"/>
  <c r="X50" i="4" s="1"/>
  <c r="Y50" i="4" a="1"/>
  <c r="Y50" i="4" s="1"/>
  <c r="Z50" i="4" a="1"/>
  <c r="Z50" i="4" s="1"/>
  <c r="AA50" i="4" a="1"/>
  <c r="AA50" i="4" s="1"/>
  <c r="BG50" i="4" a="1"/>
  <c r="BG50" i="4" s="1"/>
  <c r="BH50" i="4" a="1"/>
  <c r="BH50" i="4" s="1"/>
  <c r="BI50" i="4" a="1"/>
  <c r="BI50" i="4" s="1"/>
  <c r="BK50" i="4" a="1"/>
  <c r="BK50" i="4" s="1"/>
  <c r="AI50" i="4" a="1"/>
  <c r="AI50" i="4" s="1"/>
  <c r="BO50" i="4" a="1"/>
  <c r="BO50" i="4" s="1"/>
  <c r="AJ50" i="4" a="1"/>
  <c r="AJ50" i="4" s="1"/>
  <c r="AK50" i="4" a="1"/>
  <c r="AK50" i="4" s="1"/>
  <c r="AL50" i="4" a="1"/>
  <c r="AL50" i="4" s="1"/>
  <c r="BP50" i="4" a="1"/>
  <c r="BP50" i="4" s="1"/>
  <c r="AM50" i="4" a="1"/>
  <c r="AM50" i="4" s="1"/>
  <c r="AO50" i="4" a="1"/>
  <c r="AO50" i="4" s="1"/>
  <c r="AP50" i="4" a="1"/>
  <c r="AP50" i="4" s="1"/>
  <c r="AT10" i="4" a="1"/>
  <c r="AT10" i="4" s="1"/>
  <c r="G10" i="4" a="1"/>
  <c r="G10" i="4" s="1"/>
  <c r="H10" i="4" a="1"/>
  <c r="H10" i="4" s="1"/>
  <c r="I10" i="4" a="1"/>
  <c r="I10" i="4" s="1"/>
  <c r="AX10" i="4" a="1"/>
  <c r="AX10" i="4" s="1"/>
  <c r="AY10" i="4" a="1"/>
  <c r="AY10" i="4" s="1"/>
  <c r="K10" i="4" a="1"/>
  <c r="K10" i="4" s="1"/>
  <c r="AZ10" i="4" a="1"/>
  <c r="AZ10" i="4" s="1"/>
  <c r="M10" i="4" a="1"/>
  <c r="M10" i="4" s="1"/>
  <c r="N10" i="4" a="1"/>
  <c r="N10" i="4" s="1"/>
  <c r="O10" i="4" a="1"/>
  <c r="O10" i="4" s="1"/>
  <c r="P10" i="4" a="1"/>
  <c r="P10" i="4" s="1"/>
  <c r="Q10" i="4" a="1"/>
  <c r="Q10" i="4" s="1"/>
  <c r="BA10" i="4" a="1"/>
  <c r="BA10" i="4" s="1"/>
  <c r="BB10" i="4" a="1"/>
  <c r="BB10" i="4" s="1"/>
  <c r="R10" i="4" a="1"/>
  <c r="R10" i="4" s="1"/>
  <c r="S10" i="4" a="1"/>
  <c r="S10" i="4" s="1"/>
  <c r="T10" i="4" a="1"/>
  <c r="T10" i="4" s="1"/>
  <c r="X10" i="4" a="1"/>
  <c r="X10" i="4" s="1"/>
  <c r="Y10" i="4" a="1"/>
  <c r="Y10" i="4" s="1"/>
  <c r="Z10" i="4" a="1"/>
  <c r="Z10" i="4" s="1"/>
  <c r="AA10" i="4" a="1"/>
  <c r="AA10" i="4" s="1"/>
  <c r="BG10" i="4" a="1"/>
  <c r="BG10" i="4" s="1"/>
  <c r="BH10" i="4" a="1"/>
  <c r="BH10" i="4" s="1"/>
  <c r="BI10" i="4" a="1"/>
  <c r="BI10" i="4" s="1"/>
  <c r="BK10" i="4" a="1"/>
  <c r="BK10" i="4" s="1"/>
  <c r="AI10" i="4" a="1"/>
  <c r="AI10" i="4" s="1"/>
  <c r="BO10" i="4" a="1"/>
  <c r="BO10" i="4" s="1"/>
  <c r="AJ10" i="4" a="1"/>
  <c r="AJ10" i="4" s="1"/>
  <c r="AK10" i="4" a="1"/>
  <c r="AK10" i="4" s="1"/>
  <c r="AL10" i="4" a="1"/>
  <c r="AL10" i="4" s="1"/>
  <c r="BP10" i="4" a="1"/>
  <c r="BP10" i="4" s="1"/>
  <c r="AM10" i="4" a="1"/>
  <c r="AM10" i="4" s="1"/>
  <c r="AO10" i="4" a="1"/>
  <c r="AO10" i="4" s="1"/>
  <c r="AP10" i="4" a="1"/>
  <c r="AP10" i="4" s="1"/>
  <c r="AT11" i="4" a="1"/>
  <c r="AT11" i="4" s="1"/>
  <c r="G11" i="4" a="1"/>
  <c r="G11" i="4" s="1"/>
  <c r="H11" i="4" a="1"/>
  <c r="H11" i="4" s="1"/>
  <c r="I11" i="4" a="1"/>
  <c r="I11" i="4" s="1"/>
  <c r="AX11" i="4" a="1"/>
  <c r="AX11" i="4" s="1"/>
  <c r="AY11" i="4" a="1"/>
  <c r="AY11" i="4" s="1"/>
  <c r="K11" i="4" a="1"/>
  <c r="K11" i="4" s="1"/>
  <c r="AZ11" i="4" a="1"/>
  <c r="AZ11" i="4" s="1"/>
  <c r="M11" i="4" a="1"/>
  <c r="M11" i="4" s="1"/>
  <c r="N11" i="4" a="1"/>
  <c r="N11" i="4" s="1"/>
  <c r="O11" i="4" a="1"/>
  <c r="O11" i="4" s="1"/>
  <c r="P11" i="4" a="1"/>
  <c r="P11" i="4" s="1"/>
  <c r="Q11" i="4" a="1"/>
  <c r="Q11" i="4" s="1"/>
  <c r="BA11" i="4" a="1"/>
  <c r="BA11" i="4" s="1"/>
  <c r="BB11" i="4" a="1"/>
  <c r="BB11" i="4" s="1"/>
  <c r="R11" i="4" a="1"/>
  <c r="R11" i="4" s="1"/>
  <c r="S11" i="4" a="1"/>
  <c r="S11" i="4" s="1"/>
  <c r="T11" i="4" a="1"/>
  <c r="T11" i="4" s="1"/>
  <c r="X11" i="4" a="1"/>
  <c r="X11" i="4" s="1"/>
  <c r="Y11" i="4" a="1"/>
  <c r="Y11" i="4" s="1"/>
  <c r="Z11" i="4" a="1"/>
  <c r="Z11" i="4" s="1"/>
  <c r="AA11" i="4" a="1"/>
  <c r="AA11" i="4" s="1"/>
  <c r="BG11" i="4" a="1"/>
  <c r="BG11" i="4" s="1"/>
  <c r="BH11" i="4" a="1"/>
  <c r="BH11" i="4" s="1"/>
  <c r="BI11" i="4" a="1"/>
  <c r="BI11" i="4" s="1"/>
  <c r="BK11" i="4" a="1"/>
  <c r="BK11" i="4" s="1"/>
  <c r="AI11" i="4" a="1"/>
  <c r="AI11" i="4" s="1"/>
  <c r="BO11" i="4" a="1"/>
  <c r="BO11" i="4" s="1"/>
  <c r="AJ11" i="4" a="1"/>
  <c r="AJ11" i="4" s="1"/>
  <c r="AK11" i="4" a="1"/>
  <c r="AK11" i="4" s="1"/>
  <c r="AL11" i="4" a="1"/>
  <c r="AL11" i="4" s="1"/>
  <c r="BP11" i="4" a="1"/>
  <c r="BP11" i="4" s="1"/>
  <c r="AM11" i="4" a="1"/>
  <c r="AM11" i="4" s="1"/>
  <c r="AO11" i="4" a="1"/>
  <c r="AO11" i="4" s="1"/>
  <c r="AP11" i="4" a="1"/>
  <c r="AP11" i="4" s="1"/>
  <c r="AT54" i="4" a="1"/>
  <c r="AT54" i="4" s="1"/>
  <c r="G54" i="4" a="1"/>
  <c r="G54" i="4" s="1"/>
  <c r="H54" i="4" a="1"/>
  <c r="H54" i="4" s="1"/>
  <c r="I54" i="4" a="1"/>
  <c r="I54" i="4" s="1"/>
  <c r="AX54" i="4" a="1"/>
  <c r="AX54" i="4" s="1"/>
  <c r="AY54" i="4" a="1"/>
  <c r="AY54" i="4" s="1"/>
  <c r="K54" i="4" a="1"/>
  <c r="K54" i="4" s="1"/>
  <c r="AZ54" i="4" a="1"/>
  <c r="AZ54" i="4" s="1"/>
  <c r="M54" i="4" a="1"/>
  <c r="M54" i="4" s="1"/>
  <c r="N54" i="4" a="1"/>
  <c r="N54" i="4" s="1"/>
  <c r="O54" i="4" a="1"/>
  <c r="O54" i="4" s="1"/>
  <c r="P54" i="4" a="1"/>
  <c r="P54" i="4" s="1"/>
  <c r="Q54" i="4" a="1"/>
  <c r="Q54" i="4" s="1"/>
  <c r="BA54" i="4" a="1"/>
  <c r="BA54" i="4" s="1"/>
  <c r="BB54" i="4" a="1"/>
  <c r="BB54" i="4" s="1"/>
  <c r="R54" i="4" a="1"/>
  <c r="R54" i="4" s="1"/>
  <c r="S54" i="4" a="1"/>
  <c r="S54" i="4" s="1"/>
  <c r="T54" i="4" a="1"/>
  <c r="T54" i="4" s="1"/>
  <c r="X54" i="4" a="1"/>
  <c r="X54" i="4" s="1"/>
  <c r="Y54" i="4" a="1"/>
  <c r="Y54" i="4" s="1"/>
  <c r="Z54" i="4" a="1"/>
  <c r="Z54" i="4" s="1"/>
  <c r="AA54" i="4" a="1"/>
  <c r="AA54" i="4" s="1"/>
  <c r="BG54" i="4" a="1"/>
  <c r="BG54" i="4" s="1"/>
  <c r="BH54" i="4" a="1"/>
  <c r="BH54" i="4" s="1"/>
  <c r="BI54" i="4" a="1"/>
  <c r="BI54" i="4" s="1"/>
  <c r="BK54" i="4" a="1"/>
  <c r="BK54" i="4" s="1"/>
  <c r="AI54" i="4" a="1"/>
  <c r="AI54" i="4" s="1"/>
  <c r="BO54" i="4" a="1"/>
  <c r="BO54" i="4" s="1"/>
  <c r="AJ54" i="4" a="1"/>
  <c r="AJ54" i="4" s="1"/>
  <c r="AK54" i="4" a="1"/>
  <c r="AK54" i="4" s="1"/>
  <c r="AL54" i="4" a="1"/>
  <c r="AL54" i="4" s="1"/>
  <c r="BP54" i="4" a="1"/>
  <c r="BP54" i="4" s="1"/>
  <c r="AM54" i="4" a="1"/>
  <c r="AM54" i="4" s="1"/>
  <c r="AO54" i="4" a="1"/>
  <c r="AO54" i="4" s="1"/>
  <c r="AP54" i="4" a="1"/>
  <c r="AP54" i="4" s="1"/>
  <c r="AT13" i="4" a="1"/>
  <c r="AT13" i="4" s="1"/>
  <c r="G13" i="4" a="1"/>
  <c r="G13" i="4" s="1"/>
  <c r="H13" i="4" a="1"/>
  <c r="H13" i="4" s="1"/>
  <c r="I13" i="4" a="1"/>
  <c r="I13" i="4" s="1"/>
  <c r="AX13" i="4" a="1"/>
  <c r="AX13" i="4" s="1"/>
  <c r="AY13" i="4" a="1"/>
  <c r="AY13" i="4" s="1"/>
  <c r="K13" i="4" a="1"/>
  <c r="K13" i="4" s="1"/>
  <c r="AZ13" i="4" a="1"/>
  <c r="AZ13" i="4" s="1"/>
  <c r="M13" i="4" a="1"/>
  <c r="M13" i="4" s="1"/>
  <c r="N13" i="4" a="1"/>
  <c r="N13" i="4" s="1"/>
  <c r="O13" i="4" a="1"/>
  <c r="O13" i="4" s="1"/>
  <c r="P13" i="4" a="1"/>
  <c r="P13" i="4" s="1"/>
  <c r="Q13" i="4" a="1"/>
  <c r="Q13" i="4" s="1"/>
  <c r="BA13" i="4" a="1"/>
  <c r="BA13" i="4" s="1"/>
  <c r="BB13" i="4" a="1"/>
  <c r="BB13" i="4" s="1"/>
  <c r="R13" i="4" a="1"/>
  <c r="R13" i="4" s="1"/>
  <c r="S13" i="4" a="1"/>
  <c r="S13" i="4" s="1"/>
  <c r="T13" i="4" a="1"/>
  <c r="T13" i="4" s="1"/>
  <c r="X13" i="4" a="1"/>
  <c r="X13" i="4" s="1"/>
  <c r="Y13" i="4" a="1"/>
  <c r="Y13" i="4" s="1"/>
  <c r="Z13" i="4" a="1"/>
  <c r="Z13" i="4" s="1"/>
  <c r="AA13" i="4" a="1"/>
  <c r="AA13" i="4" s="1"/>
  <c r="BG13" i="4" a="1"/>
  <c r="BG13" i="4" s="1"/>
  <c r="BH13" i="4" a="1"/>
  <c r="BH13" i="4" s="1"/>
  <c r="BI13" i="4" a="1"/>
  <c r="BI13" i="4" s="1"/>
  <c r="BK13" i="4" a="1"/>
  <c r="BK13" i="4" s="1"/>
  <c r="AI13" i="4" a="1"/>
  <c r="AI13" i="4" s="1"/>
  <c r="BO13" i="4" a="1"/>
  <c r="BO13" i="4" s="1"/>
  <c r="AJ13" i="4" a="1"/>
  <c r="AJ13" i="4" s="1"/>
  <c r="AK13" i="4" a="1"/>
  <c r="AK13" i="4" s="1"/>
  <c r="AL13" i="4" a="1"/>
  <c r="AL13" i="4" s="1"/>
  <c r="BP13" i="4" a="1"/>
  <c r="BP13" i="4" s="1"/>
  <c r="AM13" i="4" a="1"/>
  <c r="AM13" i="4" s="1"/>
  <c r="AO13" i="4" a="1"/>
  <c r="AO13" i="4" s="1"/>
  <c r="AP13" i="4" a="1"/>
  <c r="AP13" i="4" s="1"/>
  <c r="AT14" i="4" a="1"/>
  <c r="AT14" i="4" s="1"/>
  <c r="G14" i="4" a="1"/>
  <c r="G14" i="4" s="1"/>
  <c r="H14" i="4" a="1"/>
  <c r="H14" i="4" s="1"/>
  <c r="I14" i="4" a="1"/>
  <c r="I14" i="4" s="1"/>
  <c r="AX14" i="4" a="1"/>
  <c r="AX14" i="4" s="1"/>
  <c r="AY14" i="4" a="1"/>
  <c r="AY14" i="4" s="1"/>
  <c r="K14" i="4" a="1"/>
  <c r="K14" i="4" s="1"/>
  <c r="AZ14" i="4" a="1"/>
  <c r="AZ14" i="4" s="1"/>
  <c r="M14" i="4" a="1"/>
  <c r="M14" i="4" s="1"/>
  <c r="N14" i="4" a="1"/>
  <c r="N14" i="4" s="1"/>
  <c r="O14" i="4" a="1"/>
  <c r="O14" i="4" s="1"/>
  <c r="P14" i="4" a="1"/>
  <c r="P14" i="4" s="1"/>
  <c r="Q14" i="4" a="1"/>
  <c r="Q14" i="4" s="1"/>
  <c r="BA14" i="4" a="1"/>
  <c r="BA14" i="4" s="1"/>
  <c r="BB14" i="4" a="1"/>
  <c r="BB14" i="4" s="1"/>
  <c r="R14" i="4" a="1"/>
  <c r="R14" i="4" s="1"/>
  <c r="S14" i="4" a="1"/>
  <c r="S14" i="4" s="1"/>
  <c r="T14" i="4" a="1"/>
  <c r="T14" i="4" s="1"/>
  <c r="X14" i="4" a="1"/>
  <c r="X14" i="4" s="1"/>
  <c r="Y14" i="4" a="1"/>
  <c r="Y14" i="4" s="1"/>
  <c r="Z14" i="4" a="1"/>
  <c r="Z14" i="4" s="1"/>
  <c r="AA14" i="4" a="1"/>
  <c r="AA14" i="4" s="1"/>
  <c r="BG14" i="4" a="1"/>
  <c r="BG14" i="4" s="1"/>
  <c r="BH14" i="4" a="1"/>
  <c r="BH14" i="4" s="1"/>
  <c r="BI14" i="4" a="1"/>
  <c r="BI14" i="4" s="1"/>
  <c r="BK14" i="4" a="1"/>
  <c r="BK14" i="4" s="1"/>
  <c r="AI14" i="4" a="1"/>
  <c r="AI14" i="4" s="1"/>
  <c r="BO14" i="4" a="1"/>
  <c r="BO14" i="4" s="1"/>
  <c r="AJ14" i="4" a="1"/>
  <c r="AJ14" i="4" s="1"/>
  <c r="AK14" i="4" a="1"/>
  <c r="AK14" i="4" s="1"/>
  <c r="AL14" i="4" a="1"/>
  <c r="AL14" i="4" s="1"/>
  <c r="BP14" i="4" a="1"/>
  <c r="BP14" i="4" s="1"/>
  <c r="AM14" i="4" a="1"/>
  <c r="AM14" i="4" s="1"/>
  <c r="AO14" i="4" a="1"/>
  <c r="AO14" i="4" s="1"/>
  <c r="AP14" i="4" a="1"/>
  <c r="AP14" i="4" s="1"/>
  <c r="AT15" i="4" a="1"/>
  <c r="AT15" i="4" s="1"/>
  <c r="G15" i="4" a="1"/>
  <c r="G15" i="4" s="1"/>
  <c r="H15" i="4" a="1"/>
  <c r="H15" i="4" s="1"/>
  <c r="I15" i="4" a="1"/>
  <c r="I15" i="4" s="1"/>
  <c r="AX15" i="4" a="1"/>
  <c r="AX15" i="4" s="1"/>
  <c r="AY15" i="4" a="1"/>
  <c r="AY15" i="4" s="1"/>
  <c r="K15" i="4" a="1"/>
  <c r="K15" i="4" s="1"/>
  <c r="AZ15" i="4" a="1"/>
  <c r="AZ15" i="4" s="1"/>
  <c r="M15" i="4" a="1"/>
  <c r="M15" i="4" s="1"/>
  <c r="N15" i="4" a="1"/>
  <c r="N15" i="4" s="1"/>
  <c r="O15" i="4" a="1"/>
  <c r="O15" i="4" s="1"/>
  <c r="P15" i="4" a="1"/>
  <c r="P15" i="4" s="1"/>
  <c r="Q15" i="4" a="1"/>
  <c r="Q15" i="4" s="1"/>
  <c r="BA15" i="4" a="1"/>
  <c r="BA15" i="4" s="1"/>
  <c r="BB15" i="4" a="1"/>
  <c r="BB15" i="4" s="1"/>
  <c r="R15" i="4" a="1"/>
  <c r="R15" i="4" s="1"/>
  <c r="S15" i="4" a="1"/>
  <c r="S15" i="4" s="1"/>
  <c r="T15" i="4" a="1"/>
  <c r="T15" i="4" s="1"/>
  <c r="X15" i="4" a="1"/>
  <c r="X15" i="4" s="1"/>
  <c r="Y15" i="4" a="1"/>
  <c r="Y15" i="4" s="1"/>
  <c r="Z15" i="4" a="1"/>
  <c r="Z15" i="4" s="1"/>
  <c r="AA15" i="4" a="1"/>
  <c r="AA15" i="4" s="1"/>
  <c r="BG15" i="4" a="1"/>
  <c r="BG15" i="4" s="1"/>
  <c r="BH15" i="4" a="1"/>
  <c r="BH15" i="4" s="1"/>
  <c r="BI15" i="4" a="1"/>
  <c r="BI15" i="4" s="1"/>
  <c r="BK15" i="4" a="1"/>
  <c r="BK15" i="4" s="1"/>
  <c r="AI15" i="4" a="1"/>
  <c r="AI15" i="4" s="1"/>
  <c r="BO15" i="4" a="1"/>
  <c r="BO15" i="4" s="1"/>
  <c r="AJ15" i="4" a="1"/>
  <c r="AJ15" i="4" s="1"/>
  <c r="AK15" i="4" a="1"/>
  <c r="AK15" i="4" s="1"/>
  <c r="AL15" i="4" a="1"/>
  <c r="AL15" i="4" s="1"/>
  <c r="BP15" i="4" a="1"/>
  <c r="BP15" i="4" s="1"/>
  <c r="AM15" i="4" a="1"/>
  <c r="AM15" i="4" s="1"/>
  <c r="AO15" i="4" a="1"/>
  <c r="AO15" i="4" s="1"/>
  <c r="AP15" i="4" a="1"/>
  <c r="AP15" i="4" s="1"/>
  <c r="AT56" i="4" a="1"/>
  <c r="AT56" i="4" s="1"/>
  <c r="G56" i="4" a="1"/>
  <c r="G56" i="4" s="1"/>
  <c r="H56" i="4" a="1"/>
  <c r="H56" i="4" s="1"/>
  <c r="I56" i="4" a="1"/>
  <c r="I56" i="4" s="1"/>
  <c r="AX56" i="4" a="1"/>
  <c r="AX56" i="4" s="1"/>
  <c r="AY56" i="4" a="1"/>
  <c r="AY56" i="4" s="1"/>
  <c r="K56" i="4" a="1"/>
  <c r="K56" i="4" s="1"/>
  <c r="AZ56" i="4" a="1"/>
  <c r="AZ56" i="4" s="1"/>
  <c r="M56" i="4" a="1"/>
  <c r="M56" i="4" s="1"/>
  <c r="N56" i="4" a="1"/>
  <c r="N56" i="4" s="1"/>
  <c r="O56" i="4" a="1"/>
  <c r="O56" i="4" s="1"/>
  <c r="P56" i="4" a="1"/>
  <c r="P56" i="4" s="1"/>
  <c r="Q56" i="4" a="1"/>
  <c r="Q56" i="4" s="1"/>
  <c r="BA56" i="4" a="1"/>
  <c r="BA56" i="4" s="1"/>
  <c r="BB56" i="4" a="1"/>
  <c r="BB56" i="4" s="1"/>
  <c r="R56" i="4" a="1"/>
  <c r="R56" i="4" s="1"/>
  <c r="S56" i="4" a="1"/>
  <c r="S56" i="4" s="1"/>
  <c r="T56" i="4" a="1"/>
  <c r="T56" i="4" s="1"/>
  <c r="X56" i="4" a="1"/>
  <c r="X56" i="4" s="1"/>
  <c r="Y56" i="4" a="1"/>
  <c r="Y56" i="4" s="1"/>
  <c r="Z56" i="4" a="1"/>
  <c r="Z56" i="4" s="1"/>
  <c r="AA56" i="4" a="1"/>
  <c r="AA56" i="4" s="1"/>
  <c r="BG56" i="4" a="1"/>
  <c r="BG56" i="4" s="1"/>
  <c r="BH56" i="4" a="1"/>
  <c r="BH56" i="4" s="1"/>
  <c r="BI56" i="4" a="1"/>
  <c r="BI56" i="4" s="1"/>
  <c r="BK56" i="4" a="1"/>
  <c r="BK56" i="4" s="1"/>
  <c r="AI56" i="4" a="1"/>
  <c r="AI56" i="4" s="1"/>
  <c r="BO56" i="4" a="1"/>
  <c r="BO56" i="4" s="1"/>
  <c r="AJ56" i="4" a="1"/>
  <c r="AJ56" i="4" s="1"/>
  <c r="AK56" i="4" a="1"/>
  <c r="AK56" i="4" s="1"/>
  <c r="AL56" i="4" a="1"/>
  <c r="AL56" i="4" s="1"/>
  <c r="BP56" i="4" a="1"/>
  <c r="BP56" i="4" s="1"/>
  <c r="AM56" i="4" a="1"/>
  <c r="AM56" i="4" s="1"/>
  <c r="AO56" i="4" a="1"/>
  <c r="AO56" i="4" s="1"/>
  <c r="AP56" i="4" a="1"/>
  <c r="AP56" i="4" s="1"/>
  <c r="AT39" i="4" a="1"/>
  <c r="AT39" i="4" s="1"/>
  <c r="G39" i="4" a="1"/>
  <c r="G39" i="4" s="1"/>
  <c r="H39" i="4" a="1"/>
  <c r="H39" i="4" s="1"/>
  <c r="I39" i="4" a="1"/>
  <c r="I39" i="4" s="1"/>
  <c r="AX39" i="4" a="1"/>
  <c r="AX39" i="4" s="1"/>
  <c r="AY39" i="4" a="1"/>
  <c r="AY39" i="4" s="1"/>
  <c r="K39" i="4" a="1"/>
  <c r="K39" i="4" s="1"/>
  <c r="AZ39" i="4" a="1"/>
  <c r="AZ39" i="4" s="1"/>
  <c r="M39" i="4" a="1"/>
  <c r="M39" i="4" s="1"/>
  <c r="N39" i="4" a="1"/>
  <c r="N39" i="4" s="1"/>
  <c r="O39" i="4" a="1"/>
  <c r="O39" i="4" s="1"/>
  <c r="P39" i="4" a="1"/>
  <c r="P39" i="4" s="1"/>
  <c r="Q39" i="4" a="1"/>
  <c r="Q39" i="4" s="1"/>
  <c r="BA39" i="4" a="1"/>
  <c r="BA39" i="4" s="1"/>
  <c r="BB39" i="4" a="1"/>
  <c r="BB39" i="4" s="1"/>
  <c r="R39" i="4" a="1"/>
  <c r="R39" i="4" s="1"/>
  <c r="S39" i="4" a="1"/>
  <c r="S39" i="4" s="1"/>
  <c r="T39" i="4" a="1"/>
  <c r="T39" i="4" s="1"/>
  <c r="X39" i="4" a="1"/>
  <c r="X39" i="4" s="1"/>
  <c r="Y39" i="4" a="1"/>
  <c r="Y39" i="4" s="1"/>
  <c r="Z39" i="4" a="1"/>
  <c r="Z39" i="4" s="1"/>
  <c r="AA39" i="4" a="1"/>
  <c r="AA39" i="4" s="1"/>
  <c r="BG39" i="4" a="1"/>
  <c r="BG39" i="4" s="1"/>
  <c r="BH39" i="4" a="1"/>
  <c r="BH39" i="4" s="1"/>
  <c r="BI39" i="4" a="1"/>
  <c r="BI39" i="4" s="1"/>
  <c r="BK39" i="4" a="1"/>
  <c r="BK39" i="4" s="1"/>
  <c r="AI39" i="4" a="1"/>
  <c r="AI39" i="4" s="1"/>
  <c r="BO39" i="4" a="1"/>
  <c r="BO39" i="4" s="1"/>
  <c r="AJ39" i="4" a="1"/>
  <c r="AJ39" i="4" s="1"/>
  <c r="AK39" i="4" a="1"/>
  <c r="AK39" i="4" s="1"/>
  <c r="AL39" i="4" a="1"/>
  <c r="AL39" i="4" s="1"/>
  <c r="BP39" i="4" a="1"/>
  <c r="BP39" i="4" s="1"/>
  <c r="AM39" i="4" a="1"/>
  <c r="AM39" i="4" s="1"/>
  <c r="AO39" i="4" a="1"/>
  <c r="AO39" i="4" s="1"/>
  <c r="AP39" i="4" a="1"/>
  <c r="AP39" i="4" s="1"/>
  <c r="AT41" i="4" a="1"/>
  <c r="AT41" i="4" s="1"/>
  <c r="G41" i="4" a="1"/>
  <c r="G41" i="4" s="1"/>
  <c r="H41" i="4" a="1"/>
  <c r="H41" i="4" s="1"/>
  <c r="I41" i="4" a="1"/>
  <c r="I41" i="4" s="1"/>
  <c r="AX41" i="4" a="1"/>
  <c r="AX41" i="4" s="1"/>
  <c r="AY41" i="4" a="1"/>
  <c r="AY41" i="4" s="1"/>
  <c r="K41" i="4" a="1"/>
  <c r="K41" i="4" s="1"/>
  <c r="AZ41" i="4" a="1"/>
  <c r="AZ41" i="4" s="1"/>
  <c r="M41" i="4" a="1"/>
  <c r="M41" i="4" s="1"/>
  <c r="N41" i="4" a="1"/>
  <c r="N41" i="4" s="1"/>
  <c r="O41" i="4" a="1"/>
  <c r="O41" i="4" s="1"/>
  <c r="P41" i="4" a="1"/>
  <c r="P41" i="4" s="1"/>
  <c r="Q41" i="4" a="1"/>
  <c r="Q41" i="4" s="1"/>
  <c r="BA41" i="4" a="1"/>
  <c r="BA41" i="4" s="1"/>
  <c r="BB41" i="4" a="1"/>
  <c r="BB41" i="4" s="1"/>
  <c r="R41" i="4" a="1"/>
  <c r="R41" i="4" s="1"/>
  <c r="S41" i="4" a="1"/>
  <c r="S41" i="4" s="1"/>
  <c r="T41" i="4" a="1"/>
  <c r="T41" i="4" s="1"/>
  <c r="X41" i="4" a="1"/>
  <c r="X41" i="4" s="1"/>
  <c r="Y41" i="4" a="1"/>
  <c r="Y41" i="4" s="1"/>
  <c r="Z41" i="4" a="1"/>
  <c r="Z41" i="4" s="1"/>
  <c r="AA41" i="4" a="1"/>
  <c r="AA41" i="4" s="1"/>
  <c r="BG41" i="4" a="1"/>
  <c r="BG41" i="4" s="1"/>
  <c r="BH41" i="4" a="1"/>
  <c r="BH41" i="4" s="1"/>
  <c r="BI41" i="4" a="1"/>
  <c r="BI41" i="4" s="1"/>
  <c r="BK41" i="4" a="1"/>
  <c r="BK41" i="4" s="1"/>
  <c r="AI41" i="4" a="1"/>
  <c r="AI41" i="4" s="1"/>
  <c r="BO41" i="4" a="1"/>
  <c r="BO41" i="4" s="1"/>
  <c r="AJ41" i="4" a="1"/>
  <c r="AJ41" i="4" s="1"/>
  <c r="AK41" i="4" a="1"/>
  <c r="AK41" i="4" s="1"/>
  <c r="AL41" i="4" a="1"/>
  <c r="AL41" i="4" s="1"/>
  <c r="BP41" i="4" a="1"/>
  <c r="BP41" i="4" s="1"/>
  <c r="AM41" i="4" a="1"/>
  <c r="AM41" i="4" s="1"/>
  <c r="AO41" i="4" a="1"/>
  <c r="AO41" i="4" s="1"/>
  <c r="AP41" i="4" a="1"/>
  <c r="AP41" i="4" s="1"/>
  <c r="AT73" i="4" a="1"/>
  <c r="AT73" i="4" s="1"/>
  <c r="G73" i="4" a="1"/>
  <c r="G73" i="4" s="1"/>
  <c r="H73" i="4" a="1"/>
  <c r="H73" i="4" s="1"/>
  <c r="I73" i="4" a="1"/>
  <c r="I73" i="4" s="1"/>
  <c r="AX73" i="4" a="1"/>
  <c r="AX73" i="4" s="1"/>
  <c r="AY73" i="4" a="1"/>
  <c r="AY73" i="4" s="1"/>
  <c r="K73" i="4" a="1"/>
  <c r="K73" i="4" s="1"/>
  <c r="AZ73" i="4" a="1"/>
  <c r="AZ73" i="4" s="1"/>
  <c r="M73" i="4" a="1"/>
  <c r="M73" i="4" s="1"/>
  <c r="N73" i="4" a="1"/>
  <c r="N73" i="4" s="1"/>
  <c r="O73" i="4" a="1"/>
  <c r="O73" i="4" s="1"/>
  <c r="P73" i="4" a="1"/>
  <c r="P73" i="4" s="1"/>
  <c r="Q73" i="4" a="1"/>
  <c r="Q73" i="4" s="1"/>
  <c r="BA73" i="4" a="1"/>
  <c r="BA73" i="4" s="1"/>
  <c r="BB73" i="4" a="1"/>
  <c r="BB73" i="4" s="1"/>
  <c r="R73" i="4" a="1"/>
  <c r="R73" i="4" s="1"/>
  <c r="S73" i="4" a="1"/>
  <c r="S73" i="4" s="1"/>
  <c r="T73" i="4" a="1"/>
  <c r="T73" i="4" s="1"/>
  <c r="X73" i="4" a="1"/>
  <c r="X73" i="4" s="1"/>
  <c r="Y73" i="4" a="1"/>
  <c r="Y73" i="4" s="1"/>
  <c r="Z73" i="4" a="1"/>
  <c r="Z73" i="4" s="1"/>
  <c r="AA73" i="4" a="1"/>
  <c r="AA73" i="4" s="1"/>
  <c r="BG73" i="4" a="1"/>
  <c r="BG73" i="4" s="1"/>
  <c r="BH73" i="4" a="1"/>
  <c r="BH73" i="4" s="1"/>
  <c r="BI73" i="4" a="1"/>
  <c r="BI73" i="4" s="1"/>
  <c r="BK73" i="4" a="1"/>
  <c r="BK73" i="4" s="1"/>
  <c r="AI73" i="4" a="1"/>
  <c r="AI73" i="4" s="1"/>
  <c r="BO73" i="4" a="1"/>
  <c r="BO73" i="4" s="1"/>
  <c r="AJ73" i="4" a="1"/>
  <c r="AJ73" i="4" s="1"/>
  <c r="AK73" i="4" a="1"/>
  <c r="AK73" i="4" s="1"/>
  <c r="AL73" i="4" a="1"/>
  <c r="AL73" i="4" s="1"/>
  <c r="BP73" i="4" a="1"/>
  <c r="BP73" i="4" s="1"/>
  <c r="AM73" i="4" a="1"/>
  <c r="AM73" i="4" s="1"/>
  <c r="AO73" i="4" a="1"/>
  <c r="AO73" i="4" s="1"/>
  <c r="AP73" i="4" a="1"/>
  <c r="AP73" i="4" s="1"/>
  <c r="AT42" i="4" a="1"/>
  <c r="AT42" i="4" s="1"/>
  <c r="G42" i="4" a="1"/>
  <c r="G42" i="4" s="1"/>
  <c r="H42" i="4" a="1"/>
  <c r="H42" i="4" s="1"/>
  <c r="I42" i="4" a="1"/>
  <c r="I42" i="4" s="1"/>
  <c r="AX42" i="4" a="1"/>
  <c r="AX42" i="4" s="1"/>
  <c r="AY42" i="4" a="1"/>
  <c r="AY42" i="4" s="1"/>
  <c r="K42" i="4" a="1"/>
  <c r="K42" i="4" s="1"/>
  <c r="AZ42" i="4" a="1"/>
  <c r="AZ42" i="4" s="1"/>
  <c r="M42" i="4" a="1"/>
  <c r="M42" i="4" s="1"/>
  <c r="N42" i="4" a="1"/>
  <c r="N42" i="4" s="1"/>
  <c r="O42" i="4" a="1"/>
  <c r="O42" i="4" s="1"/>
  <c r="P42" i="4" a="1"/>
  <c r="P42" i="4" s="1"/>
  <c r="Q42" i="4" a="1"/>
  <c r="Q42" i="4" s="1"/>
  <c r="BA42" i="4" a="1"/>
  <c r="BA42" i="4" s="1"/>
  <c r="BB42" i="4" a="1"/>
  <c r="BB42" i="4" s="1"/>
  <c r="R42" i="4" a="1"/>
  <c r="R42" i="4" s="1"/>
  <c r="S42" i="4" a="1"/>
  <c r="S42" i="4" s="1"/>
  <c r="T42" i="4" a="1"/>
  <c r="T42" i="4" s="1"/>
  <c r="X42" i="4" a="1"/>
  <c r="X42" i="4" s="1"/>
  <c r="Y42" i="4" a="1"/>
  <c r="Y42" i="4" s="1"/>
  <c r="Z42" i="4" a="1"/>
  <c r="Z42" i="4" s="1"/>
  <c r="AA42" i="4" a="1"/>
  <c r="AA42" i="4" s="1"/>
  <c r="BG42" i="4" a="1"/>
  <c r="BG42" i="4" s="1"/>
  <c r="BH42" i="4" a="1"/>
  <c r="BH42" i="4" s="1"/>
  <c r="BI42" i="4" a="1"/>
  <c r="BI42" i="4" s="1"/>
  <c r="BK42" i="4" a="1"/>
  <c r="BK42" i="4" s="1"/>
  <c r="AI42" i="4" a="1"/>
  <c r="AI42" i="4" s="1"/>
  <c r="BO42" i="4" a="1"/>
  <c r="BO42" i="4" s="1"/>
  <c r="AJ42" i="4" a="1"/>
  <c r="AJ42" i="4" s="1"/>
  <c r="AK42" i="4" a="1"/>
  <c r="AK42" i="4" s="1"/>
  <c r="AL42" i="4" a="1"/>
  <c r="AL42" i="4" s="1"/>
  <c r="BP42" i="4" a="1"/>
  <c r="BP42" i="4" s="1"/>
  <c r="AM42" i="4" a="1"/>
  <c r="AM42" i="4" s="1"/>
  <c r="AO42" i="4" a="1"/>
  <c r="AO42" i="4" s="1"/>
  <c r="AP42" i="4" a="1"/>
  <c r="AP42" i="4" s="1"/>
  <c r="AT43" i="4" a="1"/>
  <c r="AT43" i="4" s="1"/>
  <c r="G43" i="4" a="1"/>
  <c r="G43" i="4" s="1"/>
  <c r="H43" i="4" a="1"/>
  <c r="H43" i="4" s="1"/>
  <c r="I43" i="4" a="1"/>
  <c r="I43" i="4" s="1"/>
  <c r="AX43" i="4" a="1"/>
  <c r="AX43" i="4" s="1"/>
  <c r="AY43" i="4" a="1"/>
  <c r="AY43" i="4" s="1"/>
  <c r="K43" i="4" a="1"/>
  <c r="K43" i="4" s="1"/>
  <c r="AZ43" i="4" a="1"/>
  <c r="AZ43" i="4" s="1"/>
  <c r="M43" i="4" a="1"/>
  <c r="M43" i="4" s="1"/>
  <c r="N43" i="4" a="1"/>
  <c r="N43" i="4" s="1"/>
  <c r="O43" i="4" a="1"/>
  <c r="O43" i="4" s="1"/>
  <c r="P43" i="4" a="1"/>
  <c r="P43" i="4" s="1"/>
  <c r="Q43" i="4" a="1"/>
  <c r="Q43" i="4" s="1"/>
  <c r="BA43" i="4" a="1"/>
  <c r="BA43" i="4" s="1"/>
  <c r="BB43" i="4" a="1"/>
  <c r="BB43" i="4" s="1"/>
  <c r="R43" i="4" a="1"/>
  <c r="R43" i="4" s="1"/>
  <c r="S43" i="4" a="1"/>
  <c r="S43" i="4" s="1"/>
  <c r="T43" i="4" a="1"/>
  <c r="T43" i="4" s="1"/>
  <c r="X43" i="4" a="1"/>
  <c r="X43" i="4" s="1"/>
  <c r="Y43" i="4" a="1"/>
  <c r="Y43" i="4" s="1"/>
  <c r="Z43" i="4" a="1"/>
  <c r="Z43" i="4" s="1"/>
  <c r="AA43" i="4" a="1"/>
  <c r="AA43" i="4" s="1"/>
  <c r="BG43" i="4" a="1"/>
  <c r="BG43" i="4" s="1"/>
  <c r="BH43" i="4" a="1"/>
  <c r="BH43" i="4" s="1"/>
  <c r="BI43" i="4" a="1"/>
  <c r="BI43" i="4" s="1"/>
  <c r="BK43" i="4" a="1"/>
  <c r="BK43" i="4" s="1"/>
  <c r="AI43" i="4" a="1"/>
  <c r="AI43" i="4" s="1"/>
  <c r="BO43" i="4" a="1"/>
  <c r="BO43" i="4" s="1"/>
  <c r="AJ43" i="4" a="1"/>
  <c r="AJ43" i="4" s="1"/>
  <c r="AK43" i="4" a="1"/>
  <c r="AK43" i="4" s="1"/>
  <c r="AL43" i="4" a="1"/>
  <c r="AL43" i="4" s="1"/>
  <c r="BP43" i="4" a="1"/>
  <c r="BP43" i="4" s="1"/>
  <c r="AM43" i="4" a="1"/>
  <c r="AM43" i="4" s="1"/>
  <c r="AO43" i="4" a="1"/>
  <c r="AO43" i="4" s="1"/>
  <c r="AP43" i="4" a="1"/>
  <c r="AP43" i="4" s="1"/>
  <c r="AT44" i="4" a="1"/>
  <c r="AT44" i="4" s="1"/>
  <c r="G44" i="4" a="1"/>
  <c r="G44" i="4" s="1"/>
  <c r="H44" i="4" a="1"/>
  <c r="H44" i="4" s="1"/>
  <c r="I44" i="4" a="1"/>
  <c r="I44" i="4" s="1"/>
  <c r="AX44" i="4" a="1"/>
  <c r="AX44" i="4" s="1"/>
  <c r="AY44" i="4" a="1"/>
  <c r="AY44" i="4" s="1"/>
  <c r="K44" i="4" a="1"/>
  <c r="K44" i="4" s="1"/>
  <c r="AZ44" i="4" a="1"/>
  <c r="AZ44" i="4" s="1"/>
  <c r="M44" i="4" a="1"/>
  <c r="M44" i="4" s="1"/>
  <c r="N44" i="4" a="1"/>
  <c r="N44" i="4" s="1"/>
  <c r="O44" i="4" a="1"/>
  <c r="O44" i="4" s="1"/>
  <c r="P44" i="4" a="1"/>
  <c r="P44" i="4" s="1"/>
  <c r="Q44" i="4" a="1"/>
  <c r="Q44" i="4" s="1"/>
  <c r="BA44" i="4" a="1"/>
  <c r="BA44" i="4" s="1"/>
  <c r="BB44" i="4" a="1"/>
  <c r="BB44" i="4" s="1"/>
  <c r="R44" i="4" a="1"/>
  <c r="R44" i="4" s="1"/>
  <c r="S44" i="4" a="1"/>
  <c r="S44" i="4" s="1"/>
  <c r="T44" i="4" a="1"/>
  <c r="T44" i="4" s="1"/>
  <c r="X44" i="4" a="1"/>
  <c r="X44" i="4" s="1"/>
  <c r="Y44" i="4" a="1"/>
  <c r="Y44" i="4" s="1"/>
  <c r="Z44" i="4" a="1"/>
  <c r="Z44" i="4" s="1"/>
  <c r="AA44" i="4" a="1"/>
  <c r="AA44" i="4" s="1"/>
  <c r="BG44" i="4" a="1"/>
  <c r="BG44" i="4" s="1"/>
  <c r="BH44" i="4" a="1"/>
  <c r="BH44" i="4" s="1"/>
  <c r="BI44" i="4" a="1"/>
  <c r="BI44" i="4" s="1"/>
  <c r="BK44" i="4" a="1"/>
  <c r="BK44" i="4" s="1"/>
  <c r="AI44" i="4" a="1"/>
  <c r="AI44" i="4" s="1"/>
  <c r="BO44" i="4" a="1"/>
  <c r="BO44" i="4" s="1"/>
  <c r="AJ44" i="4" a="1"/>
  <c r="AJ44" i="4" s="1"/>
  <c r="AK44" i="4" a="1"/>
  <c r="AK44" i="4" s="1"/>
  <c r="AL44" i="4" a="1"/>
  <c r="AL44" i="4" s="1"/>
  <c r="BP44" i="4" a="1"/>
  <c r="BP44" i="4" s="1"/>
  <c r="AM44" i="4" a="1"/>
  <c r="AM44" i="4" s="1"/>
  <c r="AO44" i="4" a="1"/>
  <c r="AO44" i="4" s="1"/>
  <c r="AP44" i="4" a="1"/>
  <c r="AP44" i="4" s="1"/>
  <c r="BT77" i="4"/>
  <c r="BT74" i="4"/>
  <c r="BT69" i="4"/>
  <c r="BT65" i="4"/>
  <c r="BT57" i="4"/>
  <c r="BT52" i="4"/>
  <c r="BS7" i="4"/>
  <c r="BS49" i="4" a="1"/>
  <c r="BS49" i="4" s="1"/>
  <c r="BS50" i="4" a="1"/>
  <c r="BS50" i="4" s="1"/>
  <c r="BS10" i="4" a="1"/>
  <c r="BS10" i="4" s="1"/>
  <c r="BS11" i="4" a="1"/>
  <c r="BS11" i="4" s="1"/>
  <c r="BS54" i="4" a="1"/>
  <c r="BS54" i="4" s="1"/>
  <c r="BS13" i="4" a="1"/>
  <c r="BS13" i="4" s="1"/>
  <c r="BS14" i="4" a="1"/>
  <c r="BS14" i="4" s="1"/>
  <c r="BS15" i="4" a="1"/>
  <c r="BS15" i="4" s="1"/>
  <c r="BS56" i="4" a="1"/>
  <c r="BS56" i="4" s="1"/>
  <c r="BS39" i="4" a="1"/>
  <c r="BS39" i="4" s="1"/>
  <c r="BS41" i="4" a="1"/>
  <c r="BS41" i="4" s="1"/>
  <c r="BS73" i="4" a="1"/>
  <c r="BS73" i="4" s="1"/>
  <c r="BS42" i="4" a="1"/>
  <c r="BS42" i="4" s="1"/>
  <c r="BS43" i="4" a="1"/>
  <c r="BS43" i="4" s="1"/>
  <c r="BS44" i="4" a="1"/>
  <c r="BS44" i="4" s="1"/>
  <c r="AR44" i="4" l="1" a="1"/>
  <c r="AR44" i="4" s="1"/>
  <c r="AR43" i="4" a="1"/>
  <c r="AR43" i="4" s="1"/>
  <c r="AR42" i="4" a="1"/>
  <c r="AR42" i="4" s="1"/>
  <c r="AR73" i="4" a="1"/>
  <c r="AR73" i="4" s="1"/>
  <c r="AR41" i="4" a="1"/>
  <c r="AR41" i="4" s="1"/>
  <c r="AR39" i="4" a="1"/>
  <c r="AR39" i="4" s="1"/>
  <c r="AR56" i="4" a="1"/>
  <c r="AR56" i="4" s="1"/>
  <c r="AR15" i="4" a="1"/>
  <c r="AR15" i="4" s="1"/>
  <c r="AR14" i="4" a="1"/>
  <c r="AR14" i="4" s="1"/>
  <c r="AR13" i="4" a="1"/>
  <c r="AR13" i="4" s="1"/>
  <c r="AR54" i="4" a="1"/>
  <c r="AR54" i="4" s="1"/>
  <c r="AR11" i="4" a="1"/>
  <c r="AR11" i="4" s="1"/>
  <c r="AR10" i="4" a="1"/>
  <c r="AR10" i="4" s="1"/>
  <c r="AR50" i="4" a="1"/>
  <c r="AR50" i="4" s="1"/>
  <c r="AR49" i="4" a="1"/>
  <c r="AR49" i="4" s="1"/>
  <c r="AR7" i="4"/>
  <c r="BT50" i="4"/>
  <c r="E50" i="4" a="1"/>
  <c r="E50" i="4" s="1"/>
  <c r="D50" i="4" a="1"/>
  <c r="D50" i="4" s="1"/>
  <c r="AQ50" i="4" a="1"/>
  <c r="AQ50" i="4" s="1"/>
  <c r="BT47" i="4" l="1"/>
  <c r="BT10" i="4" l="1"/>
  <c r="BT11" i="4"/>
  <c r="BT54" i="4"/>
  <c r="BT13" i="4"/>
  <c r="BT14" i="4"/>
  <c r="BT15" i="4"/>
  <c r="BT56" i="4"/>
  <c r="BT17" i="4"/>
  <c r="BT20" i="4"/>
  <c r="BT58" i="4"/>
  <c r="BT19" i="4"/>
  <c r="BT21" i="4"/>
  <c r="BT22" i="4"/>
  <c r="BT23" i="4"/>
  <c r="BT59" i="4"/>
  <c r="BT60" i="4"/>
  <c r="BT24" i="4"/>
  <c r="BT25" i="4"/>
  <c r="BT26" i="4"/>
  <c r="BT30" i="4"/>
  <c r="BT31" i="4"/>
  <c r="BT32" i="4"/>
  <c r="BT33" i="4"/>
  <c r="BT66" i="4"/>
  <c r="BT67" i="4"/>
  <c r="BT39" i="4"/>
  <c r="BT41" i="4"/>
  <c r="BT73" i="4"/>
  <c r="BT42" i="4"/>
  <c r="BT43" i="4"/>
  <c r="BT44" i="4"/>
  <c r="BT45" i="4"/>
  <c r="BT48" i="4"/>
  <c r="BT49" i="4"/>
  <c r="AQ7" i="4"/>
  <c r="D7" i="4"/>
  <c r="AP7" i="4"/>
  <c r="AQ49" i="4" a="1"/>
  <c r="AQ49" i="4" s="1"/>
  <c r="D49" i="4" a="1"/>
  <c r="D49" i="4" s="1"/>
  <c r="E49" i="4" a="1"/>
  <c r="E49" i="4" s="1"/>
  <c r="AQ10" i="4" a="1"/>
  <c r="AQ10" i="4" s="1"/>
  <c r="D10" i="4" a="1"/>
  <c r="D10" i="4" s="1"/>
  <c r="E10" i="4" a="1"/>
  <c r="E10" i="4" s="1"/>
  <c r="AQ11" i="4" a="1"/>
  <c r="AQ11" i="4" s="1"/>
  <c r="D11" i="4" a="1"/>
  <c r="D11" i="4" s="1"/>
  <c r="E11" i="4" a="1"/>
  <c r="E11" i="4" s="1"/>
  <c r="E54" i="4" a="1"/>
  <c r="E54" i="4" s="1"/>
  <c r="AQ13" i="4" a="1"/>
  <c r="AQ13" i="4" s="1"/>
  <c r="D13" i="4" a="1"/>
  <c r="D13" i="4" s="1"/>
  <c r="E13" i="4" a="1"/>
  <c r="E13" i="4" s="1"/>
  <c r="AQ14" i="4" a="1"/>
  <c r="AQ14" i="4" s="1"/>
  <c r="D14" i="4" a="1"/>
  <c r="D14" i="4" s="1"/>
  <c r="E14" i="4" a="1"/>
  <c r="E14" i="4" s="1"/>
  <c r="AQ15" i="4" a="1"/>
  <c r="AQ15" i="4" s="1"/>
  <c r="D15" i="4" a="1"/>
  <c r="D15" i="4" s="1"/>
  <c r="E15" i="4" a="1"/>
  <c r="E15" i="4" s="1"/>
  <c r="AQ56" i="4" a="1"/>
  <c r="AQ56" i="4" s="1"/>
  <c r="D56" i="4" a="1"/>
  <c r="D56" i="4" s="1"/>
  <c r="E56" i="4" a="1"/>
  <c r="E56" i="4" s="1"/>
  <c r="AQ39" i="4" a="1"/>
  <c r="AQ39" i="4" s="1"/>
  <c r="E39" i="4" a="1"/>
  <c r="E39" i="4" s="1"/>
  <c r="AQ41" i="4" a="1"/>
  <c r="AQ41" i="4" s="1"/>
  <c r="D41" i="4" a="1"/>
  <c r="D41" i="4" s="1"/>
  <c r="E41" i="4" a="1"/>
  <c r="E41" i="4" s="1"/>
  <c r="AQ73" i="4" a="1"/>
  <c r="AQ73" i="4" s="1"/>
  <c r="D73" i="4" a="1"/>
  <c r="D73" i="4" s="1"/>
  <c r="E73" i="4" a="1"/>
  <c r="E73" i="4" s="1"/>
  <c r="AQ42" i="4" a="1"/>
  <c r="AQ42" i="4" s="1"/>
  <c r="D42" i="4" a="1"/>
  <c r="D42" i="4" s="1"/>
  <c r="E42" i="4" a="1"/>
  <c r="E42" i="4" s="1"/>
  <c r="AQ43" i="4" a="1"/>
  <c r="AQ43" i="4" s="1"/>
  <c r="D43" i="4" a="1"/>
  <c r="D43" i="4" s="1"/>
  <c r="E43" i="4" a="1"/>
  <c r="E43" i="4" s="1"/>
  <c r="AQ44" i="4" a="1"/>
  <c r="AQ44" i="4" s="1"/>
  <c r="D44" i="4" a="1"/>
  <c r="D44" i="4" s="1"/>
  <c r="E44" i="4" a="1"/>
  <c r="E44" i="4" s="1"/>
  <c r="G116" i="9" l="1"/>
</calcChain>
</file>

<file path=xl/sharedStrings.xml><?xml version="1.0" encoding="utf-8"?>
<sst xmlns="http://schemas.openxmlformats.org/spreadsheetml/2006/main" count="6643" uniqueCount="852">
  <si>
    <t>-</t>
  </si>
  <si>
    <t>Loïc</t>
  </si>
  <si>
    <t>Jaype</t>
  </si>
  <si>
    <t>Total</t>
  </si>
  <si>
    <t>1er</t>
  </si>
  <si>
    <t>Fabio</t>
  </si>
  <si>
    <t>Maud</t>
  </si>
  <si>
    <t>Marilyn</t>
  </si>
  <si>
    <t>Marie</t>
  </si>
  <si>
    <t>11 j</t>
  </si>
  <si>
    <t>14 j</t>
  </si>
  <si>
    <t>Aurélien</t>
  </si>
  <si>
    <t>13 j</t>
  </si>
  <si>
    <t>12 j</t>
  </si>
  <si>
    <t>Nbre joueurs</t>
  </si>
  <si>
    <t>Zven</t>
  </si>
  <si>
    <t>2e</t>
  </si>
  <si>
    <t>3e</t>
  </si>
  <si>
    <t>4e</t>
  </si>
  <si>
    <t>5e</t>
  </si>
  <si>
    <t>6e</t>
  </si>
  <si>
    <t>7e</t>
  </si>
  <si>
    <t>9e</t>
  </si>
  <si>
    <t>10e</t>
  </si>
  <si>
    <t>11e</t>
  </si>
  <si>
    <t>Parties mensuelles</t>
  </si>
  <si>
    <t>Sept</t>
  </si>
  <si>
    <t>Oct</t>
  </si>
  <si>
    <t>Nov</t>
  </si>
  <si>
    <t>12e</t>
  </si>
  <si>
    <t>13e</t>
  </si>
  <si>
    <t>Jédy</t>
  </si>
  <si>
    <t>Mars</t>
  </si>
  <si>
    <t>14e</t>
  </si>
  <si>
    <t>Mai</t>
  </si>
  <si>
    <t>Sylvain</t>
  </si>
  <si>
    <t>Marion</t>
  </si>
  <si>
    <t>Elise</t>
  </si>
  <si>
    <t>9 j</t>
  </si>
  <si>
    <t>8 j</t>
  </si>
  <si>
    <t>Rom</t>
  </si>
  <si>
    <t>8e</t>
  </si>
  <si>
    <t>Steven</t>
  </si>
  <si>
    <t>Flora</t>
  </si>
  <si>
    <t>Q</t>
  </si>
  <si>
    <t>Oliv</t>
  </si>
  <si>
    <t>Aldo</t>
  </si>
  <si>
    <t>Arnaud</t>
  </si>
  <si>
    <t>16e</t>
  </si>
  <si>
    <t>Participation</t>
  </si>
  <si>
    <t>Moyenne</t>
  </si>
  <si>
    <t>Dany</t>
  </si>
  <si>
    <t>Jérome</t>
  </si>
  <si>
    <t>Tom</t>
  </si>
  <si>
    <t>Tonio</t>
  </si>
  <si>
    <t>Marie-Cécile</t>
  </si>
  <si>
    <t>15e</t>
  </si>
  <si>
    <t>Isa</t>
  </si>
  <si>
    <t>Francky</t>
  </si>
  <si>
    <t>Vainqueurs différents</t>
  </si>
  <si>
    <t>Bruno</t>
  </si>
  <si>
    <t>Julie</t>
  </si>
  <si>
    <t>17e</t>
  </si>
  <si>
    <t>Olivier</t>
  </si>
  <si>
    <t>Juin</t>
  </si>
  <si>
    <t>Vince</t>
  </si>
  <si>
    <t>Cédric1</t>
  </si>
  <si>
    <t>Franck (JP)</t>
  </si>
  <si>
    <r>
      <t xml:space="preserve">Cp 2010 -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</si>
  <si>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Ch 2010 - </t>
    </r>
    <r>
      <rPr>
        <b/>
        <sz val="11"/>
        <color theme="1"/>
        <rFont val="Calibri"/>
        <family val="2"/>
        <scheme val="minor"/>
      </rPr>
      <t>FRED</t>
    </r>
  </si>
  <si>
    <r>
      <t xml:space="preserve">Ch 2009 - </t>
    </r>
    <r>
      <rPr>
        <b/>
        <sz val="11"/>
        <color theme="1"/>
        <rFont val="Calibri"/>
        <family val="2"/>
        <scheme val="minor"/>
      </rPr>
      <t>DAMS</t>
    </r>
  </si>
  <si>
    <r>
      <t xml:space="preserve">Cp 2009 - </t>
    </r>
    <r>
      <rPr>
        <b/>
        <sz val="11"/>
        <color theme="1"/>
        <rFont val="Calibri"/>
        <family val="2"/>
        <scheme val="minor"/>
      </rPr>
      <t>CYRILLE</t>
    </r>
  </si>
  <si>
    <r>
      <t xml:space="preserve">Cp 2008 - </t>
    </r>
    <r>
      <rPr>
        <b/>
        <sz val="11"/>
        <color theme="1"/>
        <rFont val="Calibri"/>
        <family val="2"/>
        <scheme val="minor"/>
      </rPr>
      <t>SEB</t>
    </r>
  </si>
  <si>
    <r>
      <t xml:space="preserve">Ch 2008 - </t>
    </r>
    <r>
      <rPr>
        <b/>
        <sz val="11"/>
        <color theme="1"/>
        <rFont val="Calibri"/>
        <family val="2"/>
        <scheme val="minor"/>
      </rPr>
      <t>YANN</t>
    </r>
  </si>
  <si>
    <r>
      <t xml:space="preserve">Cp 2007 - </t>
    </r>
    <r>
      <rPr>
        <b/>
        <i/>
        <sz val="11"/>
        <color theme="1"/>
        <rFont val="Calibri"/>
        <family val="2"/>
        <scheme val="minor"/>
      </rPr>
      <t>Non jouée</t>
    </r>
  </si>
  <si>
    <r>
      <t xml:space="preserve">Ch 2007 - </t>
    </r>
    <r>
      <rPr>
        <b/>
        <sz val="11"/>
        <color theme="1"/>
        <rFont val="Calibri"/>
        <family val="2"/>
        <scheme val="minor"/>
      </rPr>
      <t>BOBOS</t>
    </r>
  </si>
  <si>
    <t>COUPE MPT</t>
  </si>
  <si>
    <t>Championnat MPT</t>
  </si>
  <si>
    <t>Nombre de victoires en tournoi</t>
  </si>
  <si>
    <t>Armoire aux trophées</t>
  </si>
  <si>
    <t>Anthony</t>
  </si>
  <si>
    <t>joueurs/partie</t>
  </si>
  <si>
    <t>Biko</t>
  </si>
  <si>
    <t>Corinne</t>
  </si>
  <si>
    <r>
      <t xml:space="preserve">Ch 2011 - 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</si>
  <si>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Cp 2011 -  </t>
    </r>
    <r>
      <rPr>
        <b/>
        <sz val="11"/>
        <color theme="1"/>
        <rFont val="Calibri"/>
        <family val="2"/>
        <scheme val="minor"/>
      </rPr>
      <t>PILOU</t>
    </r>
  </si>
  <si>
    <t>Thomas J.</t>
  </si>
  <si>
    <t>Août</t>
  </si>
  <si>
    <t>BOBOS</t>
  </si>
  <si>
    <t>DAMS</t>
  </si>
  <si>
    <t>CYRILLE</t>
  </si>
  <si>
    <t>FLORA</t>
  </si>
  <si>
    <t>FD</t>
  </si>
  <si>
    <t>FRANCKY</t>
  </si>
  <si>
    <t>FRED</t>
  </si>
  <si>
    <t>HUGO</t>
  </si>
  <si>
    <t>ISA</t>
  </si>
  <si>
    <t>JON</t>
  </si>
  <si>
    <t>JULIE</t>
  </si>
  <si>
    <t>MARION</t>
  </si>
  <si>
    <t>OLIV</t>
  </si>
  <si>
    <t>PILOU</t>
  </si>
  <si>
    <t>ROMAIN</t>
  </si>
  <si>
    <t>THOMAS J.</t>
  </si>
  <si>
    <t>TOMY</t>
  </si>
  <si>
    <t>G</t>
  </si>
  <si>
    <t>P</t>
  </si>
  <si>
    <t>DJOH</t>
  </si>
  <si>
    <t>TOTAL</t>
  </si>
  <si>
    <t>FINALE</t>
  </si>
  <si>
    <t>joueurs à 3 victoires</t>
  </si>
  <si>
    <t>joueurs à 2 victoires</t>
  </si>
  <si>
    <t>FREDOUILLE</t>
  </si>
  <si>
    <t>CORINNE</t>
  </si>
  <si>
    <t>MAT</t>
  </si>
  <si>
    <t>GEOFFROY</t>
  </si>
  <si>
    <t>ELISA</t>
  </si>
  <si>
    <t>Geoffroy</t>
  </si>
  <si>
    <t>Elisa</t>
  </si>
  <si>
    <t>OLIVIER</t>
  </si>
  <si>
    <t>BOUNTYS - Total</t>
  </si>
  <si>
    <r>
      <t xml:space="preserve">Cp 2012 -  </t>
    </r>
    <r>
      <rPr>
        <b/>
        <sz val="11"/>
        <color theme="1"/>
        <rFont val="Calibri"/>
        <family val="2"/>
        <scheme val="minor"/>
      </rPr>
      <t>DJOH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</si>
  <si>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DAMS</t>
    </r>
  </si>
  <si>
    <t>SAISON 6</t>
  </si>
  <si>
    <t>SAISON 7</t>
  </si>
  <si>
    <t>FABRICE</t>
  </si>
  <si>
    <t>Cédric J.</t>
  </si>
  <si>
    <t>MAX</t>
  </si>
  <si>
    <t>JOULS</t>
  </si>
  <si>
    <t>FRED S.</t>
  </si>
  <si>
    <t>18e</t>
  </si>
  <si>
    <t>Franck-David</t>
  </si>
  <si>
    <t>Cyrille</t>
  </si>
  <si>
    <t>Dams</t>
  </si>
  <si>
    <t>Hugo</t>
  </si>
  <si>
    <t>Bobos</t>
  </si>
  <si>
    <t>Djoh</t>
  </si>
  <si>
    <t>Fredouille</t>
  </si>
  <si>
    <t>Jonathan</t>
  </si>
  <si>
    <t>Romain</t>
  </si>
  <si>
    <t>Fred</t>
  </si>
  <si>
    <t>Pilou</t>
  </si>
  <si>
    <t>Tomy</t>
  </si>
  <si>
    <t>Cédric V.</t>
  </si>
  <si>
    <t>Mat</t>
  </si>
  <si>
    <t>Dums</t>
  </si>
  <si>
    <t>Alex</t>
  </si>
  <si>
    <t>Julien S.</t>
  </si>
  <si>
    <t>JUDE</t>
  </si>
  <si>
    <t>Baptiste</t>
  </si>
  <si>
    <t>BAPTISTE</t>
  </si>
  <si>
    <t>GUICHON</t>
  </si>
  <si>
    <t>LISTE JOUEURS BOUNTY</t>
  </si>
  <si>
    <t>Guichon</t>
  </si>
  <si>
    <t>MALZEVILLE POKER TOUR</t>
  </si>
  <si>
    <t>CEDRIC J.</t>
  </si>
  <si>
    <t>I</t>
  </si>
  <si>
    <t>Toat's</t>
  </si>
  <si>
    <t>TOAT'S</t>
  </si>
  <si>
    <t>ROB</t>
  </si>
  <si>
    <t>Angélique</t>
  </si>
  <si>
    <t>ANGELIQUE</t>
  </si>
  <si>
    <t>Rang / Nbre</t>
  </si>
  <si>
    <t>15 j</t>
  </si>
  <si>
    <t>16 j</t>
  </si>
  <si>
    <t>17 j</t>
  </si>
  <si>
    <t>18 j</t>
  </si>
  <si>
    <t>Matt</t>
  </si>
  <si>
    <t>Célia</t>
  </si>
  <si>
    <t>Lucille</t>
  </si>
  <si>
    <t>ELISE</t>
  </si>
  <si>
    <t>CELIA</t>
  </si>
  <si>
    <t>MATT</t>
  </si>
  <si>
    <t>THOM</t>
  </si>
  <si>
    <t>VINCE</t>
  </si>
  <si>
    <t>LUCILLE</t>
  </si>
  <si>
    <r>
      <t xml:space="preserve">Ch 2013 -  </t>
    </r>
    <r>
      <rPr>
        <b/>
        <sz val="11"/>
        <color theme="1"/>
        <rFont val="Calibri"/>
        <family val="2"/>
        <scheme val="minor"/>
      </rPr>
      <t>DAMS</t>
    </r>
  </si>
  <si>
    <t>III</t>
  </si>
  <si>
    <t>Moy.
Brute</t>
  </si>
  <si>
    <t>Jetons
 / joueur</t>
  </si>
  <si>
    <r>
      <t xml:space="preserve">Cp 2013 -  </t>
    </r>
    <r>
      <rPr>
        <b/>
        <sz val="11"/>
        <color theme="1"/>
        <rFont val="Calibri"/>
        <family val="2"/>
        <scheme val="minor"/>
      </rPr>
      <t>FRED S.</t>
    </r>
  </si>
  <si>
    <t>Claude</t>
  </si>
  <si>
    <t>Karl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</si>
  <si>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 Les tapis inférieurs sont complétés jusqu'à ce niveau.</t>
    </r>
  </si>
  <si>
    <t>CLAUDE</t>
  </si>
  <si>
    <t>KARL</t>
  </si>
  <si>
    <t>BOUNTYS - duels</t>
  </si>
  <si>
    <t>Rang général</t>
  </si>
  <si>
    <t>Rang cette saison</t>
  </si>
  <si>
    <t>Coupe</t>
  </si>
  <si>
    <t>Total
pts</t>
  </si>
  <si>
    <t>Jude</t>
  </si>
  <si>
    <t>Rob</t>
  </si>
  <si>
    <t>Fred S.</t>
  </si>
  <si>
    <t>Fabrice</t>
  </si>
  <si>
    <t>Seb</t>
  </si>
  <si>
    <t>Yann</t>
  </si>
  <si>
    <t>Dorian</t>
  </si>
  <si>
    <t>Dalila</t>
  </si>
  <si>
    <t>William</t>
  </si>
  <si>
    <t>MATH T.</t>
  </si>
  <si>
    <t>Math T.</t>
  </si>
  <si>
    <t>Base :</t>
  </si>
  <si>
    <t>Total réel :</t>
  </si>
  <si>
    <t>JEAN-PHILIPPE</t>
  </si>
  <si>
    <t>Jean-Philippe</t>
  </si>
  <si>
    <t>Nil</t>
  </si>
  <si>
    <t>NIL</t>
  </si>
  <si>
    <t>FRANCK</t>
  </si>
  <si>
    <t>SAISON 8</t>
  </si>
  <si>
    <t>Eric</t>
  </si>
  <si>
    <t>Logan</t>
  </si>
  <si>
    <t>ERIC</t>
  </si>
  <si>
    <t>LOGAN</t>
  </si>
  <si>
    <t>MATHIAS</t>
  </si>
  <si>
    <t>TOTOCHE</t>
  </si>
  <si>
    <r>
      <t xml:space="preserve">Ch 2014 -  </t>
    </r>
    <r>
      <rPr>
        <b/>
        <sz val="11"/>
        <color theme="1"/>
        <rFont val="Calibri"/>
        <family val="2"/>
        <scheme val="minor"/>
      </rPr>
      <t>FRANCK-DAVID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</si>
  <si>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FRANCK-DAVID</t>
    </r>
  </si>
  <si>
    <t>Nico</t>
  </si>
  <si>
    <t>SAISON 9</t>
  </si>
  <si>
    <t>NICO</t>
  </si>
  <si>
    <t>Mathias</t>
  </si>
  <si>
    <t>Totoche</t>
  </si>
  <si>
    <t>Max</t>
  </si>
  <si>
    <t>Julien D.</t>
  </si>
  <si>
    <t>Saison</t>
  </si>
  <si>
    <t>Franck</t>
  </si>
  <si>
    <t>Jouls</t>
  </si>
  <si>
    <t>Victoires</t>
  </si>
  <si>
    <t>3ème</t>
  </si>
  <si>
    <t>2ème place</t>
  </si>
  <si>
    <t>3ème place</t>
  </si>
  <si>
    <t>Parties jouées</t>
  </si>
  <si>
    <t>Pourcentage de podium</t>
  </si>
  <si>
    <t>Extra</t>
  </si>
  <si>
    <t>YANN</t>
  </si>
  <si>
    <t>Menos</t>
  </si>
  <si>
    <t>MENOS</t>
  </si>
  <si>
    <t>Thomas M.</t>
  </si>
  <si>
    <t>Nombre de dernière place</t>
  </si>
  <si>
    <t>Pourcentage de participation</t>
  </si>
  <si>
    <t>Pourcentage de victoire</t>
  </si>
  <si>
    <t>Pourcentage de dernière place</t>
  </si>
  <si>
    <t>Pourcentage de première moitié</t>
  </si>
  <si>
    <t>Pourcentage de premier tiers</t>
  </si>
  <si>
    <t>Pourcentage de 2ème place</t>
  </si>
  <si>
    <t>Pourcentage de 3ème place</t>
  </si>
  <si>
    <t>PODIUMS</t>
  </si>
  <si>
    <t>Placé dans le premier tiers</t>
  </si>
  <si>
    <t>Placé dans la première moitié</t>
  </si>
  <si>
    <t>Nombre de participants</t>
  </si>
  <si>
    <t>Nombre de participations</t>
  </si>
  <si>
    <t>Nombre d'étapes</t>
  </si>
  <si>
    <t>Moyenne de joueurs par partie</t>
  </si>
  <si>
    <t>Moyenne de participations par joueur</t>
  </si>
  <si>
    <t>Rang moyen</t>
  </si>
  <si>
    <t>Moyenne de joueurs / partie</t>
  </si>
  <si>
    <t>STATISTIQUES INTEGRALES DU MPT</t>
  </si>
  <si>
    <t>Classements des plus assidus :</t>
  </si>
  <si>
    <t>Classements des plus présents sur le podium :</t>
  </si>
  <si>
    <t>Classements des plus présents à la dernière place :</t>
  </si>
  <si>
    <t>Classements des plus titrés :</t>
  </si>
  <si>
    <t>Mathieu S.</t>
  </si>
  <si>
    <t>MATHIEU S.</t>
  </si>
  <si>
    <t>Cyril D.</t>
  </si>
  <si>
    <t>CYRIL D.</t>
  </si>
  <si>
    <t>Placé en moyenne dans les premiers…</t>
  </si>
  <si>
    <t>SAISON 10</t>
  </si>
  <si>
    <r>
      <t xml:space="preserve">Ch 2015 -  </t>
    </r>
    <r>
      <rPr>
        <b/>
        <sz val="11"/>
        <color theme="1"/>
        <rFont val="Calibri"/>
        <family val="2"/>
        <scheme val="minor"/>
      </rPr>
      <t>FRANCK-DAVID</t>
    </r>
  </si>
  <si>
    <t>II</t>
  </si>
  <si>
    <r>
      <t xml:space="preserve">Cp 2015 - </t>
    </r>
    <r>
      <rPr>
        <b/>
        <sz val="11"/>
        <color theme="1"/>
        <rFont val="Calibri"/>
        <family val="2"/>
        <scheme val="minor"/>
      </rPr>
      <t>CYRILLE</t>
    </r>
  </si>
  <si>
    <t>Saison 10</t>
  </si>
  <si>
    <t>Date de la dernière victoire</t>
  </si>
  <si>
    <t>Nombre de MPT organisés depuis la dernière victoire</t>
  </si>
  <si>
    <t>Nombre de vainqueurs différents</t>
  </si>
  <si>
    <t>Date de la dernière participation</t>
  </si>
  <si>
    <t>Date de la première participation</t>
  </si>
  <si>
    <t>VICTOIRES</t>
  </si>
  <si>
    <t>PARTICIPATIONS</t>
  </si>
  <si>
    <t>Jérome C.</t>
  </si>
  <si>
    <t>JEROME C.</t>
  </si>
  <si>
    <t>Joueurs / étape</t>
  </si>
  <si>
    <t>%</t>
  </si>
  <si>
    <t>ARNAUD E.</t>
  </si>
  <si>
    <t>Arnaud E.</t>
  </si>
  <si>
    <t>Bountys</t>
  </si>
  <si>
    <t>Nbre parties</t>
  </si>
  <si>
    <t>Bountys / partie</t>
  </si>
  <si>
    <t>Saison 06</t>
  </si>
  <si>
    <t>Saison 07</t>
  </si>
  <si>
    <t>Saison 08</t>
  </si>
  <si>
    <t>Saison 09</t>
  </si>
  <si>
    <t>NC</t>
  </si>
  <si>
    <t>Jean-Baptiste</t>
  </si>
  <si>
    <t>JEAN-BAPTISTE</t>
  </si>
  <si>
    <t>joueurs à 4 victoires</t>
  </si>
  <si>
    <r>
      <t xml:space="preserve">Ch 2016 - </t>
    </r>
    <r>
      <rPr>
        <b/>
        <sz val="11"/>
        <color theme="1"/>
        <rFont val="Calibri"/>
        <family val="2"/>
        <scheme val="minor"/>
      </rPr>
      <t>FRED</t>
    </r>
  </si>
  <si>
    <t>Thomas S.</t>
  </si>
  <si>
    <r>
      <t xml:space="preserve">Cp 2016 -  </t>
    </r>
    <r>
      <rPr>
        <b/>
        <sz val="11"/>
        <color theme="1"/>
        <rFont val="Calibri"/>
        <family val="2"/>
        <scheme val="minor"/>
      </rPr>
      <t>FRANCK-DAVID</t>
    </r>
  </si>
  <si>
    <t>THOMAS S.</t>
  </si>
  <si>
    <t>Pourcentage de heads up gagnés</t>
  </si>
  <si>
    <t>SAISON 5</t>
  </si>
  <si>
    <t>SAISON 11</t>
  </si>
  <si>
    <t>Bountys sauvés</t>
  </si>
  <si>
    <t>Victoire(s)</t>
  </si>
  <si>
    <t>TOTAL mangés</t>
  </si>
  <si>
    <t>TOTAL sauvés</t>
  </si>
  <si>
    <r>
      <rPr>
        <b/>
        <i/>
        <sz val="11"/>
        <color theme="1"/>
        <rFont val="Calibri"/>
        <family val="2"/>
        <scheme val="minor"/>
      </rPr>
      <t>La lecture du tableau ci-dessus se fait verticalement.</t>
    </r>
    <r>
      <rPr>
        <i/>
        <sz val="11"/>
        <color theme="1"/>
        <rFont val="Calibri"/>
        <family val="2"/>
        <scheme val="minor"/>
      </rPr>
      <t xml:space="preserve"> Exemple : Bobos mène 5 à 1 contre Dams.</t>
    </r>
  </si>
  <si>
    <t>NADINE</t>
  </si>
  <si>
    <t>CATHY</t>
  </si>
  <si>
    <t>Cathy</t>
  </si>
  <si>
    <t>Nadine</t>
  </si>
  <si>
    <t>LOÏC H.</t>
  </si>
  <si>
    <t>Loïc H.</t>
  </si>
  <si>
    <t>10j</t>
  </si>
  <si>
    <t>Christophe</t>
  </si>
  <si>
    <r>
      <t xml:space="preserve">Ch 2017 -  </t>
    </r>
    <r>
      <rPr>
        <b/>
        <sz val="11"/>
        <color theme="1"/>
        <rFont val="Calibri"/>
        <family val="2"/>
        <scheme val="minor"/>
      </rPr>
      <t>FRANCK-DAVID</t>
    </r>
  </si>
  <si>
    <t>CHRISTOPHE</t>
  </si>
  <si>
    <r>
      <t xml:space="preserve">Cp 2017 -  </t>
    </r>
    <r>
      <rPr>
        <b/>
        <sz val="11"/>
        <color theme="1"/>
        <rFont val="Calibri"/>
        <family val="2"/>
        <scheme val="minor"/>
      </rPr>
      <t>FRANCK-DAVID</t>
    </r>
  </si>
  <si>
    <t>7 meilleures parties</t>
  </si>
  <si>
    <t>Classement</t>
  </si>
  <si>
    <t>Points</t>
  </si>
  <si>
    <t>Score à améliorer</t>
  </si>
  <si>
    <t>Indice corrigé</t>
  </si>
  <si>
    <t>Jetons finale</t>
  </si>
  <si>
    <t>Parties individuelles jouées</t>
  </si>
  <si>
    <t>Date dernière partie</t>
  </si>
  <si>
    <t>parties par joueur en moyenne</t>
  </si>
  <si>
    <t>Déc</t>
  </si>
  <si>
    <t>Janv</t>
  </si>
  <si>
    <t>Févr</t>
  </si>
  <si>
    <t>Avr</t>
  </si>
  <si>
    <t>Saison 05</t>
  </si>
  <si>
    <t>Jonathan B.</t>
  </si>
  <si>
    <t>Numéro de la dernière étape gagnée</t>
  </si>
  <si>
    <t>JONATHAN B.</t>
  </si>
  <si>
    <t>Saison 11</t>
  </si>
  <si>
    <t>Nombre de participations sans victoire</t>
  </si>
  <si>
    <t>Jérémy</t>
  </si>
  <si>
    <t>JEREMY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</si>
  <si>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- 13 victoires</t>
    </r>
  </si>
  <si>
    <t>Laure</t>
  </si>
  <si>
    <t>LAURE</t>
  </si>
  <si>
    <r>
      <rPr>
        <b/>
        <sz val="14"/>
        <color theme="1"/>
        <rFont val="Calibri"/>
        <family val="2"/>
        <scheme val="minor"/>
      </rPr>
      <t xml:space="preserve">BOBOS - FABRICE - FRED S. - MATHIAS </t>
    </r>
    <r>
      <rPr>
        <sz val="14"/>
        <color theme="1"/>
        <rFont val="Calibri"/>
        <family val="2"/>
        <scheme val="minor"/>
      </rPr>
      <t>- 5 victoires</t>
    </r>
  </si>
  <si>
    <t>20e</t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</si>
  <si>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- 7 victoires</t>
    </r>
  </si>
  <si>
    <t>Jérémy D.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</si>
  <si>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- 18 victoires</t>
    </r>
  </si>
  <si>
    <t>JEREMY D.</t>
  </si>
  <si>
    <t>joueurs à 1 victoire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</si>
  <si>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? joueurs)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</si>
  <si>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?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</si>
  <si>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IV</t>
  </si>
  <si>
    <r>
      <t xml:space="preserve">Ch 2018 -  </t>
    </r>
    <r>
      <rPr>
        <b/>
        <sz val="11"/>
        <color theme="1"/>
        <rFont val="Calibri"/>
        <family val="2"/>
        <scheme val="minor"/>
      </rPr>
      <t>FRANCK-DAVID</t>
    </r>
  </si>
  <si>
    <t>MPT - Saison 12</t>
  </si>
  <si>
    <t>2018 - 2019</t>
  </si>
  <si>
    <t>S00 à S11</t>
  </si>
  <si>
    <t>S12</t>
  </si>
  <si>
    <t>31-08</t>
  </si>
  <si>
    <t>06-07</t>
  </si>
  <si>
    <t>11 et +</t>
  </si>
  <si>
    <t>12 et +</t>
  </si>
  <si>
    <t>6 ou 7</t>
  </si>
  <si>
    <t>Place</t>
  </si>
  <si>
    <t>Points / Nb joueurs</t>
  </si>
  <si>
    <t>0/1</t>
  </si>
  <si>
    <t>25ème</t>
  </si>
  <si>
    <t>24ème</t>
  </si>
  <si>
    <t>23ème</t>
  </si>
  <si>
    <t>0/4</t>
  </si>
  <si>
    <t>22ème</t>
  </si>
  <si>
    <t>0/3</t>
  </si>
  <si>
    <t>Seb (Rouk)</t>
  </si>
  <si>
    <t>21ème</t>
  </si>
  <si>
    <t>20ème</t>
  </si>
  <si>
    <t>0/2</t>
  </si>
  <si>
    <t>19ème</t>
  </si>
  <si>
    <t>Seb (Pote Y)</t>
  </si>
  <si>
    <t>18ème</t>
  </si>
  <si>
    <t>0/6</t>
  </si>
  <si>
    <t>17ème</t>
  </si>
  <si>
    <t>0/5</t>
  </si>
  <si>
    <t>Joulss</t>
  </si>
  <si>
    <t>16ème</t>
  </si>
  <si>
    <t>15ème</t>
  </si>
  <si>
    <t>14ème</t>
  </si>
  <si>
    <t>Yo</t>
  </si>
  <si>
    <t>13ème</t>
  </si>
  <si>
    <t>12ème</t>
  </si>
  <si>
    <t>11ème</t>
  </si>
  <si>
    <t>2/7</t>
  </si>
  <si>
    <t>10ème</t>
  </si>
  <si>
    <t>2/9</t>
  </si>
  <si>
    <t>9ème</t>
  </si>
  <si>
    <t>8ème</t>
  </si>
  <si>
    <t>Thomas</t>
  </si>
  <si>
    <t>7ème</t>
  </si>
  <si>
    <t>1/4</t>
  </si>
  <si>
    <t>6ème</t>
  </si>
  <si>
    <t>Aurél</t>
  </si>
  <si>
    <t>5ème</t>
  </si>
  <si>
    <t>4ème</t>
  </si>
  <si>
    <t>Yann B.</t>
  </si>
  <si>
    <t>2nd</t>
  </si>
  <si>
    <t>2/4</t>
  </si>
  <si>
    <t>MPT Saison 2006/2007</t>
  </si>
  <si>
    <t>MPT Saison 2007/2008</t>
  </si>
  <si>
    <t>Dec</t>
  </si>
  <si>
    <t>Jan</t>
  </si>
  <si>
    <t>Avril</t>
  </si>
  <si>
    <t>Coef.</t>
  </si>
  <si>
    <t>MOY.</t>
  </si>
  <si>
    <t>MPT S01</t>
  </si>
  <si>
    <t>MPT S02</t>
  </si>
  <si>
    <t>Total MPT</t>
  </si>
  <si>
    <t>Finales MPT</t>
  </si>
  <si>
    <t>Vict. MPT</t>
  </si>
  <si>
    <t>29/9</t>
  </si>
  <si>
    <t>3/11</t>
  </si>
  <si>
    <t>24/11</t>
  </si>
  <si>
    <t>29/12</t>
  </si>
  <si>
    <t>2/02</t>
  </si>
  <si>
    <t>29/03</t>
  </si>
  <si>
    <t>26/04</t>
  </si>
  <si>
    <t>31/05</t>
  </si>
  <si>
    <t>Yann***</t>
  </si>
  <si>
    <t>Finale</t>
  </si>
  <si>
    <t>Seb*</t>
  </si>
  <si>
    <t>Robin*</t>
  </si>
  <si>
    <t>Dorian*</t>
  </si>
  <si>
    <t>Tomy*</t>
  </si>
  <si>
    <t>Thom*</t>
  </si>
  <si>
    <t>Romain*</t>
  </si>
  <si>
    <t>Bobos*    (S1)</t>
  </si>
  <si>
    <t>19e</t>
  </si>
  <si>
    <t>21e</t>
  </si>
  <si>
    <t>Cédric</t>
  </si>
  <si>
    <t>22e</t>
  </si>
  <si>
    <t>23e</t>
  </si>
  <si>
    <t>24e</t>
  </si>
  <si>
    <t>25e</t>
  </si>
  <si>
    <t>26e</t>
  </si>
  <si>
    <t>27e</t>
  </si>
  <si>
    <t>28e</t>
  </si>
  <si>
    <t>Rob Mtb</t>
  </si>
  <si>
    <t>Place / Nbre</t>
  </si>
  <si>
    <t>10 j</t>
  </si>
  <si>
    <t>Fev</t>
  </si>
  <si>
    <t>MPT S03</t>
  </si>
  <si>
    <t>Nbre victoires</t>
  </si>
  <si>
    <t>27/09</t>
  </si>
  <si>
    <t>24/10</t>
  </si>
  <si>
    <t>29/11</t>
  </si>
  <si>
    <t>27/12</t>
  </si>
  <si>
    <t>7/03</t>
  </si>
  <si>
    <t>10/04</t>
  </si>
  <si>
    <t>1/05</t>
  </si>
  <si>
    <t>30/05</t>
  </si>
  <si>
    <t>Annulée</t>
  </si>
  <si>
    <t>Cyrille*</t>
  </si>
  <si>
    <t>Robin Mtb*</t>
  </si>
  <si>
    <t>Fred*</t>
  </si>
  <si>
    <t>Pilou*</t>
  </si>
  <si>
    <t>Tomy**</t>
  </si>
  <si>
    <t>Bobos**  (S1)</t>
  </si>
  <si>
    <t>Franck David</t>
  </si>
  <si>
    <t>Qualifié directement pour la finale
Coefficient indiqué dans le tableau -  (Plus de 3 parties jouées)</t>
  </si>
  <si>
    <t>Repêché prioritairement si place restante, dans la limite de 14 joueurs
Coefficient fixé à 0,5 - (2 parties jouées)</t>
  </si>
  <si>
    <t>Seb*        (S2)</t>
  </si>
  <si>
    <t>Julien Mtb</t>
  </si>
  <si>
    <t>Alex*</t>
  </si>
  <si>
    <t>Repêché si place restante, dans la limite de 14 joueurs
Nombre de jetons de départ égal au plus petit tapis de la partie
(1 partie jouée)</t>
  </si>
  <si>
    <t>Julien S.*</t>
  </si>
  <si>
    <t>29e</t>
  </si>
  <si>
    <t>Yannou</t>
  </si>
  <si>
    <t>Julien</t>
  </si>
  <si>
    <t>Pat</t>
  </si>
  <si>
    <t>MPT Saison 2 - 2008/2009</t>
  </si>
  <si>
    <t>Historique</t>
  </si>
  <si>
    <t>S01</t>
  </si>
  <si>
    <t>S02</t>
  </si>
  <si>
    <t>S03</t>
  </si>
  <si>
    <t>S04</t>
  </si>
  <si>
    <t>Vict.</t>
  </si>
  <si>
    <t>Pts</t>
  </si>
  <si>
    <t>Moy brute</t>
  </si>
  <si>
    <t>Rang</t>
  </si>
  <si>
    <t>Moy pond.</t>
  </si>
  <si>
    <t>28-08</t>
  </si>
  <si>
    <t>26-09</t>
  </si>
  <si>
    <t>21-11</t>
  </si>
  <si>
    <t>28-11</t>
  </si>
  <si>
    <t>19-12</t>
  </si>
  <si>
    <t>6-02</t>
  </si>
  <si>
    <t>13-02</t>
  </si>
  <si>
    <t>6-03</t>
  </si>
  <si>
    <t>3-04</t>
  </si>
  <si>
    <t>29-05</t>
  </si>
  <si>
    <t>Fred****</t>
  </si>
  <si>
    <t>(sr4)</t>
  </si>
  <si>
    <t>Julien Mtb*</t>
  </si>
  <si>
    <t>Robin**</t>
  </si>
  <si>
    <t>Dams*</t>
  </si>
  <si>
    <t>(sr3)</t>
  </si>
  <si>
    <t>Joulss*</t>
  </si>
  <si>
    <t xml:space="preserve">Cyrille* </t>
  </si>
  <si>
    <t>(F3)</t>
  </si>
  <si>
    <t>Franck (bôf fred)</t>
  </si>
  <si>
    <t>(sr2)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</si>
  <si>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Coefficient indiqué dans le tableau
(Plus de 3 parties jouées)</t>
    </r>
  </si>
  <si>
    <t>Djoh*</t>
  </si>
  <si>
    <t>Thomas*</t>
  </si>
  <si>
    <r>
      <rPr>
        <b/>
        <sz val="10"/>
        <color theme="1"/>
        <rFont val="Calibri"/>
        <family val="2"/>
        <scheme val="minor"/>
      </rPr>
      <t>Repêché prioritairement si place restante</t>
    </r>
    <r>
      <rPr>
        <sz val="9"/>
        <color theme="1"/>
        <rFont val="Calibri"/>
        <family val="2"/>
        <scheme val="minor"/>
      </rPr>
      <t xml:space="preserve">,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Coefficient fixé à 0,5 - (2 parties jouées)</t>
    </r>
  </si>
  <si>
    <t>Matthieu*</t>
  </si>
  <si>
    <t>(F2)</t>
  </si>
  <si>
    <r>
      <rPr>
        <b/>
        <sz val="10"/>
        <color theme="1"/>
        <rFont val="Calibri"/>
        <family val="2"/>
        <scheme val="minor"/>
      </rPr>
      <t>Repêché si place restante,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 (1 partie jouée)</t>
    </r>
  </si>
  <si>
    <t>Bobos**</t>
  </si>
  <si>
    <t>(sr1)</t>
  </si>
  <si>
    <t>30e</t>
  </si>
  <si>
    <t>31e</t>
  </si>
  <si>
    <t>32e</t>
  </si>
  <si>
    <t>33e</t>
  </si>
  <si>
    <t>34e</t>
  </si>
  <si>
    <t>F</t>
  </si>
  <si>
    <t>Vainqueur de la finale de la saison n°...</t>
  </si>
  <si>
    <t>35e</t>
  </si>
  <si>
    <t>sr</t>
  </si>
  <si>
    <t>Vainqueur de la saison régulière n°…</t>
  </si>
  <si>
    <t>36e</t>
  </si>
  <si>
    <t>37e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</si>
  <si>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</si>
  <si>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</si>
  <si>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</si>
  <si>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</si>
  <si>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</si>
  <si>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</si>
  <si>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</si>
  <si>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</si>
  <si>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</si>
  <si>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</si>
  <si>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</si>
  <si>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</si>
  <si>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</si>
  <si>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</si>
  <si>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</si>
  <si>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</si>
  <si>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</si>
  <si>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</si>
  <si>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MPT Saison 3 - 2009/2010</t>
  </si>
  <si>
    <t xml:space="preserve">jetons finale* : projection sur la base d'un tapis moyen de </t>
  </si>
  <si>
    <t>jetons</t>
  </si>
  <si>
    <t>Jetons finale*</t>
  </si>
  <si>
    <t>S05</t>
  </si>
  <si>
    <t>Pt 2010</t>
  </si>
  <si>
    <t>Pt 2011</t>
  </si>
  <si>
    <t>03-09</t>
  </si>
  <si>
    <t>15-10</t>
  </si>
  <si>
    <t>29-10</t>
  </si>
  <si>
    <t>10-12</t>
  </si>
  <si>
    <t>28-01</t>
  </si>
  <si>
    <t>4-03</t>
  </si>
  <si>
    <t>18-03</t>
  </si>
  <si>
    <t>01-04</t>
  </si>
  <si>
    <t>30-04</t>
  </si>
  <si>
    <t>01-06</t>
  </si>
  <si>
    <t>03-06</t>
  </si>
  <si>
    <t>Robin****</t>
  </si>
  <si>
    <t>(Cp4)</t>
  </si>
  <si>
    <t>Pilou***</t>
  </si>
  <si>
    <t>Dams**</t>
  </si>
  <si>
    <t>(Ch3)</t>
  </si>
  <si>
    <t>Fred******</t>
  </si>
  <si>
    <t>(Ch4)</t>
  </si>
  <si>
    <t>Romain**</t>
  </si>
  <si>
    <t>Tomy***</t>
  </si>
  <si>
    <t>Djoh**</t>
  </si>
  <si>
    <r>
      <t xml:space="preserve">Cp 2011 - </t>
    </r>
    <r>
      <rPr>
        <b/>
        <sz val="11"/>
        <color theme="1"/>
        <rFont val="Calibri"/>
        <family val="2"/>
        <scheme val="minor"/>
      </rPr>
      <t>PILOU</t>
    </r>
  </si>
  <si>
    <t>(Ch1)</t>
  </si>
  <si>
    <t>Colonne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</si>
  <si>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- 6 victoires</t>
    </r>
  </si>
  <si>
    <t>Cédric*</t>
  </si>
  <si>
    <r>
      <rPr>
        <b/>
        <sz val="14"/>
        <color theme="1"/>
        <rFont val="Calibri"/>
        <family val="2"/>
        <scheme val="minor"/>
      </rPr>
      <t>ROBIN</t>
    </r>
    <r>
      <rPr>
        <sz val="14"/>
        <color theme="1"/>
        <rFont val="Calibri"/>
        <family val="2"/>
        <scheme val="minor"/>
      </rPr>
      <t xml:space="preserve"> - 4 victoires</t>
    </r>
  </si>
  <si>
    <t>Mat*</t>
  </si>
  <si>
    <t>YANN - TOMY - PILOU</t>
  </si>
  <si>
    <t>3 victoires</t>
  </si>
  <si>
    <t>Dums*</t>
  </si>
  <si>
    <t>4 joueurs à 2 victoires</t>
  </si>
  <si>
    <t>13 joueurs à 1 victoire</t>
  </si>
  <si>
    <t>Loïc (Zinc)</t>
  </si>
  <si>
    <t>(Ch2)</t>
  </si>
  <si>
    <t>Thomas (tomy)*</t>
  </si>
  <si>
    <t>(Cp3)</t>
  </si>
  <si>
    <t>Jude*</t>
  </si>
  <si>
    <t>(Cp2)</t>
  </si>
  <si>
    <t>Julien (Dums)*</t>
  </si>
  <si>
    <t>Cp</t>
  </si>
  <si>
    <r>
      <rPr>
        <b/>
        <sz val="10"/>
        <color theme="1"/>
        <rFont val="Calibri"/>
        <family val="2"/>
        <scheme val="minor"/>
      </rPr>
      <t>Coupe :</t>
    </r>
    <r>
      <rPr>
        <sz val="10"/>
        <color theme="1"/>
        <rFont val="Calibri"/>
        <family val="2"/>
        <scheme val="minor"/>
      </rPr>
      <t xml:space="preserve"> Vainqueur de la finale de la saison n°...</t>
    </r>
  </si>
  <si>
    <t>Ch</t>
  </si>
  <si>
    <r>
      <rPr>
        <b/>
        <sz val="10"/>
        <color theme="1"/>
        <rFont val="Calibri"/>
        <family val="2"/>
        <scheme val="minor"/>
      </rPr>
      <t>Championnat :</t>
    </r>
    <r>
      <rPr>
        <sz val="10"/>
        <color theme="1"/>
        <rFont val="Calibri"/>
        <family val="2"/>
        <scheme val="minor"/>
      </rPr>
      <t xml:space="preserve"> Vainqueur de la saison régulière n°…</t>
    </r>
  </si>
  <si>
    <r>
      <t xml:space="preserve">La répartition des jetons pour la finale se fait au prorata de la moyenne annuelle.
</t>
    </r>
    <r>
      <rPr>
        <b/>
        <sz val="11"/>
        <color theme="1"/>
        <rFont val="Calibri"/>
        <family val="2"/>
        <scheme val="minor"/>
      </rPr>
      <t>Les tapis inférieurs à la moitié du plus gros tapis de la finale se verront réhaussés jusqu'à ce niveau.</t>
    </r>
  </si>
  <si>
    <t>56e</t>
  </si>
  <si>
    <t>57e</t>
  </si>
  <si>
    <t>58e</t>
  </si>
  <si>
    <t>59e</t>
  </si>
  <si>
    <t>60e</t>
  </si>
  <si>
    <t>MPT Saison 4 - 2010/2011</t>
  </si>
  <si>
    <t>Colonne Q</t>
  </si>
  <si>
    <t>Florian</t>
  </si>
  <si>
    <t>FLORIAN</t>
  </si>
  <si>
    <t>S06</t>
  </si>
  <si>
    <t>S01à05</t>
  </si>
  <si>
    <t>27-08</t>
  </si>
  <si>
    <t>23-09</t>
  </si>
  <si>
    <t>28-10</t>
  </si>
  <si>
    <t>02-12</t>
  </si>
  <si>
    <t>06-01</t>
  </si>
  <si>
    <t>03-02</t>
  </si>
  <si>
    <t>23-02</t>
  </si>
  <si>
    <t>24-03</t>
  </si>
  <si>
    <t>04-05</t>
  </si>
  <si>
    <t>11-05</t>
  </si>
  <si>
    <t>3 p.</t>
  </si>
  <si>
    <t>7 p.</t>
  </si>
  <si>
    <t>8 p.</t>
  </si>
  <si>
    <t>10 p.</t>
  </si>
  <si>
    <t>11 p.</t>
  </si>
  <si>
    <t>Dams***</t>
  </si>
  <si>
    <t>Hugo**</t>
  </si>
  <si>
    <t>Franck A.*</t>
  </si>
  <si>
    <t>Franck David*</t>
  </si>
  <si>
    <t>Djoh****</t>
  </si>
  <si>
    <t>Bobos***</t>
  </si>
  <si>
    <t>(Cp5)</t>
  </si>
  <si>
    <t>(Cp4 / Ch5)</t>
  </si>
  <si>
    <t>Jonathan*</t>
  </si>
  <si>
    <t>Fredouille*</t>
  </si>
  <si>
    <t>61e</t>
  </si>
  <si>
    <t>62e</t>
  </si>
  <si>
    <t>63e</t>
  </si>
  <si>
    <t>64e</t>
  </si>
  <si>
    <t>65e</t>
  </si>
  <si>
    <r>
      <rPr>
        <b/>
        <sz val="14"/>
        <color theme="1"/>
        <rFont val="Calibri"/>
        <family val="2"/>
        <scheme val="minor"/>
      </rPr>
      <t>ROBIN - DJOH</t>
    </r>
    <r>
      <rPr>
        <sz val="14"/>
        <color theme="1"/>
        <rFont val="Calibri"/>
        <family val="2"/>
        <scheme val="minor"/>
      </rPr>
      <t xml:space="preserve"> - 4 victoires</t>
    </r>
  </si>
  <si>
    <t>joueurs à 1 victoires</t>
  </si>
  <si>
    <r>
      <t xml:space="preserve">Cp 2012 -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</si>
  <si>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. . . .</t>
    </r>
  </si>
  <si>
    <t>Champ.</t>
  </si>
  <si>
    <t>Jetons en finale</t>
  </si>
  <si>
    <t>Bonus</t>
  </si>
  <si>
    <t>Février</t>
  </si>
  <si>
    <t>S07</t>
  </si>
  <si>
    <t>S01à06</t>
  </si>
  <si>
    <t>Moy. Brute</t>
  </si>
  <si>
    <t>27-07</t>
  </si>
  <si>
    <t>28-09</t>
  </si>
  <si>
    <t>26-10</t>
  </si>
  <si>
    <t>07-12</t>
  </si>
  <si>
    <t>28-12</t>
  </si>
  <si>
    <t>04-01</t>
  </si>
  <si>
    <t>01-02</t>
  </si>
  <si>
    <t>01-03</t>
  </si>
  <si>
    <t>15-03</t>
  </si>
  <si>
    <t>29-03</t>
  </si>
  <si>
    <t>03-05</t>
  </si>
  <si>
    <t>07-06</t>
  </si>
  <si>
    <t>Dams*****</t>
  </si>
  <si>
    <t>x</t>
  </si>
  <si>
    <t>Cyrille**</t>
  </si>
  <si>
    <t>Franck David**</t>
  </si>
  <si>
    <t>Pilou*****</t>
  </si>
  <si>
    <t>Bobos****</t>
  </si>
  <si>
    <t>Romain***</t>
  </si>
  <si>
    <t>Fred S.*</t>
  </si>
  <si>
    <t>Tomy****</t>
  </si>
  <si>
    <t>Jude**</t>
  </si>
  <si>
    <t>Cédric V.*</t>
  </si>
  <si>
    <t>66e</t>
  </si>
  <si>
    <t>67e</t>
  </si>
  <si>
    <t>68e</t>
  </si>
  <si>
    <t>69e</t>
  </si>
  <si>
    <t>70e</t>
  </si>
  <si>
    <t>71e</t>
  </si>
  <si>
    <t>72e</t>
  </si>
  <si>
    <t>73e</t>
  </si>
  <si>
    <t>74e</t>
  </si>
  <si>
    <t>75e</t>
  </si>
  <si>
    <t>Parties individuelles jouées :</t>
  </si>
  <si>
    <t>Moyenne de parties par joueur :</t>
  </si>
  <si>
    <r>
      <rPr>
        <b/>
        <sz val="14"/>
        <color theme="1"/>
        <rFont val="Calibri"/>
        <family val="2"/>
        <scheme val="minor"/>
      </rPr>
      <t xml:space="preserve">DJOH - BOBOS - TOMY </t>
    </r>
    <r>
      <rPr>
        <sz val="14"/>
        <color theme="1"/>
        <rFont val="Calibri"/>
        <family val="2"/>
        <scheme val="minor"/>
      </rPr>
      <t>- 4 victoires</t>
    </r>
  </si>
  <si>
    <r>
      <t xml:space="preserve">Cp 2013 -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</si>
  <si>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Colonne </t>
    </r>
    <r>
      <rPr>
        <b/>
        <sz val="10"/>
        <color theme="1"/>
        <rFont val="Calibri"/>
        <family val="2"/>
        <scheme val="minor"/>
      </rPr>
      <t>Q</t>
    </r>
  </si>
  <si>
    <t>Total :</t>
  </si>
  <si>
    <t>Indice et correction</t>
  </si>
  <si>
    <t>Jetons / joueur</t>
  </si>
  <si>
    <t>Rob******</t>
  </si>
  <si>
    <t>76e</t>
  </si>
  <si>
    <r>
      <rPr>
        <b/>
        <sz val="14"/>
        <color theme="1"/>
        <rFont val="Calibri"/>
        <family val="2"/>
        <scheme val="minor"/>
      </rPr>
      <t>FRED - ROB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</si>
  <si>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- 5 victoires</t>
    </r>
  </si>
  <si>
    <t>MPT Saison 6 - 2012/2013</t>
  </si>
  <si>
    <t>2013 - 2014</t>
  </si>
  <si>
    <t>MPT Saison 8</t>
  </si>
  <si>
    <t>Championnat</t>
  </si>
  <si>
    <t>S08</t>
  </si>
  <si>
    <t>Pts
S01
à 07</t>
  </si>
  <si>
    <t>Fév</t>
  </si>
  <si>
    <t>30-08</t>
  </si>
  <si>
    <t>27-09</t>
  </si>
  <si>
    <t>11-10</t>
  </si>
  <si>
    <t>25-10</t>
  </si>
  <si>
    <t>29-11</t>
  </si>
  <si>
    <t>27-12</t>
  </si>
  <si>
    <t>31-01</t>
  </si>
  <si>
    <t>28-02</t>
  </si>
  <si>
    <t>28-03</t>
  </si>
  <si>
    <t>25-04</t>
  </si>
  <si>
    <t>23-05</t>
  </si>
  <si>
    <t>13-06</t>
  </si>
  <si>
    <t>05-07</t>
  </si>
  <si>
    <t>Franck David*****</t>
  </si>
  <si>
    <t>Cyrille****</t>
  </si>
  <si>
    <t>Franck*</t>
  </si>
  <si>
    <t>Fabrice**</t>
  </si>
  <si>
    <t>Max*</t>
  </si>
  <si>
    <t>Mathias*</t>
  </si>
  <si>
    <t>Romain****</t>
  </si>
  <si>
    <t>Jude***</t>
  </si>
  <si>
    <t>Totoche*</t>
  </si>
  <si>
    <r>
      <rPr>
        <b/>
        <sz val="14"/>
        <color theme="1"/>
        <rFont val="Calibri"/>
        <family val="2"/>
        <scheme val="minor"/>
      </rPr>
      <t>DAMS - PILOU - FD</t>
    </r>
    <r>
      <rPr>
        <sz val="14"/>
        <color theme="1"/>
        <rFont val="Calibri"/>
        <family val="2"/>
        <scheme val="minor"/>
      </rPr>
      <t xml:space="preserve"> - 5 victoires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</si>
  <si>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. . . . .</t>
    </r>
  </si>
  <si>
    <r>
      <t xml:space="preserve">Colonne </t>
    </r>
    <r>
      <rPr>
        <b/>
        <sz val="9"/>
        <color theme="1"/>
        <rFont val="Calibri"/>
        <family val="2"/>
        <scheme val="minor"/>
      </rPr>
      <t>Q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</si>
  <si>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</si>
  <si>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18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</si>
  <si>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MPT Saison 7</t>
  </si>
  <si>
    <t>2014 - 2015</t>
  </si>
  <si>
    <t>MPT Saison 9</t>
  </si>
  <si>
    <t>S09</t>
  </si>
  <si>
    <t>Pts
S01
à 08</t>
  </si>
  <si>
    <t>29-08</t>
  </si>
  <si>
    <t>03-10</t>
  </si>
  <si>
    <t>31-10</t>
  </si>
  <si>
    <t>05-12</t>
  </si>
  <si>
    <t>23-12</t>
  </si>
  <si>
    <t>30-01</t>
  </si>
  <si>
    <t>27-02</t>
  </si>
  <si>
    <t>20-03</t>
  </si>
  <si>
    <t>10-04</t>
  </si>
  <si>
    <t>01-05</t>
  </si>
  <si>
    <t>15-05</t>
  </si>
  <si>
    <t>19-06</t>
  </si>
  <si>
    <t>04-07</t>
  </si>
  <si>
    <t>Thomas (pote de Tomy)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</si>
  <si>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- 9 victoires</t>
    </r>
  </si>
  <si>
    <r>
      <rPr>
        <b/>
        <sz val="14"/>
        <color theme="1"/>
        <rFont val="Calibri"/>
        <family val="2"/>
        <scheme val="minor"/>
      </rPr>
      <t>FD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</si>
  <si>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>FRED - PILOU - DAMS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</si>
  <si>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BOBOS</t>
    </r>
    <r>
      <rPr>
        <sz val="14"/>
        <color theme="1"/>
        <rFont val="Calibri"/>
        <family val="2"/>
        <scheme val="minor"/>
      </rPr>
      <t xml:space="preserve"> - 5 victoires</t>
    </r>
  </si>
  <si>
    <r>
      <rPr>
        <b/>
        <sz val="14"/>
        <color theme="1"/>
        <rFont val="Calibri"/>
        <family val="2"/>
        <scheme val="minor"/>
      </rPr>
      <t>ROMAIN - TOMY</t>
    </r>
    <r>
      <rPr>
        <sz val="14"/>
        <color theme="1"/>
        <rFont val="Calibri"/>
        <family val="2"/>
        <scheme val="minor"/>
      </rPr>
      <t xml:space="preserve"> - 4 victoires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</si>
  <si>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18 joueurs)</t>
    </r>
  </si>
  <si>
    <t>Cp 2015 -  . . . . . . .</t>
  </si>
  <si>
    <t>2015 - 2016</t>
  </si>
  <si>
    <t>MPT Saison 10</t>
  </si>
  <si>
    <t>S10</t>
  </si>
  <si>
    <t>Pts
S01
à 09</t>
  </si>
  <si>
    <t>25-09</t>
  </si>
  <si>
    <t>17-10</t>
  </si>
  <si>
    <t>30-10</t>
  </si>
  <si>
    <t>20-11</t>
  </si>
  <si>
    <t>18-12</t>
  </si>
  <si>
    <t>29-12</t>
  </si>
  <si>
    <t>22-01</t>
  </si>
  <si>
    <t>12-02</t>
  </si>
  <si>
    <t>04-03</t>
  </si>
  <si>
    <t>24-06</t>
  </si>
  <si>
    <t>09-07</t>
  </si>
  <si>
    <t>Abs</t>
  </si>
  <si>
    <t>NQ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</si>
  <si>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- 12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</si>
  <si>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- 11 victoires</t>
    </r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</si>
  <si>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</si>
  <si>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- PILOU- CYRILLE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</si>
  <si>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</t>
    </r>
    <r>
      <rPr>
        <sz val="14"/>
        <color theme="1"/>
        <rFont val="Calibri"/>
        <family val="2"/>
        <scheme val="minor"/>
      </rPr>
      <t>- 5 victoires</t>
    </r>
  </si>
  <si>
    <r>
      <t xml:space="preserve">Cp 2016 - </t>
    </r>
    <r>
      <rPr>
        <b/>
        <sz val="11"/>
        <color theme="1"/>
        <rFont val="Calibri"/>
        <family val="2"/>
        <scheme val="minor"/>
      </rPr>
      <t>. . . . . . .</t>
    </r>
  </si>
  <si>
    <t>2016 - 2017</t>
  </si>
  <si>
    <t>S11</t>
  </si>
  <si>
    <t>02-09</t>
  </si>
  <si>
    <t>30-09</t>
  </si>
  <si>
    <t>14-10</t>
  </si>
  <si>
    <t>25-11</t>
  </si>
  <si>
    <t>16-12</t>
  </si>
  <si>
    <t>30-12</t>
  </si>
  <si>
    <t>27-01</t>
  </si>
  <si>
    <t>10-02</t>
  </si>
  <si>
    <t>03-03</t>
  </si>
  <si>
    <t>31-03</t>
  </si>
  <si>
    <t>28-04</t>
  </si>
  <si>
    <t>26-05</t>
  </si>
  <si>
    <t>16-06</t>
  </si>
  <si>
    <t>08-07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</si>
  <si>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</si>
  <si>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- 8 victoires</t>
    </r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</si>
  <si>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</si>
  <si>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</si>
  <si>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- FABRICE </t>
    </r>
    <r>
      <rPr>
        <sz val="14"/>
        <color theme="1"/>
        <rFont val="Calibri"/>
        <family val="2"/>
        <scheme val="minor"/>
      </rPr>
      <t>- 5 victoires</t>
    </r>
  </si>
  <si>
    <t>Cp 2017 -  . . . . . . .</t>
  </si>
  <si>
    <t>2017 - 2018</t>
  </si>
  <si>
    <t>MPT - Saison 11</t>
  </si>
  <si>
    <t>S00 à S10</t>
  </si>
  <si>
    <t>01-09</t>
  </si>
  <si>
    <t>29-09</t>
  </si>
  <si>
    <t>10-11</t>
  </si>
  <si>
    <t>08-12</t>
  </si>
  <si>
    <t>22-12</t>
  </si>
  <si>
    <t>05-01</t>
  </si>
  <si>
    <t>02-02</t>
  </si>
  <si>
    <t>16-02</t>
  </si>
  <si>
    <t>09-03</t>
  </si>
  <si>
    <t>30-03</t>
  </si>
  <si>
    <t>25-05</t>
  </si>
  <si>
    <t>08-06</t>
  </si>
  <si>
    <t>22-06</t>
  </si>
  <si>
    <t>07-07</t>
  </si>
  <si>
    <r>
      <rPr>
        <b/>
        <sz val="14"/>
        <color theme="1"/>
        <rFont val="Calibri"/>
        <family val="2"/>
        <scheme val="minor"/>
      </rPr>
      <t>PILOU</t>
    </r>
    <r>
      <rPr>
        <sz val="14"/>
        <color theme="1"/>
        <rFont val="Calibri"/>
        <family val="2"/>
        <scheme val="minor"/>
      </rPr>
      <t xml:space="preserve"> - 9 victoires</t>
    </r>
  </si>
  <si>
    <r>
      <rPr>
        <b/>
        <sz val="14"/>
        <color theme="1"/>
        <rFont val="Calibri"/>
        <family val="2"/>
        <scheme val="minor"/>
      </rPr>
      <t>DAMS - CYRILLE</t>
    </r>
    <r>
      <rPr>
        <sz val="14"/>
        <color theme="1"/>
        <rFont val="Calibri"/>
        <family val="2"/>
        <scheme val="minor"/>
      </rPr>
      <t xml:space="preserve"> - 8 victoires</t>
    </r>
  </si>
  <si>
    <t>Cp 2018 -  . . . . . . .</t>
  </si>
  <si>
    <t>Record personnel</t>
  </si>
  <si>
    <t>Nombre de participations/victoires par saison</t>
  </si>
  <si>
    <t>SAISON 0</t>
  </si>
  <si>
    <t>SAISON 1</t>
  </si>
  <si>
    <t>SAISON 2</t>
  </si>
  <si>
    <t>SAISON 3</t>
  </si>
  <si>
    <t>SAISON 4</t>
  </si>
  <si>
    <t>Saison 12</t>
  </si>
  <si>
    <t>SAISON 12</t>
  </si>
  <si>
    <t>FRANCK-DAVID</t>
  </si>
  <si>
    <r>
      <t xml:space="preserve"> </t>
    </r>
    <r>
      <rPr>
        <b/>
        <i/>
        <sz val="11"/>
        <color theme="1"/>
        <rFont val="Calibri"/>
        <family val="2"/>
        <scheme val="minor"/>
      </rPr>
      <t>Non jouée</t>
    </r>
  </si>
  <si>
    <t>SEB</t>
  </si>
  <si>
    <t>VAINQUEUR</t>
  </si>
  <si>
    <t>DEUXIEME</t>
  </si>
  <si>
    <t>DUMS</t>
  </si>
  <si>
    <t>JULIEN D.</t>
  </si>
  <si>
    <t>. . . . .</t>
  </si>
  <si>
    <t>TROISIEME</t>
  </si>
  <si>
    <t>X</t>
  </si>
  <si>
    <t>MPT Saison 5 - 2011/2012</t>
  </si>
  <si>
    <r>
      <rPr>
        <b/>
        <sz val="14"/>
        <color theme="1"/>
        <rFont val="Calibri"/>
        <family val="2"/>
        <scheme val="minor"/>
      </rPr>
      <t>CYRILLE - FRED</t>
    </r>
    <r>
      <rPr>
        <sz val="14"/>
        <color theme="1"/>
        <rFont val="Calibri"/>
        <family val="2"/>
        <scheme val="minor"/>
      </rPr>
      <t xml:space="preserve"> - 8 victoires</t>
    </r>
  </si>
  <si>
    <t>02-11</t>
  </si>
  <si>
    <t>30-11</t>
  </si>
  <si>
    <t>21-12</t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</si>
  <si>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- 10 victoires</t>
    </r>
  </si>
  <si>
    <r>
      <rPr>
        <b/>
        <sz val="14"/>
        <color theme="1"/>
        <rFont val="Calibri"/>
        <family val="2"/>
        <scheme val="minor"/>
      </rPr>
      <t xml:space="preserve">BOBOS - FABRICE - FRED S. </t>
    </r>
    <r>
      <rPr>
        <sz val="14"/>
        <color theme="1"/>
        <rFont val="Calibri"/>
        <family val="2"/>
        <scheme val="minor"/>
      </rPr>
      <t>- 5 victoires</t>
    </r>
  </si>
  <si>
    <r>
      <rPr>
        <b/>
        <sz val="14"/>
        <color theme="1"/>
        <rFont val="Calibri"/>
        <family val="2"/>
        <scheme val="minor"/>
      </rPr>
      <t>MATHIAS</t>
    </r>
    <r>
      <rPr>
        <sz val="14"/>
        <color theme="1"/>
        <rFont val="Calibri"/>
        <family val="2"/>
        <scheme val="minor"/>
      </rPr>
      <t xml:space="preserve"> - 6 victoires</t>
    </r>
  </si>
  <si>
    <t>25-01</t>
  </si>
  <si>
    <t>08-02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</si>
  <si>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- 19 victoires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</si>
</sst>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General\ &quot;p.&quot;"/>
    <numFmt numFmtId="166" formatCode="[$-F800]dddd\,\ mmmm\ dd\,\ yyyy"/>
    <numFmt numFmtId="167" formatCode="0.0%"/>
    <numFmt numFmtId="168" formatCode="[$-40C]mmm\-yy;@"/>
    <numFmt numFmtId="169" formatCode="d/m;@"/>
    <numFmt numFmtId="170" formatCode="0.000"/>
  </numFmts>
  <fonts count="15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9" tint="0.59999389629810485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8"/>
      <color indexed="8"/>
      <name val="Calibri"/>
      <family val="2"/>
    </font>
    <font>
      <sz val="8"/>
      <name val="Arial"/>
      <family val="2"/>
    </font>
    <font>
      <sz val="8"/>
      <name val="Calibri"/>
      <family val="2"/>
    </font>
    <font>
      <i/>
      <sz val="8"/>
      <color theme="1"/>
      <name val="Calibri"/>
      <family val="2"/>
      <scheme val="minor"/>
    </font>
    <font>
      <b/>
      <sz val="72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theme="9" tint="0.59999389629810485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i/>
      <sz val="8"/>
      <color theme="5" tint="0.79998168889431442"/>
      <name val="Calibri"/>
      <family val="2"/>
      <scheme val="minor"/>
    </font>
    <font>
      <b/>
      <sz val="9"/>
      <color theme="5" tint="0.79998168889431442"/>
      <name val="Calibri"/>
      <family val="2"/>
      <scheme val="minor"/>
    </font>
    <font>
      <b/>
      <sz val="16"/>
      <color theme="5" tint="0.79998168889431442"/>
      <name val="Calibri"/>
      <family val="2"/>
      <scheme val="minor"/>
    </font>
    <font>
      <sz val="9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</font>
    <font>
      <b/>
      <sz val="9"/>
      <color theme="4" tint="-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9"/>
      <color theme="9" tint="0.79998168889431442"/>
      <name val="Calibri"/>
      <family val="2"/>
      <scheme val="minor"/>
    </font>
    <font>
      <b/>
      <sz val="10"/>
      <color theme="9" tint="0.79998168889431442"/>
      <name val="Calibri"/>
      <family val="2"/>
      <scheme val="minor"/>
    </font>
    <font>
      <sz val="10"/>
      <color theme="9" tint="0.79998168889431442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b/>
      <sz val="11"/>
      <color theme="6" tint="0.79998168889431442"/>
      <name val="Calibri"/>
      <family val="2"/>
      <scheme val="minor"/>
    </font>
    <font>
      <b/>
      <sz val="9"/>
      <color theme="7" tint="0.79998168889431442"/>
      <name val="Calibri"/>
      <family val="2"/>
      <scheme val="minor"/>
    </font>
    <font>
      <sz val="8"/>
      <color theme="7" tint="0.79998168889431442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9"/>
      <color theme="4" tint="0.79998168889431442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26"/>
      <color rgb="FFC0000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5" tint="0.39997558519241921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26"/>
      <name val="Calibri"/>
      <family val="2"/>
      <scheme val="minor"/>
    </font>
    <font>
      <sz val="8"/>
      <color theme="5" tint="0.79998168889431442"/>
      <name val="Calibri"/>
      <family val="2"/>
      <scheme val="minor"/>
    </font>
    <font>
      <b/>
      <sz val="11"/>
      <color theme="5" tint="0.79998168889431442"/>
      <name val="Calibri"/>
      <family val="2"/>
      <scheme val="minor"/>
    </font>
    <font>
      <sz val="8"/>
      <color rgb="FFFFC00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8"/>
      <name val="Calibri"/>
      <family val="2"/>
    </font>
    <font>
      <b/>
      <sz val="9"/>
      <color theme="9" tint="0.79998168889431442"/>
      <name val="Calibri"/>
      <family val="2"/>
    </font>
    <font>
      <sz val="8"/>
      <color theme="9" tint="0.79998168889431442"/>
      <name val="Calibri"/>
      <family val="2"/>
    </font>
    <font>
      <b/>
      <sz val="14"/>
      <color theme="9" tint="0.7999816888943144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8"/>
      <color theme="9" tint="0.79998168889431442"/>
      <name val="Calibri"/>
      <family val="2"/>
    </font>
    <font>
      <b/>
      <sz val="8"/>
      <color theme="9" tint="-0.499984740745262"/>
      <name val="Calibri"/>
      <family val="2"/>
    </font>
    <font>
      <b/>
      <sz val="9"/>
      <color theme="9" tint="-0.499984740745262"/>
      <name val="Calibri"/>
      <family val="2"/>
    </font>
    <font>
      <b/>
      <sz val="72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</font>
    <font>
      <sz val="9"/>
      <color theme="0" tint="-0.499984740745262"/>
      <name val="Calibri"/>
      <family val="2"/>
      <scheme val="minor"/>
    </font>
    <font>
      <sz val="10"/>
      <color theme="7" tint="0.39997558519241921"/>
      <name val="Calibri"/>
      <family val="2"/>
      <scheme val="minor"/>
    </font>
    <font>
      <i/>
      <sz val="8"/>
      <color theme="7" tint="0.39997558519241921"/>
      <name val="Calibri"/>
      <family val="2"/>
      <scheme val="minor"/>
    </font>
    <font>
      <i/>
      <sz val="8"/>
      <name val="Calibri"/>
      <family val="2"/>
    </font>
    <font>
      <sz val="9"/>
      <color theme="9" tint="0.79998168889431442"/>
      <name val="Calibri"/>
      <family val="2"/>
    </font>
    <font>
      <i/>
      <sz val="9"/>
      <color theme="9" tint="0.79998168889431442"/>
      <name val="Calibri"/>
      <family val="2"/>
    </font>
    <font>
      <b/>
      <sz val="20"/>
      <color theme="1"/>
      <name val="Calibri"/>
      <family val="2"/>
      <scheme val="minor"/>
    </font>
    <font>
      <sz val="8"/>
      <color theme="5" tint="0.59999389629810485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b/>
      <sz val="8"/>
      <color theme="9" tint="0.59999389629810485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9"/>
      <color theme="9" tint="0.59999389629810485"/>
      <name val="Calibri"/>
      <family val="2"/>
      <scheme val="minor"/>
    </font>
    <font>
      <b/>
      <i/>
      <sz val="8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u/>
      <sz val="9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color theme="3" tint="-0.249977111117893"/>
      <name val="Calibri"/>
      <family val="2"/>
      <scheme val="minor"/>
    </font>
    <font>
      <i/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9"/>
      <color rgb="FFFFFF00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68D36"/>
        <bgColor indexed="64"/>
      </patternFill>
    </fill>
    <fill>
      <patternFill patternType="solid">
        <fgColor rgb="FFF68B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4650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DF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862A"/>
        <bgColor indexed="64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47914"/>
        <bgColor indexed="64"/>
      </patternFill>
    </fill>
    <fill>
      <patternFill patternType="solid">
        <fgColor rgb="FFD8670A"/>
        <bgColor indexed="64"/>
      </patternFill>
    </fill>
    <fill>
      <patternFill patternType="solid">
        <fgColor rgb="FFF8AB6C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5050"/>
        <bgColor theme="0"/>
      </patternFill>
    </fill>
    <fill>
      <patternFill patternType="solid">
        <fgColor theme="7" tint="0.39997558519241921"/>
        <bgColor theme="0"/>
      </patternFill>
    </fill>
  </fills>
  <borders count="3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/>
      <diagonal/>
    </border>
    <border>
      <left style="dashDot">
        <color indexed="64"/>
      </left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hair">
        <color indexed="64"/>
      </bottom>
      <diagonal/>
    </border>
    <border>
      <left style="thick">
        <color theme="3" tint="-0.24994659260841701"/>
      </left>
      <right style="thin">
        <color indexed="64"/>
      </right>
      <top/>
      <bottom/>
      <diagonal/>
    </border>
    <border>
      <left/>
      <right style="thick">
        <color theme="3" tint="-0.24994659260841701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ck">
        <color theme="3" tint="-0.24994659260841701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auto="1"/>
      </right>
      <top style="thin">
        <color theme="1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/>
      <right style="thick">
        <color theme="3" tint="-0.2499465926084170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dotted">
        <color indexed="64"/>
      </left>
      <right style="dashed">
        <color auto="1"/>
      </right>
      <top/>
      <bottom/>
      <diagonal/>
    </border>
    <border>
      <left style="dott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dotted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/>
      <bottom style="thin">
        <color indexed="64"/>
      </bottom>
      <diagonal/>
    </border>
    <border>
      <left style="thick">
        <color theme="3" tint="-0.24994659260841701"/>
      </left>
      <right/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thin">
        <color auto="1"/>
      </bottom>
      <diagonal/>
    </border>
    <border>
      <left style="thick">
        <color theme="3" tint="-0.24994659260841701"/>
      </left>
      <right/>
      <top style="thick">
        <color auto="1"/>
      </top>
      <bottom/>
      <diagonal/>
    </border>
    <border>
      <left style="thick">
        <color theme="3" tint="-0.24994659260841701"/>
      </left>
      <right/>
      <top style="thin">
        <color indexed="64"/>
      </top>
      <bottom/>
      <diagonal/>
    </border>
    <border>
      <left style="thin">
        <color auto="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auto="1"/>
      </left>
      <right style="thick">
        <color theme="3" tint="-0.24994659260841701"/>
      </right>
      <top/>
      <bottom/>
      <diagonal/>
    </border>
    <border>
      <left style="thin">
        <color auto="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3" tint="-0.24994659260841701"/>
      </left>
      <right/>
      <top style="thin">
        <color indexed="64"/>
      </top>
      <bottom style="thick">
        <color indexed="64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/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medium">
        <color theme="3" tint="-0.24994659260841701"/>
      </bottom>
      <diagonal/>
    </border>
    <border>
      <left/>
      <right/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indexed="64"/>
      </left>
      <right style="dashDot">
        <color indexed="64"/>
      </right>
      <top style="thin">
        <color indexed="64"/>
      </top>
      <bottom/>
      <diagonal/>
    </border>
    <border>
      <left style="medium">
        <color indexed="64"/>
      </left>
      <right style="dashDot">
        <color indexed="64"/>
      </right>
      <top/>
      <bottom style="thin">
        <color indexed="64"/>
      </bottom>
      <diagonal/>
    </border>
    <border>
      <left style="medium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/>
      <diagonal/>
    </border>
    <border>
      <left/>
      <right style="dashDot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/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/>
      <diagonal/>
    </border>
    <border>
      <left style="hair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auto="1"/>
      </left>
      <right/>
      <top style="thin">
        <color theme="1"/>
      </top>
      <bottom/>
      <diagonal/>
    </border>
    <border>
      <left style="thin">
        <color indexed="64"/>
      </left>
      <right style="double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/>
      <top/>
      <bottom style="thick">
        <color theme="3" tint="-0.24994659260841701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/>
      <top style="thin">
        <color indexed="64"/>
      </top>
      <bottom/>
      <diagonal/>
    </border>
    <border>
      <left/>
      <right style="thick">
        <color rgb="FFC00000"/>
      </right>
      <top/>
      <bottom style="thin">
        <color indexed="64"/>
      </bottom>
      <diagonal/>
    </border>
    <border>
      <left style="thick">
        <color theme="9" tint="-0.499984740745262"/>
      </left>
      <right/>
      <top/>
      <bottom style="thin">
        <color auto="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/>
      <bottom/>
      <diagonal/>
    </border>
    <border>
      <left style="thick">
        <color theme="3" tint="-0.2499465926084170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rgb="FFC00000"/>
      </right>
      <top/>
      <bottom style="double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double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/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/>
      <diagonal/>
    </border>
    <border>
      <left style="thick">
        <color theme="9" tint="-0.499984740745262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ck">
        <color rgb="FFC00000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auto="1"/>
      </left>
      <right/>
      <top style="thick">
        <color theme="3" tint="-0.24994659260841701"/>
      </top>
      <bottom/>
      <diagonal/>
    </border>
    <border>
      <left style="thin">
        <color auto="1"/>
      </left>
      <right style="thick">
        <color theme="9" tint="-0.499984740745262"/>
      </right>
      <top style="thin">
        <color auto="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theme="9" tint="-0.499984740745262"/>
      </right>
      <top/>
      <bottom/>
      <diagonal/>
    </border>
    <border>
      <left style="thick">
        <color theme="9" tint="-0.499984740745262"/>
      </left>
      <right style="thick">
        <color theme="9" tint="-0.499984740745262"/>
      </right>
      <top/>
      <bottom/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1"/>
      </top>
      <bottom/>
      <diagonal/>
    </border>
    <border>
      <left style="thick">
        <color theme="9" tint="-0.499984740745262"/>
      </left>
      <right/>
      <top style="thin">
        <color theme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theme="3" tint="-0.24994659260841701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/>
      <bottom style="thick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ck">
        <color theme="4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2499465926084170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/>
      <top style="thin">
        <color auto="1"/>
      </top>
      <bottom style="thick">
        <color theme="4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4" tint="-0.24994659260841701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/>
      <diagonal/>
    </border>
    <border>
      <left style="hair">
        <color indexed="64"/>
      </left>
      <right style="hair">
        <color indexed="64"/>
      </right>
      <top style="thin">
        <color theme="3" tint="-0.24994659260841701"/>
      </top>
      <bottom/>
      <diagonal/>
    </border>
    <border>
      <left/>
      <right style="thin">
        <color indexed="64"/>
      </right>
      <top style="thin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ck">
        <color indexed="64"/>
      </right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3" tint="-0.24994659260841701"/>
      </top>
      <bottom/>
      <diagonal/>
    </border>
    <border>
      <left style="thick">
        <color theme="9" tint="-0.499984740745262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/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/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ck">
        <color theme="3" tint="-0.24994659260841701"/>
      </bottom>
      <diagonal/>
    </border>
    <border>
      <left style="thick">
        <color theme="9" tint="-0.499984740745262"/>
      </left>
      <right/>
      <top/>
      <bottom style="thick">
        <color theme="3" tint="-0.24994659260841701"/>
      </bottom>
      <diagonal/>
    </border>
    <border>
      <left/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/>
      <right style="thin">
        <color indexed="64"/>
      </right>
      <top/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medium">
        <color theme="3" tint="-0.24994659260841701"/>
      </bottom>
      <diagonal/>
    </border>
    <border>
      <left style="thick">
        <color theme="9" tint="-0.499984740745262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ck">
        <color theme="9" tint="-0.499984740745262"/>
      </right>
      <top/>
      <bottom style="thin">
        <color indexed="64"/>
      </bottom>
      <diagonal/>
    </border>
    <border>
      <left style="thin">
        <color indexed="64"/>
      </left>
      <right/>
      <top style="medium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/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/>
      <top style="medium">
        <color theme="3" tint="-0.24994659260841701"/>
      </top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/>
      <diagonal/>
    </border>
    <border>
      <left style="thin">
        <color theme="0"/>
      </left>
      <right style="thick">
        <color auto="1"/>
      </right>
      <top/>
      <bottom/>
      <diagonal/>
    </border>
    <border>
      <left style="thin">
        <color theme="0"/>
      </left>
      <right style="thick">
        <color auto="1"/>
      </right>
      <top/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8" fillId="0" borderId="0"/>
  </cellStyleXfs>
  <cellXfs count="4222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21" xfId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9" fillId="0" borderId="24" xfId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2" fillId="0" borderId="0" xfId="0" applyFont="1"/>
    <xf numFmtId="0" fontId="8" fillId="0" borderId="0" xfId="0" applyFont="1"/>
    <xf numFmtId="0" fontId="8" fillId="0" borderId="0" xfId="0" applyFont="1" applyFill="1" applyAlignment="1">
      <alignment horizontal="center" vertical="center"/>
    </xf>
    <xf numFmtId="0" fontId="36" fillId="0" borderId="13" xfId="1" applyFont="1" applyFill="1" applyBorder="1" applyAlignment="1">
      <alignment horizontal="center" vertical="center"/>
    </xf>
    <xf numFmtId="0" fontId="36" fillId="0" borderId="21" xfId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6" fillId="0" borderId="0" xfId="1" applyFont="1" applyFill="1" applyBorder="1" applyAlignment="1">
      <alignment horizontal="center" vertical="center"/>
    </xf>
    <xf numFmtId="0" fontId="6" fillId="0" borderId="0" xfId="0" applyFont="1"/>
    <xf numFmtId="0" fontId="5" fillId="0" borderId="0" xfId="0" applyFont="1"/>
    <xf numFmtId="0" fontId="27" fillId="0" borderId="29" xfId="0" applyFont="1" applyFill="1" applyBorder="1" applyAlignment="1">
      <alignment horizontal="center" vertical="center"/>
    </xf>
    <xf numFmtId="0" fontId="35" fillId="0" borderId="0" xfId="0" applyFont="1" applyAlignment="1">
      <alignment horizontal="center" textRotation="90"/>
    </xf>
    <xf numFmtId="0" fontId="2" fillId="0" borderId="0" xfId="0" applyFont="1" applyAlignment="1">
      <alignment horizontal="center" textRotation="90"/>
    </xf>
    <xf numFmtId="1" fontId="8" fillId="12" borderId="33" xfId="0" applyNumberFormat="1" applyFont="1" applyFill="1" applyBorder="1" applyAlignment="1">
      <alignment horizontal="center" vertical="center"/>
    </xf>
    <xf numFmtId="1" fontId="8" fillId="12" borderId="34" xfId="0" applyNumberFormat="1" applyFont="1" applyFill="1" applyBorder="1" applyAlignment="1">
      <alignment horizontal="center" vertical="center"/>
    </xf>
    <xf numFmtId="1" fontId="8" fillId="12" borderId="35" xfId="0" applyNumberFormat="1" applyFont="1" applyFill="1" applyBorder="1" applyAlignment="1">
      <alignment horizontal="center" vertical="center"/>
    </xf>
    <xf numFmtId="0" fontId="40" fillId="13" borderId="30" xfId="0" applyFont="1" applyFill="1" applyBorder="1" applyAlignment="1">
      <alignment horizontal="center" textRotation="90"/>
    </xf>
    <xf numFmtId="0" fontId="40" fillId="13" borderId="31" xfId="0" applyFont="1" applyFill="1" applyBorder="1" applyAlignment="1">
      <alignment horizontal="center" textRotation="90"/>
    </xf>
    <xf numFmtId="0" fontId="14" fillId="13" borderId="31" xfId="0" applyFont="1" applyFill="1" applyBorder="1" applyAlignment="1">
      <alignment horizontal="center" textRotation="90"/>
    </xf>
    <xf numFmtId="0" fontId="14" fillId="13" borderId="32" xfId="0" applyFont="1" applyFill="1" applyBorder="1" applyAlignment="1">
      <alignment horizontal="center" textRotation="90"/>
    </xf>
    <xf numFmtId="0" fontId="2" fillId="0" borderId="0" xfId="0" applyFont="1" applyFill="1" applyAlignment="1">
      <alignment horizontal="center" textRotation="90"/>
    </xf>
    <xf numFmtId="1" fontId="8" fillId="12" borderId="40" xfId="0" applyNumberFormat="1" applyFont="1" applyFill="1" applyBorder="1" applyAlignment="1">
      <alignment horizontal="center" vertical="center"/>
    </xf>
    <xf numFmtId="0" fontId="14" fillId="13" borderId="41" xfId="0" applyFont="1" applyFill="1" applyBorder="1" applyAlignment="1">
      <alignment horizontal="center" textRotation="90"/>
    </xf>
    <xf numFmtId="0" fontId="32" fillId="0" borderId="0" xfId="0" applyFont="1" applyAlignment="1">
      <alignment horizontal="left" vertical="center"/>
    </xf>
    <xf numFmtId="0" fontId="0" fillId="0" borderId="0" xfId="0" applyFont="1"/>
    <xf numFmtId="0" fontId="30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49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5" fillId="9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5" fillId="14" borderId="2" xfId="0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15" fillId="22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166" fontId="8" fillId="0" borderId="0" xfId="0" applyNumberFormat="1" applyFont="1" applyAlignment="1">
      <alignment horizontal="center" textRotation="90"/>
    </xf>
    <xf numFmtId="166" fontId="22" fillId="0" borderId="0" xfId="0" applyNumberFormat="1" applyFont="1" applyAlignment="1">
      <alignment horizontal="center" textRotation="90"/>
    </xf>
    <xf numFmtId="166" fontId="5" fillId="30" borderId="66" xfId="0" applyNumberFormat="1" applyFont="1" applyFill="1" applyBorder="1" applyAlignment="1">
      <alignment horizontal="center" textRotation="90"/>
    </xf>
    <xf numFmtId="166" fontId="5" fillId="30" borderId="67" xfId="0" applyNumberFormat="1" applyFont="1" applyFill="1" applyBorder="1" applyAlignment="1">
      <alignment horizontal="center" textRotation="90"/>
    </xf>
    <xf numFmtId="166" fontId="5" fillId="31" borderId="67" xfId="0" applyNumberFormat="1" applyFont="1" applyFill="1" applyBorder="1" applyAlignment="1">
      <alignment horizontal="center" textRotation="90"/>
    </xf>
    <xf numFmtId="166" fontId="5" fillId="27" borderId="67" xfId="0" applyNumberFormat="1" applyFont="1" applyFill="1" applyBorder="1" applyAlignment="1">
      <alignment horizontal="center" textRotation="90"/>
    </xf>
    <xf numFmtId="166" fontId="5" fillId="29" borderId="67" xfId="0" applyNumberFormat="1" applyFont="1" applyFill="1" applyBorder="1" applyAlignment="1">
      <alignment horizontal="center" textRotation="90"/>
    </xf>
    <xf numFmtId="166" fontId="8" fillId="29" borderId="67" xfId="0" applyNumberFormat="1" applyFont="1" applyFill="1" applyBorder="1" applyAlignment="1">
      <alignment horizontal="center" textRotation="90"/>
    </xf>
    <xf numFmtId="166" fontId="8" fillId="15" borderId="67" xfId="0" applyNumberFormat="1" applyFont="1" applyFill="1" applyBorder="1" applyAlignment="1">
      <alignment horizontal="center" textRotation="90"/>
    </xf>
    <xf numFmtId="166" fontId="8" fillId="19" borderId="67" xfId="0" applyNumberFormat="1" applyFont="1" applyFill="1" applyBorder="1" applyAlignment="1">
      <alignment horizontal="center" textRotation="90"/>
    </xf>
    <xf numFmtId="166" fontId="8" fillId="32" borderId="67" xfId="0" applyNumberFormat="1" applyFont="1" applyFill="1" applyBorder="1" applyAlignment="1">
      <alignment horizontal="center" textRotation="90"/>
    </xf>
    <xf numFmtId="166" fontId="8" fillId="30" borderId="67" xfId="0" applyNumberFormat="1" applyFont="1" applyFill="1" applyBorder="1" applyAlignment="1">
      <alignment horizontal="center" textRotation="90"/>
    </xf>
    <xf numFmtId="166" fontId="8" fillId="31" borderId="67" xfId="0" applyNumberFormat="1" applyFont="1" applyFill="1" applyBorder="1" applyAlignment="1">
      <alignment horizontal="center" textRotation="90"/>
    </xf>
    <xf numFmtId="166" fontId="8" fillId="31" borderId="68" xfId="0" applyNumberFormat="1" applyFont="1" applyFill="1" applyBorder="1" applyAlignment="1">
      <alignment horizontal="center" textRotation="90"/>
    </xf>
    <xf numFmtId="0" fontId="64" fillId="30" borderId="69" xfId="0" applyFont="1" applyFill="1" applyBorder="1" applyAlignment="1">
      <alignment horizontal="center" vertical="center"/>
    </xf>
    <xf numFmtId="0" fontId="64" fillId="30" borderId="70" xfId="0" applyFont="1" applyFill="1" applyBorder="1" applyAlignment="1">
      <alignment horizontal="center" vertical="center"/>
    </xf>
    <xf numFmtId="0" fontId="64" fillId="31" borderId="70" xfId="0" applyFont="1" applyFill="1" applyBorder="1" applyAlignment="1">
      <alignment horizontal="center" vertical="center"/>
    </xf>
    <xf numFmtId="0" fontId="64" fillId="27" borderId="70" xfId="0" applyFont="1" applyFill="1" applyBorder="1" applyAlignment="1">
      <alignment horizontal="center" vertical="center"/>
    </xf>
    <xf numFmtId="0" fontId="64" fillId="29" borderId="70" xfId="0" applyFont="1" applyFill="1" applyBorder="1" applyAlignment="1">
      <alignment horizontal="center" vertical="center"/>
    </xf>
    <xf numFmtId="0" fontId="64" fillId="15" borderId="70" xfId="0" applyFont="1" applyFill="1" applyBorder="1" applyAlignment="1">
      <alignment horizontal="center" vertical="center"/>
    </xf>
    <xf numFmtId="0" fontId="64" fillId="19" borderId="70" xfId="0" applyFont="1" applyFill="1" applyBorder="1" applyAlignment="1">
      <alignment horizontal="center" vertical="center"/>
    </xf>
    <xf numFmtId="0" fontId="64" fillId="32" borderId="70" xfId="0" applyFont="1" applyFill="1" applyBorder="1" applyAlignment="1">
      <alignment horizontal="center" vertical="center"/>
    </xf>
    <xf numFmtId="0" fontId="64" fillId="31" borderId="71" xfId="0" applyFont="1" applyFill="1" applyBorder="1" applyAlignment="1">
      <alignment horizontal="center" vertical="center"/>
    </xf>
    <xf numFmtId="1" fontId="45" fillId="30" borderId="72" xfId="0" applyNumberFormat="1" applyFont="1" applyFill="1" applyBorder="1" applyAlignment="1">
      <alignment horizontal="center" vertical="center"/>
    </xf>
    <xf numFmtId="1" fontId="44" fillId="31" borderId="72" xfId="0" applyNumberFormat="1" applyFont="1" applyFill="1" applyBorder="1" applyAlignment="1">
      <alignment horizontal="center"/>
    </xf>
    <xf numFmtId="1" fontId="44" fillId="27" borderId="72" xfId="0" applyNumberFormat="1" applyFont="1" applyFill="1" applyBorder="1" applyAlignment="1">
      <alignment horizontal="center"/>
    </xf>
    <xf numFmtId="1" fontId="44" fillId="29" borderId="72" xfId="0" applyNumberFormat="1" applyFont="1" applyFill="1" applyBorder="1" applyAlignment="1">
      <alignment horizontal="center"/>
    </xf>
    <xf numFmtId="1" fontId="44" fillId="15" borderId="72" xfId="0" applyNumberFormat="1" applyFont="1" applyFill="1" applyBorder="1" applyAlignment="1">
      <alignment horizontal="center"/>
    </xf>
    <xf numFmtId="1" fontId="44" fillId="19" borderId="72" xfId="0" applyNumberFormat="1" applyFont="1" applyFill="1" applyBorder="1" applyAlignment="1">
      <alignment horizontal="center"/>
    </xf>
    <xf numFmtId="1" fontId="44" fillId="32" borderId="72" xfId="0" applyNumberFormat="1" applyFont="1" applyFill="1" applyBorder="1" applyAlignment="1">
      <alignment horizontal="center"/>
    </xf>
    <xf numFmtId="1" fontId="44" fillId="30" borderId="72" xfId="0" applyNumberFormat="1" applyFont="1" applyFill="1" applyBorder="1" applyAlignment="1">
      <alignment horizontal="center"/>
    </xf>
    <xf numFmtId="1" fontId="44" fillId="31" borderId="73" xfId="0" applyNumberFormat="1" applyFont="1" applyFill="1" applyBorder="1" applyAlignment="1">
      <alignment horizontal="center"/>
    </xf>
    <xf numFmtId="1" fontId="45" fillId="30" borderId="74" xfId="0" applyNumberFormat="1" applyFont="1" applyFill="1" applyBorder="1" applyAlignment="1">
      <alignment horizontal="center" vertical="center"/>
    </xf>
    <xf numFmtId="1" fontId="43" fillId="27" borderId="72" xfId="0" applyNumberFormat="1" applyFont="1" applyFill="1" applyBorder="1" applyAlignment="1">
      <alignment horizontal="center" vertical="center"/>
    </xf>
    <xf numFmtId="1" fontId="44" fillId="30" borderId="74" xfId="0" applyNumberFormat="1" applyFont="1" applyFill="1" applyBorder="1" applyAlignment="1">
      <alignment horizontal="center"/>
    </xf>
    <xf numFmtId="0" fontId="45" fillId="30" borderId="74" xfId="0" applyFont="1" applyFill="1" applyBorder="1" applyAlignment="1">
      <alignment horizontal="center" vertical="center"/>
    </xf>
    <xf numFmtId="0" fontId="45" fillId="30" borderId="72" xfId="0" applyFont="1" applyFill="1" applyBorder="1" applyAlignment="1">
      <alignment horizontal="center" vertical="center"/>
    </xf>
    <xf numFmtId="0" fontId="44" fillId="31" borderId="72" xfId="0" applyFont="1" applyFill="1" applyBorder="1" applyAlignment="1">
      <alignment horizontal="center"/>
    </xf>
    <xf numFmtId="0" fontId="43" fillId="27" borderId="72" xfId="0" applyFont="1" applyFill="1" applyBorder="1" applyAlignment="1">
      <alignment horizontal="center" vertical="center"/>
    </xf>
    <xf numFmtId="0" fontId="44" fillId="27" borderId="72" xfId="0" applyFont="1" applyFill="1" applyBorder="1" applyAlignment="1">
      <alignment horizontal="center"/>
    </xf>
    <xf numFmtId="0" fontId="44" fillId="29" borderId="72" xfId="0" applyFont="1" applyFill="1" applyBorder="1" applyAlignment="1">
      <alignment horizontal="center"/>
    </xf>
    <xf numFmtId="0" fontId="44" fillId="15" borderId="72" xfId="0" applyFont="1" applyFill="1" applyBorder="1" applyAlignment="1">
      <alignment horizontal="center"/>
    </xf>
    <xf numFmtId="0" fontId="44" fillId="19" borderId="72" xfId="0" applyFont="1" applyFill="1" applyBorder="1" applyAlignment="1">
      <alignment horizontal="center"/>
    </xf>
    <xf numFmtId="0" fontId="44" fillId="32" borderId="72" xfId="0" applyFont="1" applyFill="1" applyBorder="1" applyAlignment="1">
      <alignment horizontal="center"/>
    </xf>
    <xf numFmtId="0" fontId="44" fillId="30" borderId="72" xfId="0" applyFont="1" applyFill="1" applyBorder="1" applyAlignment="1">
      <alignment horizontal="center"/>
    </xf>
    <xf numFmtId="0" fontId="44" fillId="31" borderId="73" xfId="0" applyFont="1" applyFill="1" applyBorder="1" applyAlignment="1">
      <alignment horizontal="center"/>
    </xf>
    <xf numFmtId="0" fontId="44" fillId="30" borderId="74" xfId="0" applyFont="1" applyFill="1" applyBorder="1" applyAlignment="1">
      <alignment horizontal="center"/>
    </xf>
    <xf numFmtId="0" fontId="43" fillId="31" borderId="72" xfId="0" applyFont="1" applyFill="1" applyBorder="1" applyAlignment="1">
      <alignment horizontal="center" vertical="center"/>
    </xf>
    <xf numFmtId="0" fontId="43" fillId="31" borderId="73" xfId="0" applyFont="1" applyFill="1" applyBorder="1" applyAlignment="1">
      <alignment horizontal="center" vertical="center"/>
    </xf>
    <xf numFmtId="0" fontId="43" fillId="30" borderId="72" xfId="0" applyFont="1" applyFill="1" applyBorder="1" applyAlignment="1">
      <alignment horizontal="center" vertical="center"/>
    </xf>
    <xf numFmtId="0" fontId="48" fillId="31" borderId="72" xfId="0" applyFont="1" applyFill="1" applyBorder="1" applyAlignment="1">
      <alignment horizontal="center" vertical="center"/>
    </xf>
    <xf numFmtId="0" fontId="48" fillId="27" borderId="72" xfId="0" applyFont="1" applyFill="1" applyBorder="1" applyAlignment="1">
      <alignment horizontal="center" vertical="center"/>
    </xf>
    <xf numFmtId="0" fontId="45" fillId="31" borderId="72" xfId="0" applyFont="1" applyFill="1" applyBorder="1" applyAlignment="1">
      <alignment horizontal="center" vertical="center"/>
    </xf>
    <xf numFmtId="0" fontId="67" fillId="33" borderId="0" xfId="0" applyFont="1" applyFill="1" applyBorder="1" applyAlignment="1">
      <alignment horizontal="center" textRotation="90"/>
    </xf>
    <xf numFmtId="0" fontId="22" fillId="33" borderId="0" xfId="0" applyFont="1" applyFill="1" applyBorder="1" applyAlignment="1">
      <alignment horizontal="center" textRotation="90"/>
    </xf>
    <xf numFmtId="0" fontId="8" fillId="26" borderId="0" xfId="0" applyFont="1" applyFill="1" applyAlignment="1">
      <alignment horizontal="center" vertical="center"/>
    </xf>
    <xf numFmtId="0" fontId="66" fillId="37" borderId="0" xfId="0" applyFont="1" applyFill="1" applyBorder="1" applyAlignment="1">
      <alignment horizontal="center" textRotation="90"/>
    </xf>
    <xf numFmtId="0" fontId="69" fillId="37" borderId="0" xfId="0" applyFont="1" applyFill="1" applyBorder="1" applyAlignment="1">
      <alignment horizontal="center" textRotation="90"/>
    </xf>
    <xf numFmtId="0" fontId="66" fillId="37" borderId="0" xfId="0" applyFont="1" applyFill="1" applyAlignment="1">
      <alignment horizontal="center" vertical="center"/>
    </xf>
    <xf numFmtId="0" fontId="69" fillId="37" borderId="0" xfId="0" applyFont="1" applyFill="1" applyAlignment="1">
      <alignment horizontal="center" vertical="center"/>
    </xf>
    <xf numFmtId="0" fontId="67" fillId="25" borderId="0" xfId="0" applyFont="1" applyFill="1" applyBorder="1" applyAlignment="1">
      <alignment horizontal="center" textRotation="90"/>
    </xf>
    <xf numFmtId="0" fontId="22" fillId="25" borderId="0" xfId="0" applyFont="1" applyFill="1" applyBorder="1" applyAlignment="1">
      <alignment horizontal="center" textRotation="90"/>
    </xf>
    <xf numFmtId="0" fontId="4" fillId="25" borderId="0" xfId="0" applyFont="1" applyFill="1" applyAlignment="1">
      <alignment horizontal="center" vertical="center"/>
    </xf>
    <xf numFmtId="0" fontId="8" fillId="25" borderId="0" xfId="0" applyFont="1" applyFill="1" applyAlignment="1">
      <alignment horizontal="center" vertical="center"/>
    </xf>
    <xf numFmtId="0" fontId="68" fillId="36" borderId="0" xfId="0" applyFont="1" applyFill="1" applyBorder="1" applyAlignment="1">
      <alignment horizontal="center" textRotation="90"/>
    </xf>
    <xf numFmtId="0" fontId="45" fillId="36" borderId="0" xfId="0" applyFont="1" applyFill="1" applyBorder="1" applyAlignment="1">
      <alignment horizontal="center" textRotation="90"/>
    </xf>
    <xf numFmtId="0" fontId="68" fillId="36" borderId="0" xfId="0" applyFont="1" applyFill="1" applyAlignment="1">
      <alignment horizontal="center" vertical="center"/>
    </xf>
    <xf numFmtId="0" fontId="45" fillId="36" borderId="0" xfId="0" applyFont="1" applyFill="1" applyAlignment="1">
      <alignment horizontal="center" vertical="center"/>
    </xf>
    <xf numFmtId="0" fontId="51" fillId="37" borderId="0" xfId="0" applyFont="1" applyFill="1" applyAlignment="1">
      <alignment horizontal="center" vertical="center"/>
    </xf>
    <xf numFmtId="0" fontId="68" fillId="25" borderId="0" xfId="0" applyFont="1" applyFill="1" applyBorder="1" applyAlignment="1">
      <alignment horizontal="center" textRotation="90"/>
    </xf>
    <xf numFmtId="0" fontId="26" fillId="34" borderId="0" xfId="0" applyFont="1" applyFill="1" applyBorder="1" applyAlignment="1">
      <alignment horizontal="center" textRotation="90"/>
    </xf>
    <xf numFmtId="0" fontId="68" fillId="34" borderId="0" xfId="0" applyFont="1" applyFill="1" applyBorder="1" applyAlignment="1">
      <alignment horizontal="center" textRotation="90"/>
    </xf>
    <xf numFmtId="0" fontId="45" fillId="34" borderId="0" xfId="0" applyFont="1" applyFill="1" applyBorder="1" applyAlignment="1">
      <alignment horizontal="center" textRotation="90"/>
    </xf>
    <xf numFmtId="0" fontId="26" fillId="34" borderId="0" xfId="0" applyFont="1" applyFill="1" applyAlignment="1">
      <alignment horizontal="center" vertical="center"/>
    </xf>
    <xf numFmtId="164" fontId="44" fillId="34" borderId="0" xfId="0" applyNumberFormat="1" applyFont="1" applyFill="1" applyBorder="1" applyAlignment="1">
      <alignment horizontal="center" vertical="center"/>
    </xf>
    <xf numFmtId="0" fontId="45" fillId="34" borderId="0" xfId="0" applyFont="1" applyFill="1" applyBorder="1" applyAlignment="1">
      <alignment horizontal="center"/>
    </xf>
    <xf numFmtId="0" fontId="45" fillId="35" borderId="0" xfId="0" applyFont="1" applyFill="1" applyBorder="1" applyAlignment="1">
      <alignment horizontal="center" textRotation="90"/>
    </xf>
    <xf numFmtId="0" fontId="68" fillId="35" borderId="0" xfId="0" applyFont="1" applyFill="1" applyBorder="1" applyAlignment="1">
      <alignment horizontal="center" textRotation="90"/>
    </xf>
    <xf numFmtId="0" fontId="26" fillId="35" borderId="0" xfId="0" applyFont="1" applyFill="1" applyBorder="1" applyAlignment="1">
      <alignment horizontal="center" textRotation="90"/>
    </xf>
    <xf numFmtId="0" fontId="45" fillId="35" borderId="0" xfId="0" applyFont="1" applyFill="1" applyAlignment="1">
      <alignment horizontal="center" vertical="center"/>
    </xf>
    <xf numFmtId="164" fontId="64" fillId="33" borderId="0" xfId="0" applyNumberFormat="1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horizontal="center"/>
    </xf>
    <xf numFmtId="0" fontId="43" fillId="30" borderId="0" xfId="0" applyFont="1" applyFill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0" fontId="47" fillId="31" borderId="0" xfId="0" applyFont="1" applyFill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166" fontId="6" fillId="0" borderId="0" xfId="0" applyNumberFormat="1" applyFont="1" applyBorder="1" applyAlignment="1">
      <alignment horizontal="left" textRotation="90"/>
    </xf>
    <xf numFmtId="166" fontId="26" fillId="0" borderId="0" xfId="0" applyNumberFormat="1" applyFont="1" applyBorder="1" applyAlignment="1">
      <alignment horizontal="left"/>
    </xf>
    <xf numFmtId="0" fontId="0" fillId="27" borderId="0" xfId="0" applyFill="1" applyAlignment="1">
      <alignment horizontal="center" vertical="center"/>
    </xf>
    <xf numFmtId="0" fontId="0" fillId="29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30" borderId="0" xfId="0" applyFill="1" applyAlignment="1">
      <alignment horizontal="center" vertical="center"/>
    </xf>
    <xf numFmtId="0" fontId="0" fillId="0" borderId="0" xfId="0" applyAlignment="1">
      <alignment horizontal="center"/>
    </xf>
    <xf numFmtId="164" fontId="44" fillId="37" borderId="0" xfId="0" applyNumberFormat="1" applyFont="1" applyFill="1" applyBorder="1" applyAlignment="1">
      <alignment horizontal="center" vertical="center"/>
    </xf>
    <xf numFmtId="0" fontId="68" fillId="25" borderId="4" xfId="0" applyFont="1" applyFill="1" applyBorder="1" applyAlignment="1">
      <alignment horizontal="center" vertical="center"/>
    </xf>
    <xf numFmtId="167" fontId="45" fillId="35" borderId="4" xfId="0" applyNumberFormat="1" applyFont="1" applyFill="1" applyBorder="1" applyAlignment="1">
      <alignment horizontal="center" vertical="center"/>
    </xf>
    <xf numFmtId="167" fontId="45" fillId="34" borderId="4" xfId="0" applyNumberFormat="1" applyFont="1" applyFill="1" applyBorder="1" applyAlignment="1">
      <alignment horizontal="center" vertical="center"/>
    </xf>
    <xf numFmtId="0" fontId="67" fillId="33" borderId="4" xfId="0" applyFont="1" applyFill="1" applyBorder="1" applyAlignment="1">
      <alignment horizontal="center" vertical="center"/>
    </xf>
    <xf numFmtId="167" fontId="22" fillId="33" borderId="4" xfId="0" applyNumberFormat="1" applyFont="1" applyFill="1" applyBorder="1" applyAlignment="1">
      <alignment horizontal="center" vertical="center"/>
    </xf>
    <xf numFmtId="0" fontId="22" fillId="26" borderId="5" xfId="0" applyFont="1" applyFill="1" applyBorder="1" applyAlignment="1">
      <alignment horizontal="center" vertical="center"/>
    </xf>
    <xf numFmtId="0" fontId="66" fillId="37" borderId="5" xfId="0" applyFont="1" applyFill="1" applyBorder="1" applyAlignment="1">
      <alignment horizontal="center" textRotation="90"/>
    </xf>
    <xf numFmtId="0" fontId="69" fillId="37" borderId="5" xfId="0" applyFont="1" applyFill="1" applyBorder="1" applyAlignment="1">
      <alignment horizontal="center" textRotation="90"/>
    </xf>
    <xf numFmtId="0" fontId="68" fillId="36" borderId="5" xfId="0" applyFont="1" applyFill="1" applyBorder="1" applyAlignment="1">
      <alignment horizontal="center" textRotation="90"/>
    </xf>
    <xf numFmtId="0" fontId="45" fillId="36" borderId="5" xfId="0" applyFont="1" applyFill="1" applyBorder="1" applyAlignment="1">
      <alignment horizontal="center" textRotation="90"/>
    </xf>
    <xf numFmtId="0" fontId="67" fillId="25" borderId="5" xfId="0" applyFont="1" applyFill="1" applyBorder="1" applyAlignment="1">
      <alignment horizontal="center" textRotation="90"/>
    </xf>
    <xf numFmtId="0" fontId="22" fillId="25" borderId="5" xfId="0" applyFont="1" applyFill="1" applyBorder="1" applyAlignment="1">
      <alignment horizontal="center" textRotation="90"/>
    </xf>
    <xf numFmtId="0" fontId="26" fillId="35" borderId="5" xfId="0" applyFont="1" applyFill="1" applyBorder="1" applyAlignment="1">
      <alignment horizontal="center" textRotation="90"/>
    </xf>
    <xf numFmtId="0" fontId="45" fillId="35" borderId="5" xfId="0" applyFont="1" applyFill="1" applyBorder="1" applyAlignment="1">
      <alignment horizontal="center" textRotation="90"/>
    </xf>
    <xf numFmtId="0" fontId="26" fillId="34" borderId="5" xfId="0" applyFont="1" applyFill="1" applyBorder="1" applyAlignment="1">
      <alignment horizontal="center" textRotation="90"/>
    </xf>
    <xf numFmtId="0" fontId="45" fillId="34" borderId="5" xfId="0" applyFont="1" applyFill="1" applyBorder="1" applyAlignment="1">
      <alignment horizontal="center" textRotation="90"/>
    </xf>
    <xf numFmtId="0" fontId="67" fillId="33" borderId="5" xfId="0" applyFont="1" applyFill="1" applyBorder="1" applyAlignment="1">
      <alignment horizontal="center" textRotation="90"/>
    </xf>
    <xf numFmtId="0" fontId="22" fillId="33" borderId="5" xfId="0" applyFont="1" applyFill="1" applyBorder="1" applyAlignment="1">
      <alignment horizontal="center" textRotation="90"/>
    </xf>
    <xf numFmtId="1" fontId="64" fillId="26" borderId="11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14" fontId="8" fillId="0" borderId="23" xfId="0" applyNumberFormat="1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4" fontId="8" fillId="0" borderId="60" xfId="0" applyNumberFormat="1" applyFont="1" applyBorder="1" applyAlignment="1">
      <alignment horizontal="center"/>
    </xf>
    <xf numFmtId="14" fontId="8" fillId="0" borderId="14" xfId="0" applyNumberFormat="1" applyFont="1" applyBorder="1" applyAlignment="1">
      <alignment horizontal="center"/>
    </xf>
    <xf numFmtId="0" fontId="26" fillId="12" borderId="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>
      <alignment vertical="center" textRotation="90"/>
    </xf>
    <xf numFmtId="0" fontId="27" fillId="0" borderId="75" xfId="0" applyFont="1" applyBorder="1" applyAlignment="1">
      <alignment horizontal="center"/>
    </xf>
    <xf numFmtId="14" fontId="8" fillId="0" borderId="44" xfId="0" applyNumberFormat="1" applyFont="1" applyBorder="1" applyAlignment="1">
      <alignment horizontal="center"/>
    </xf>
    <xf numFmtId="0" fontId="31" fillId="2" borderId="44" xfId="0" applyFont="1" applyFill="1" applyBorder="1" applyAlignment="1">
      <alignment vertical="center" textRotation="90"/>
    </xf>
    <xf numFmtId="2" fontId="26" fillId="0" borderId="0" xfId="0" applyNumberFormat="1" applyFont="1" applyBorder="1" applyAlignment="1">
      <alignment vertical="center" wrapText="1"/>
    </xf>
    <xf numFmtId="2" fontId="16" fillId="26" borderId="14" xfId="0" applyNumberFormat="1" applyFont="1" applyFill="1" applyBorder="1" applyAlignment="1">
      <alignment vertical="center" wrapText="1"/>
    </xf>
    <xf numFmtId="2" fontId="91" fillId="26" borderId="0" xfId="0" applyNumberFormat="1" applyFont="1" applyFill="1" applyBorder="1" applyAlignment="1">
      <alignment vertical="center" wrapText="1"/>
    </xf>
    <xf numFmtId="2" fontId="92" fillId="37" borderId="0" xfId="0" applyNumberFormat="1" applyFont="1" applyFill="1" applyBorder="1" applyAlignment="1">
      <alignment vertical="center" wrapText="1"/>
    </xf>
    <xf numFmtId="2" fontId="91" fillId="37" borderId="0" xfId="0" applyNumberFormat="1" applyFont="1" applyFill="1" applyBorder="1" applyAlignment="1">
      <alignment vertical="center" wrapText="1"/>
    </xf>
    <xf numFmtId="2" fontId="92" fillId="36" borderId="0" xfId="0" applyNumberFormat="1" applyFont="1" applyFill="1" applyBorder="1" applyAlignment="1">
      <alignment vertical="center" wrapText="1"/>
    </xf>
    <xf numFmtId="2" fontId="91" fillId="36" borderId="0" xfId="0" applyNumberFormat="1" applyFont="1" applyFill="1" applyBorder="1" applyAlignment="1">
      <alignment vertical="center" wrapText="1"/>
    </xf>
    <xf numFmtId="2" fontId="92" fillId="25" borderId="0" xfId="0" applyNumberFormat="1" applyFont="1" applyFill="1" applyBorder="1" applyAlignment="1">
      <alignment vertical="center" wrapText="1"/>
    </xf>
    <xf numFmtId="2" fontId="91" fillId="25" borderId="0" xfId="0" applyNumberFormat="1" applyFont="1" applyFill="1" applyBorder="1" applyAlignment="1">
      <alignment vertical="center" wrapText="1"/>
    </xf>
    <xf numFmtId="2" fontId="92" fillId="35" borderId="0" xfId="0" applyNumberFormat="1" applyFont="1" applyFill="1" applyBorder="1" applyAlignment="1">
      <alignment vertical="center" wrapText="1"/>
    </xf>
    <xf numFmtId="2" fontId="91" fillId="35" borderId="0" xfId="0" applyNumberFormat="1" applyFont="1" applyFill="1" applyBorder="1" applyAlignment="1">
      <alignment vertical="center" wrapText="1"/>
    </xf>
    <xf numFmtId="2" fontId="92" fillId="34" borderId="0" xfId="0" applyNumberFormat="1" applyFont="1" applyFill="1" applyBorder="1" applyAlignment="1">
      <alignment vertical="center" wrapText="1"/>
    </xf>
    <xf numFmtId="2" fontId="91" fillId="34" borderId="0" xfId="0" applyNumberFormat="1" applyFont="1" applyFill="1" applyBorder="1" applyAlignment="1">
      <alignment vertical="center" wrapText="1"/>
    </xf>
    <xf numFmtId="2" fontId="92" fillId="33" borderId="0" xfId="0" applyNumberFormat="1" applyFont="1" applyFill="1" applyBorder="1" applyAlignment="1">
      <alignment vertical="center" wrapText="1"/>
    </xf>
    <xf numFmtId="2" fontId="91" fillId="33" borderId="0" xfId="0" applyNumberFormat="1" applyFont="1" applyFill="1" applyBorder="1" applyAlignment="1">
      <alignment vertical="center" wrapText="1"/>
    </xf>
    <xf numFmtId="2" fontId="91" fillId="0" borderId="0" xfId="0" applyNumberFormat="1" applyFont="1" applyAlignment="1">
      <alignment vertical="center" wrapText="1"/>
    </xf>
    <xf numFmtId="0" fontId="0" fillId="0" borderId="0" xfId="0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63" fillId="0" borderId="44" xfId="0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8" fillId="0" borderId="44" xfId="0" applyFont="1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1" fontId="8" fillId="0" borderId="0" xfId="0" applyNumberFormat="1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" fontId="55" fillId="14" borderId="57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Alignment="1" applyProtection="1">
      <alignment vertical="center"/>
    </xf>
    <xf numFmtId="3" fontId="53" fillId="14" borderId="57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44" fillId="13" borderId="48" xfId="0" applyNumberFormat="1" applyFont="1" applyFill="1" applyBorder="1" applyAlignment="1" applyProtection="1">
      <alignment horizontal="center" vertical="center"/>
    </xf>
    <xf numFmtId="0" fontId="44" fillId="13" borderId="7" xfId="0" applyNumberFormat="1" applyFont="1" applyFill="1" applyBorder="1" applyAlignment="1" applyProtection="1">
      <alignment horizontal="center" vertical="center"/>
    </xf>
    <xf numFmtId="0" fontId="65" fillId="12" borderId="2" xfId="0" applyNumberFormat="1" applyFont="1" applyFill="1" applyBorder="1" applyAlignment="1" applyProtection="1">
      <alignment horizontal="center" vertical="center"/>
    </xf>
    <xf numFmtId="0" fontId="5" fillId="21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49" fontId="45" fillId="13" borderId="50" xfId="0" applyNumberFormat="1" applyFont="1" applyFill="1" applyBorder="1" applyAlignment="1" applyProtection="1">
      <alignment horizontal="center" vertical="center"/>
    </xf>
    <xf numFmtId="49" fontId="45" fillId="13" borderId="9" xfId="0" applyNumberFormat="1" applyFont="1" applyFill="1" applyBorder="1" applyAlignment="1" applyProtection="1">
      <alignment horizontal="center" vertical="center"/>
    </xf>
    <xf numFmtId="49" fontId="8" fillId="21" borderId="10" xfId="0" applyNumberFormat="1" applyFont="1" applyFill="1" applyBorder="1" applyAlignment="1" applyProtection="1">
      <alignment horizontal="center" vertical="center"/>
    </xf>
    <xf numFmtId="164" fontId="2" fillId="12" borderId="49" xfId="0" applyNumberFormat="1" applyFont="1" applyFill="1" applyBorder="1" applyAlignment="1" applyProtection="1">
      <alignment horizontal="center" vertical="center"/>
    </xf>
    <xf numFmtId="0" fontId="0" fillId="0" borderId="12" xfId="0" applyBorder="1" applyAlignment="1" applyProtection="1">
      <alignment vertical="center"/>
    </xf>
    <xf numFmtId="0" fontId="2" fillId="0" borderId="14" xfId="0" applyFont="1" applyFill="1" applyBorder="1" applyAlignment="1" applyProtection="1">
      <alignment horizontal="center" vertical="center"/>
    </xf>
    <xf numFmtId="0" fontId="26" fillId="12" borderId="48" xfId="0" applyFont="1" applyFill="1" applyBorder="1" applyAlignment="1" applyProtection="1">
      <alignment horizontal="center" vertical="center"/>
    </xf>
    <xf numFmtId="0" fontId="26" fillId="12" borderId="7" xfId="0" applyFont="1" applyFill="1" applyBorder="1" applyAlignment="1" applyProtection="1">
      <alignment horizontal="center" vertical="center"/>
    </xf>
    <xf numFmtId="164" fontId="33" fillId="21" borderId="48" xfId="0" applyNumberFormat="1" applyFont="1" applyFill="1" applyBorder="1" applyAlignment="1" applyProtection="1">
      <alignment horizontal="center" vertical="center"/>
    </xf>
    <xf numFmtId="3" fontId="38" fillId="14" borderId="49" xfId="0" applyNumberFormat="1" applyFont="1" applyFill="1" applyBorder="1" applyAlignment="1" applyProtection="1">
      <alignment horizontal="center" vertical="center"/>
    </xf>
    <xf numFmtId="1" fontId="2" fillId="12" borderId="1" xfId="0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/>
    </xf>
    <xf numFmtId="0" fontId="8" fillId="0" borderId="14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26" fillId="12" borderId="50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vertical="center"/>
    </xf>
    <xf numFmtId="0" fontId="8" fillId="0" borderId="58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1" fontId="14" fillId="20" borderId="1" xfId="0" applyNumberFormat="1" applyFont="1" applyFill="1" applyBorder="1" applyAlignment="1" applyProtection="1">
      <alignment horizontal="center" vertical="center"/>
    </xf>
    <xf numFmtId="1" fontId="6" fillId="12" borderId="2" xfId="0" applyNumberFormat="1" applyFont="1" applyFill="1" applyBorder="1" applyAlignment="1" applyProtection="1">
      <alignment horizontal="center" vertical="center"/>
    </xf>
    <xf numFmtId="0" fontId="30" fillId="2" borderId="11" xfId="0" applyFont="1" applyFill="1" applyBorder="1" applyAlignment="1" applyProtection="1">
      <alignment vertical="center"/>
    </xf>
    <xf numFmtId="1" fontId="14" fillId="20" borderId="6" xfId="0" applyNumberFormat="1" applyFont="1" applyFill="1" applyBorder="1" applyAlignment="1" applyProtection="1">
      <alignment horizontal="center" vertical="center"/>
    </xf>
    <xf numFmtId="0" fontId="30" fillId="2" borderId="2" xfId="0" applyFont="1" applyFill="1" applyBorder="1" applyAlignment="1" applyProtection="1">
      <alignment vertical="center"/>
    </xf>
    <xf numFmtId="1" fontId="10" fillId="20" borderId="1" xfId="0" applyNumberFormat="1" applyFont="1" applyFill="1" applyBorder="1" applyAlignment="1" applyProtection="1">
      <alignment horizontal="center" vertical="center"/>
    </xf>
    <xf numFmtId="0" fontId="6" fillId="21" borderId="2" xfId="0" applyFont="1" applyFill="1" applyBorder="1" applyAlignment="1" applyProtection="1">
      <alignment horizontal="center" vertical="center"/>
    </xf>
    <xf numFmtId="164" fontId="34" fillId="21" borderId="48" xfId="0" applyNumberFormat="1" applyFont="1" applyFill="1" applyBorder="1" applyAlignment="1" applyProtection="1">
      <alignment horizontal="center" vertical="center"/>
    </xf>
    <xf numFmtId="3" fontId="20" fillId="14" borderId="49" xfId="0" applyNumberFormat="1" applyFont="1" applyFill="1" applyBorder="1" applyAlignment="1" applyProtection="1">
      <alignment horizontal="center" vertical="center"/>
    </xf>
    <xf numFmtId="164" fontId="2" fillId="2" borderId="49" xfId="0" applyNumberFormat="1" applyFont="1" applyFill="1" applyBorder="1" applyAlignment="1" applyProtection="1">
      <alignment horizontal="center" vertical="center"/>
    </xf>
    <xf numFmtId="1" fontId="23" fillId="0" borderId="1" xfId="0" applyNumberFormat="1" applyFont="1" applyFill="1" applyBorder="1" applyAlignment="1" applyProtection="1">
      <alignment horizontal="center" vertical="center"/>
    </xf>
    <xf numFmtId="0" fontId="5" fillId="21" borderId="2" xfId="0" applyFont="1" applyFill="1" applyBorder="1" applyAlignment="1" applyProtection="1">
      <alignment horizontal="center" vertical="center"/>
    </xf>
    <xf numFmtId="3" fontId="5" fillId="14" borderId="49" xfId="0" applyNumberFormat="1" applyFont="1" applyFill="1" applyBorder="1" applyAlignment="1" applyProtection="1">
      <alignment horizontal="center" vertical="center"/>
    </xf>
    <xf numFmtId="164" fontId="8" fillId="2" borderId="49" xfId="0" applyNumberFormat="1" applyFont="1" applyFill="1" applyBorder="1" applyAlignment="1" applyProtection="1">
      <alignment horizontal="center" vertical="center"/>
    </xf>
    <xf numFmtId="0" fontId="30" fillId="4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" fontId="5" fillId="2" borderId="0" xfId="0" applyNumberFormat="1" applyFont="1" applyFill="1" applyBorder="1" applyAlignment="1" applyProtection="1">
      <alignment horizontal="center" vertical="center"/>
    </xf>
    <xf numFmtId="0" fontId="2" fillId="20" borderId="1" xfId="0" applyFont="1" applyFill="1" applyBorder="1" applyAlignment="1" applyProtection="1">
      <alignment horizontal="center" vertical="center"/>
    </xf>
    <xf numFmtId="0" fontId="30" fillId="5" borderId="2" xfId="0" applyFont="1" applyFill="1" applyBorder="1" applyAlignment="1" applyProtection="1">
      <alignment vertical="center"/>
    </xf>
    <xf numFmtId="1" fontId="23" fillId="20" borderId="1" xfId="0" applyNumberFormat="1" applyFont="1" applyFill="1" applyBorder="1" applyAlignment="1" applyProtection="1">
      <alignment horizontal="center" vertical="center"/>
    </xf>
    <xf numFmtId="0" fontId="6" fillId="21" borderId="11" xfId="0" applyFont="1" applyFill="1" applyBorder="1" applyAlignment="1" applyProtection="1">
      <alignment horizontal="center" vertical="center"/>
    </xf>
    <xf numFmtId="0" fontId="8" fillId="20" borderId="1" xfId="0" applyFont="1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vertical="center"/>
    </xf>
    <xf numFmtId="0" fontId="59" fillId="20" borderId="1" xfId="0" applyFont="1" applyFill="1" applyBorder="1" applyAlignment="1" applyProtection="1">
      <alignment horizontal="center" vertical="center"/>
    </xf>
    <xf numFmtId="0" fontId="30" fillId="21" borderId="2" xfId="0" applyFont="1" applyFill="1" applyBorder="1" applyAlignment="1" applyProtection="1">
      <alignment horizontal="center" vertical="center"/>
    </xf>
    <xf numFmtId="3" fontId="37" fillId="14" borderId="49" xfId="0" applyNumberFormat="1" applyFont="1" applyFill="1" applyBorder="1" applyAlignment="1" applyProtection="1">
      <alignment horizontal="center" vertical="center"/>
    </xf>
    <xf numFmtId="164" fontId="30" fillId="12" borderId="49" xfId="0" applyNumberFormat="1" applyFont="1" applyFill="1" applyBorder="1" applyAlignment="1" applyProtection="1">
      <alignment horizontal="center" vertical="center"/>
    </xf>
    <xf numFmtId="1" fontId="33" fillId="20" borderId="1" xfId="0" applyNumberFormat="1" applyFont="1" applyFill="1" applyBorder="1" applyAlignment="1" applyProtection="1">
      <alignment horizontal="center" vertical="center"/>
    </xf>
    <xf numFmtId="3" fontId="34" fillId="14" borderId="49" xfId="0" applyNumberFormat="1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horizontal="center" vertical="center"/>
    </xf>
    <xf numFmtId="164" fontId="30" fillId="2" borderId="49" xfId="0" applyNumberFormat="1" applyFont="1" applyFill="1" applyBorder="1" applyAlignment="1" applyProtection="1">
      <alignment horizontal="center" vertical="center"/>
    </xf>
    <xf numFmtId="1" fontId="33" fillId="0" borderId="1" xfId="0" applyNumberFormat="1" applyFont="1" applyFill="1" applyBorder="1" applyAlignment="1" applyProtection="1">
      <alignment horizontal="center" vertical="center"/>
    </xf>
    <xf numFmtId="3" fontId="30" fillId="14" borderId="49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58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46" fillId="0" borderId="5" xfId="0" applyFont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center" vertical="center"/>
    </xf>
    <xf numFmtId="0" fontId="44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30" fillId="0" borderId="0" xfId="0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164" fontId="5" fillId="0" borderId="0" xfId="0" applyNumberFormat="1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44" fillId="11" borderId="8" xfId="0" applyFont="1" applyFill="1" applyBorder="1" applyAlignment="1" applyProtection="1">
      <alignment horizontal="center" vertical="center"/>
    </xf>
    <xf numFmtId="0" fontId="44" fillId="11" borderId="1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/>
    </xf>
    <xf numFmtId="3" fontId="1" fillId="0" borderId="0" xfId="0" applyNumberFormat="1" applyFont="1" applyBorder="1" applyAlignment="1" applyProtection="1">
      <alignment horizontal="center" vertical="center"/>
    </xf>
    <xf numFmtId="1" fontId="13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center" vertical="center"/>
    </xf>
    <xf numFmtId="164" fontId="15" fillId="0" borderId="0" xfId="0" applyNumberFormat="1" applyFont="1" applyBorder="1" applyAlignment="1" applyProtection="1">
      <alignment horizontal="center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47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4" fillId="0" borderId="3" xfId="0" applyNumberFormat="1" applyFont="1" applyBorder="1" applyAlignment="1" applyProtection="1">
      <alignment vertical="center"/>
    </xf>
    <xf numFmtId="3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164" fontId="6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0" fillId="0" borderId="23" xfId="0" applyBorder="1" applyAlignment="1" applyProtection="1">
      <alignment vertical="center"/>
    </xf>
    <xf numFmtId="0" fontId="6" fillId="0" borderId="23" xfId="0" applyFont="1" applyBorder="1" applyAlignment="1" applyProtection="1">
      <alignment vertical="center"/>
    </xf>
    <xf numFmtId="0" fontId="5" fillId="0" borderId="23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vertical="center"/>
    </xf>
    <xf numFmtId="0" fontId="43" fillId="0" borderId="23" xfId="0" applyFont="1" applyBorder="1" applyAlignment="1" applyProtection="1">
      <alignment vertical="center"/>
    </xf>
    <xf numFmtId="0" fontId="48" fillId="0" borderId="23" xfId="0" applyFont="1" applyBorder="1" applyAlignment="1" applyProtection="1">
      <alignment vertical="center"/>
    </xf>
    <xf numFmtId="0" fontId="47" fillId="0" borderId="23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0" fillId="0" borderId="23" xfId="0" applyBorder="1" applyAlignment="1" applyProtection="1">
      <alignment horizontal="center" vertical="center"/>
    </xf>
    <xf numFmtId="0" fontId="30" fillId="0" borderId="23" xfId="0" applyFont="1" applyBorder="1" applyAlignment="1" applyProtection="1">
      <alignment horizontal="center" vertical="center"/>
    </xf>
    <xf numFmtId="3" fontId="0" fillId="0" borderId="23" xfId="0" applyNumberFormat="1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44" fillId="13" borderId="13" xfId="0" applyFont="1" applyFill="1" applyBorder="1" applyAlignment="1" applyProtection="1">
      <alignment horizontal="center" vertical="center" wrapText="1"/>
    </xf>
    <xf numFmtId="1" fontId="44" fillId="13" borderId="13" xfId="0" applyNumberFormat="1" applyFont="1" applyFill="1" applyBorder="1" applyAlignment="1" applyProtection="1">
      <alignment horizontal="center" vertical="center"/>
    </xf>
    <xf numFmtId="0" fontId="19" fillId="0" borderId="62" xfId="0" applyFont="1" applyFill="1" applyBorder="1" applyAlignment="1" applyProtection="1">
      <alignment vertical="center"/>
    </xf>
    <xf numFmtId="1" fontId="45" fillId="12" borderId="1" xfId="0" applyNumberFormat="1" applyFont="1" applyFill="1" applyBorder="1" applyAlignment="1" applyProtection="1">
      <alignment horizontal="center" vertical="center"/>
    </xf>
    <xf numFmtId="1" fontId="45" fillId="12" borderId="2" xfId="0" applyNumberFormat="1" applyFont="1" applyFill="1" applyBorder="1" applyAlignment="1" applyProtection="1">
      <alignment horizontal="center" vertical="center"/>
    </xf>
    <xf numFmtId="1" fontId="45" fillId="12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1" fontId="45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5" xfId="0" applyFill="1" applyBorder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vertical="center"/>
    </xf>
    <xf numFmtId="1" fontId="6" fillId="2" borderId="14" xfId="0" applyNumberFormat="1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left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vertical="center" wrapText="1"/>
    </xf>
    <xf numFmtId="3" fontId="2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top"/>
    </xf>
    <xf numFmtId="0" fontId="30" fillId="0" borderId="0" xfId="0" applyFont="1" applyFill="1" applyAlignment="1" applyProtection="1">
      <alignment vertical="center"/>
    </xf>
    <xf numFmtId="3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 wrapText="1"/>
    </xf>
    <xf numFmtId="1" fontId="70" fillId="35" borderId="4" xfId="0" applyNumberFormat="1" applyFont="1" applyFill="1" applyBorder="1" applyAlignment="1">
      <alignment horizontal="center" vertical="center"/>
    </xf>
    <xf numFmtId="1" fontId="70" fillId="34" borderId="4" xfId="0" applyNumberFormat="1" applyFont="1" applyFill="1" applyBorder="1" applyAlignment="1">
      <alignment horizontal="center" vertical="center"/>
    </xf>
    <xf numFmtId="166" fontId="8" fillId="27" borderId="76" xfId="0" applyNumberFormat="1" applyFont="1" applyFill="1" applyBorder="1" applyAlignment="1">
      <alignment horizontal="center" textRotation="90"/>
    </xf>
    <xf numFmtId="0" fontId="64" fillId="27" borderId="77" xfId="0" applyFont="1" applyFill="1" applyBorder="1" applyAlignment="1">
      <alignment horizontal="center" vertical="center"/>
    </xf>
    <xf numFmtId="1" fontId="44" fillId="27" borderId="78" xfId="0" applyNumberFormat="1" applyFont="1" applyFill="1" applyBorder="1" applyAlignment="1">
      <alignment horizontal="center"/>
    </xf>
    <xf numFmtId="0" fontId="44" fillId="27" borderId="78" xfId="0" applyFont="1" applyFill="1" applyBorder="1" applyAlignment="1">
      <alignment horizont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49" fontId="58" fillId="12" borderId="13" xfId="0" applyNumberFormat="1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 vertical="center"/>
    </xf>
    <xf numFmtId="0" fontId="61" fillId="0" borderId="0" xfId="0" applyFont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textRotation="90"/>
    </xf>
    <xf numFmtId="168" fontId="91" fillId="37" borderId="0" xfId="0" applyNumberFormat="1" applyFont="1" applyFill="1" applyBorder="1" applyAlignment="1">
      <alignment vertical="center" wrapText="1"/>
    </xf>
    <xf numFmtId="168" fontId="69" fillId="37" borderId="5" xfId="0" applyNumberFormat="1" applyFont="1" applyFill="1" applyBorder="1" applyAlignment="1">
      <alignment horizontal="center" textRotation="90"/>
    </xf>
    <xf numFmtId="168" fontId="69" fillId="37" borderId="4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Alignment="1">
      <alignment horizontal="center" vertical="center"/>
    </xf>
    <xf numFmtId="1" fontId="69" fillId="37" borderId="0" xfId="0" applyNumberFormat="1" applyFont="1" applyFill="1" applyAlignment="1">
      <alignment horizontal="center" vertical="center"/>
    </xf>
    <xf numFmtId="0" fontId="93" fillId="37" borderId="0" xfId="0" applyFont="1" applyFill="1" applyBorder="1" applyAlignment="1">
      <alignment horizontal="center" textRotation="90"/>
    </xf>
    <xf numFmtId="2" fontId="93" fillId="37" borderId="0" xfId="0" applyNumberFormat="1" applyFont="1" applyFill="1" applyBorder="1" applyAlignment="1">
      <alignment vertical="center" wrapText="1"/>
    </xf>
    <xf numFmtId="0" fontId="93" fillId="37" borderId="5" xfId="0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vertical="center" wrapText="1"/>
    </xf>
    <xf numFmtId="1" fontId="93" fillId="37" borderId="5" xfId="0" applyNumberFormat="1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horizontal="center" textRotation="90"/>
    </xf>
    <xf numFmtId="1" fontId="93" fillId="37" borderId="4" xfId="0" applyNumberFormat="1" applyFont="1" applyFill="1" applyBorder="1" applyAlignment="1">
      <alignment horizontal="center" vertical="center"/>
    </xf>
    <xf numFmtId="0" fontId="71" fillId="46" borderId="0" xfId="0" applyFont="1" applyFill="1" applyBorder="1" applyAlignment="1">
      <alignment horizontal="center" textRotation="90"/>
    </xf>
    <xf numFmtId="2" fontId="92" fillId="46" borderId="0" xfId="0" applyNumberFormat="1" applyFont="1" applyFill="1" applyBorder="1" applyAlignment="1">
      <alignment vertical="center" wrapText="1"/>
    </xf>
    <xf numFmtId="0" fontId="72" fillId="46" borderId="5" xfId="0" applyFont="1" applyFill="1" applyBorder="1" applyAlignment="1">
      <alignment horizontal="center" textRotation="90"/>
    </xf>
    <xf numFmtId="0" fontId="72" fillId="46" borderId="0" xfId="0" applyFont="1" applyFill="1" applyBorder="1" applyAlignment="1">
      <alignment horizontal="center" textRotation="90"/>
    </xf>
    <xf numFmtId="164" fontId="73" fillId="46" borderId="4" xfId="0" applyNumberFormat="1" applyFont="1" applyFill="1" applyBorder="1" applyAlignment="1">
      <alignment horizontal="center" vertical="center"/>
    </xf>
    <xf numFmtId="164" fontId="75" fillId="46" borderId="0" xfId="0" applyNumberFormat="1" applyFont="1" applyFill="1" applyBorder="1" applyAlignment="1">
      <alignment horizontal="center" vertical="center"/>
    </xf>
    <xf numFmtId="0" fontId="76" fillId="46" borderId="0" xfId="0" applyFont="1" applyFill="1" applyBorder="1" applyAlignment="1">
      <alignment horizontal="center"/>
    </xf>
    <xf numFmtId="0" fontId="77" fillId="46" borderId="0" xfId="0" applyFont="1" applyFill="1" applyAlignment="1">
      <alignment horizontal="center"/>
    </xf>
    <xf numFmtId="0" fontId="71" fillId="13" borderId="0" xfId="0" applyFont="1" applyFill="1" applyBorder="1" applyAlignment="1">
      <alignment horizontal="center" textRotation="90" wrapText="1"/>
    </xf>
    <xf numFmtId="2" fontId="92" fillId="13" borderId="0" xfId="0" applyNumberFormat="1" applyFont="1" applyFill="1" applyBorder="1" applyAlignment="1">
      <alignment vertical="center" wrapText="1"/>
    </xf>
    <xf numFmtId="0" fontId="72" fillId="13" borderId="5" xfId="0" applyFont="1" applyFill="1" applyBorder="1" applyAlignment="1">
      <alignment horizontal="center" textRotation="90"/>
    </xf>
    <xf numFmtId="0" fontId="72" fillId="13" borderId="0" xfId="0" applyFont="1" applyFill="1" applyBorder="1" applyAlignment="1">
      <alignment horizontal="center" textRotation="90"/>
    </xf>
    <xf numFmtId="167" fontId="73" fillId="13" borderId="4" xfId="0" applyNumberFormat="1" applyFont="1" applyFill="1" applyBorder="1" applyAlignment="1">
      <alignment horizontal="center" vertical="center"/>
    </xf>
    <xf numFmtId="0" fontId="77" fillId="13" borderId="0" xfId="0" applyFont="1" applyFill="1" applyAlignment="1">
      <alignment horizontal="center"/>
    </xf>
    <xf numFmtId="0" fontId="11" fillId="0" borderId="0" xfId="0" applyFont="1" applyBorder="1" applyAlignment="1">
      <alignment horizontal="center" vertical="center"/>
    </xf>
    <xf numFmtId="166" fontId="23" fillId="0" borderId="0" xfId="0" applyNumberFormat="1" applyFont="1" applyBorder="1" applyAlignment="1">
      <alignment horizontal="center" textRotation="90"/>
    </xf>
    <xf numFmtId="2" fontId="23" fillId="0" borderId="0" xfId="0" applyNumberFormat="1" applyFont="1" applyBorder="1" applyAlignment="1">
      <alignment vertical="center" wrapText="1"/>
    </xf>
    <xf numFmtId="0" fontId="23" fillId="0" borderId="0" xfId="0" applyFont="1" applyBorder="1" applyAlignment="1">
      <alignment horizontal="center" vertical="center"/>
    </xf>
    <xf numFmtId="164" fontId="11" fillId="0" borderId="0" xfId="0" applyNumberFormat="1" applyFont="1" applyBorder="1" applyAlignment="1">
      <alignment horizontal="center" vertical="center"/>
    </xf>
    <xf numFmtId="168" fontId="45" fillId="12" borderId="4" xfId="0" applyNumberFormat="1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vertical="center" wrapText="1"/>
    </xf>
    <xf numFmtId="0" fontId="22" fillId="19" borderId="5" xfId="0" applyFont="1" applyFill="1" applyBorder="1" applyAlignment="1">
      <alignment horizontal="center" vertical="center"/>
    </xf>
    <xf numFmtId="168" fontId="45" fillId="19" borderId="4" xfId="0" applyNumberFormat="1" applyFont="1" applyFill="1" applyBorder="1" applyAlignment="1">
      <alignment horizontal="center" vertical="center"/>
    </xf>
    <xf numFmtId="168" fontId="91" fillId="12" borderId="0" xfId="0" applyNumberFormat="1" applyFont="1" applyFill="1" applyBorder="1" applyAlignment="1">
      <alignment vertical="center" wrapText="1"/>
    </xf>
    <xf numFmtId="168" fontId="22" fillId="12" borderId="5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/>
    </xf>
    <xf numFmtId="0" fontId="22" fillId="26" borderId="0" xfId="0" applyFont="1" applyFill="1" applyBorder="1" applyAlignment="1">
      <alignment horizontal="center"/>
    </xf>
    <xf numFmtId="0" fontId="22" fillId="19" borderId="0" xfId="0" applyFont="1" applyFill="1" applyBorder="1" applyAlignment="1">
      <alignment horizontal="center"/>
    </xf>
    <xf numFmtId="168" fontId="22" fillId="12" borderId="0" xfId="0" applyNumberFormat="1" applyFont="1" applyFill="1" applyBorder="1" applyAlignment="1">
      <alignment horizontal="center"/>
    </xf>
    <xf numFmtId="0" fontId="64" fillId="30" borderId="66" xfId="0" applyFont="1" applyFill="1" applyBorder="1" applyAlignment="1">
      <alignment horizontal="center"/>
    </xf>
    <xf numFmtId="0" fontId="94" fillId="37" borderId="0" xfId="0" applyFont="1" applyFill="1" applyBorder="1" applyAlignment="1">
      <alignment horizontal="center" textRotation="90"/>
    </xf>
    <xf numFmtId="168" fontId="95" fillId="37" borderId="0" xfId="0" applyNumberFormat="1" applyFont="1" applyFill="1" applyBorder="1" applyAlignment="1">
      <alignment horizontal="center" textRotation="90"/>
    </xf>
    <xf numFmtId="1" fontId="94" fillId="37" borderId="0" xfId="0" applyNumberFormat="1" applyFont="1" applyFill="1" applyBorder="1" applyAlignment="1">
      <alignment horizontal="center" textRotation="90" wrapText="1"/>
    </xf>
    <xf numFmtId="1" fontId="67" fillId="26" borderId="14" xfId="0" applyNumberFormat="1" applyFont="1" applyFill="1" applyBorder="1" applyAlignment="1">
      <alignment horizontal="center" textRotation="90"/>
    </xf>
    <xf numFmtId="0" fontId="96" fillId="26" borderId="0" xfId="0" applyFont="1" applyFill="1" applyBorder="1" applyAlignment="1">
      <alignment horizontal="center" textRotation="90"/>
    </xf>
    <xf numFmtId="0" fontId="96" fillId="19" borderId="0" xfId="0" applyFont="1" applyFill="1" applyBorder="1" applyAlignment="1">
      <alignment horizontal="center" textRotation="90"/>
    </xf>
    <xf numFmtId="0" fontId="96" fillId="12" borderId="0" xfId="0" applyFont="1" applyFill="1" applyBorder="1" applyAlignment="1">
      <alignment horizontal="center" textRotation="90"/>
    </xf>
    <xf numFmtId="0" fontId="96" fillId="36" borderId="0" xfId="0" applyFont="1" applyFill="1" applyBorder="1" applyAlignment="1">
      <alignment horizontal="center" textRotation="90"/>
    </xf>
    <xf numFmtId="0" fontId="96" fillId="25" borderId="0" xfId="0" applyFont="1" applyFill="1" applyBorder="1" applyAlignment="1">
      <alignment horizontal="center" textRotation="90"/>
    </xf>
    <xf numFmtId="0" fontId="95" fillId="37" borderId="0" xfId="0" applyFont="1" applyFill="1" applyBorder="1" applyAlignment="1">
      <alignment horizontal="center" textRotation="90"/>
    </xf>
    <xf numFmtId="0" fontId="96" fillId="35" borderId="0" xfId="0" applyFont="1" applyFill="1" applyBorder="1" applyAlignment="1">
      <alignment horizontal="center" textRotation="90"/>
    </xf>
    <xf numFmtId="0" fontId="96" fillId="34" borderId="0" xfId="0" applyFont="1" applyFill="1" applyBorder="1" applyAlignment="1">
      <alignment horizontal="center" textRotation="90"/>
    </xf>
    <xf numFmtId="0" fontId="97" fillId="33" borderId="0" xfId="0" applyFont="1" applyFill="1" applyBorder="1" applyAlignment="1">
      <alignment horizontal="center" textRotation="90"/>
    </xf>
    <xf numFmtId="168" fontId="8" fillId="12" borderId="0" xfId="0" applyNumberFormat="1" applyFont="1" applyFill="1" applyAlignment="1">
      <alignment horizontal="center" vertical="center"/>
    </xf>
    <xf numFmtId="0" fontId="8" fillId="19" borderId="0" xfId="0" applyFont="1" applyFill="1" applyAlignment="1">
      <alignment horizontal="center" vertical="center"/>
    </xf>
    <xf numFmtId="0" fontId="6" fillId="26" borderId="14" xfId="0" applyFont="1" applyFill="1" applyBorder="1" applyAlignment="1">
      <alignment horizontal="right" vertical="center"/>
    </xf>
    <xf numFmtId="0" fontId="6" fillId="26" borderId="14" xfId="0" applyFont="1" applyFill="1" applyBorder="1" applyAlignment="1">
      <alignment vertical="center"/>
    </xf>
    <xf numFmtId="0" fontId="43" fillId="31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horizontal="center" vertical="center"/>
    </xf>
    <xf numFmtId="0" fontId="47" fillId="31" borderId="0" xfId="0" applyFont="1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0" fillId="29" borderId="0" xfId="0" applyFill="1" applyBorder="1" applyAlignment="1">
      <alignment horizontal="center" vertical="center"/>
    </xf>
    <xf numFmtId="164" fontId="1" fillId="29" borderId="0" xfId="0" applyNumberFormat="1" applyFont="1" applyFill="1" applyBorder="1" applyAlignment="1">
      <alignment horizontal="center" vertical="center"/>
    </xf>
    <xf numFmtId="164" fontId="1" fillId="15" borderId="0" xfId="0" applyNumberFormat="1" applyFont="1" applyFill="1" applyBorder="1" applyAlignment="1">
      <alignment horizontal="center" vertical="center"/>
    </xf>
    <xf numFmtId="164" fontId="1" fillId="19" borderId="0" xfId="0" applyNumberFormat="1" applyFont="1" applyFill="1" applyBorder="1" applyAlignment="1">
      <alignment horizontal="center" vertical="center"/>
    </xf>
    <xf numFmtId="164" fontId="1" fillId="32" borderId="0" xfId="0" applyNumberFormat="1" applyFont="1" applyFill="1" applyBorder="1" applyAlignment="1">
      <alignment horizontal="center" vertical="center"/>
    </xf>
    <xf numFmtId="164" fontId="1" fillId="30" borderId="0" xfId="0" applyNumberFormat="1" applyFont="1" applyFill="1" applyBorder="1" applyAlignment="1">
      <alignment horizontal="center" vertical="center"/>
    </xf>
    <xf numFmtId="164" fontId="1" fillId="31" borderId="0" xfId="0" applyNumberFormat="1" applyFont="1" applyFill="1" applyBorder="1" applyAlignment="1">
      <alignment horizontal="center" vertical="center"/>
    </xf>
    <xf numFmtId="164" fontId="1" fillId="27" borderId="0" xfId="0" applyNumberFormat="1" applyFont="1" applyFill="1" applyBorder="1" applyAlignment="1">
      <alignment horizontal="center" vertical="center"/>
    </xf>
    <xf numFmtId="167" fontId="69" fillId="37" borderId="4" xfId="0" applyNumberFormat="1" applyFont="1" applyFill="1" applyBorder="1" applyAlignment="1">
      <alignment horizontal="center" vertical="center"/>
    </xf>
    <xf numFmtId="1" fontId="66" fillId="37" borderId="4" xfId="0" applyNumberFormat="1" applyFont="1" applyFill="1" applyBorder="1" applyAlignment="1">
      <alignment horizontal="center" vertical="center"/>
    </xf>
    <xf numFmtId="167" fontId="45" fillId="25" borderId="4" xfId="0" applyNumberFormat="1" applyFont="1" applyFill="1" applyBorder="1" applyAlignment="1">
      <alignment horizontal="center" vertical="center"/>
    </xf>
    <xf numFmtId="167" fontId="45" fillId="36" borderId="4" xfId="0" applyNumberFormat="1" applyFont="1" applyFill="1" applyBorder="1" applyAlignment="1">
      <alignment horizontal="center" vertical="center"/>
    </xf>
    <xf numFmtId="0" fontId="68" fillId="36" borderId="4" xfId="0" applyFont="1" applyFill="1" applyBorder="1" applyAlignment="1">
      <alignment horizontal="center" vertical="center"/>
    </xf>
    <xf numFmtId="167" fontId="93" fillId="37" borderId="4" xfId="0" applyNumberFormat="1" applyFont="1" applyFill="1" applyBorder="1" applyAlignment="1">
      <alignment horizontal="center" vertical="center"/>
    </xf>
    <xf numFmtId="167" fontId="45" fillId="26" borderId="4" xfId="0" applyNumberFormat="1" applyFont="1" applyFill="1" applyBorder="1" applyAlignment="1">
      <alignment horizontal="center" vertical="center"/>
    </xf>
    <xf numFmtId="1" fontId="64" fillId="26" borderId="2" xfId="0" applyNumberFormat="1" applyFont="1" applyFill="1" applyBorder="1" applyAlignment="1">
      <alignment horizontal="center" vertical="center"/>
    </xf>
    <xf numFmtId="0" fontId="44" fillId="37" borderId="0" xfId="0" applyFont="1" applyFill="1" applyBorder="1" applyAlignment="1">
      <alignment horizontal="left" vertical="center"/>
    </xf>
    <xf numFmtId="0" fontId="44" fillId="37" borderId="0" xfId="0" applyFont="1" applyFill="1" applyBorder="1" applyAlignment="1">
      <alignment horizontal="center" vertical="center"/>
    </xf>
    <xf numFmtId="0" fontId="45" fillId="37" borderId="0" xfId="0" applyFont="1" applyFill="1" applyBorder="1" applyAlignment="1">
      <alignment horizontal="center" vertical="center"/>
    </xf>
    <xf numFmtId="168" fontId="45" fillId="37" borderId="0" xfId="0" applyNumberFormat="1" applyFont="1" applyFill="1" applyBorder="1" applyAlignment="1">
      <alignment horizontal="center" vertical="center"/>
    </xf>
    <xf numFmtId="1" fontId="45" fillId="37" borderId="0" xfId="0" applyNumberFormat="1" applyFont="1" applyFill="1" applyBorder="1" applyAlignment="1">
      <alignment horizontal="center" vertical="center"/>
    </xf>
    <xf numFmtId="1" fontId="45" fillId="0" borderId="0" xfId="0" applyNumberFormat="1" applyFont="1" applyBorder="1" applyAlignment="1">
      <alignment horizontal="center" vertical="center"/>
    </xf>
    <xf numFmtId="1" fontId="48" fillId="0" borderId="0" xfId="0" applyNumberFormat="1" applyFont="1" applyBorder="1" applyAlignment="1">
      <alignment horizontal="left" vertical="center"/>
    </xf>
    <xf numFmtId="1" fontId="45" fillId="30" borderId="67" xfId="0" applyNumberFormat="1" applyFont="1" applyFill="1" applyBorder="1" applyAlignment="1">
      <alignment horizontal="center" vertical="center"/>
    </xf>
    <xf numFmtId="1" fontId="45" fillId="31" borderId="67" xfId="0" applyNumberFormat="1" applyFont="1" applyFill="1" applyBorder="1" applyAlignment="1">
      <alignment horizontal="center" vertical="center"/>
    </xf>
    <xf numFmtId="1" fontId="45" fillId="27" borderId="67" xfId="0" applyNumberFormat="1" applyFont="1" applyFill="1" applyBorder="1" applyAlignment="1">
      <alignment horizontal="center" vertical="center"/>
    </xf>
    <xf numFmtId="1" fontId="45" fillId="29" borderId="67" xfId="0" applyNumberFormat="1" applyFont="1" applyFill="1" applyBorder="1" applyAlignment="1">
      <alignment horizontal="center" vertical="center"/>
    </xf>
    <xf numFmtId="1" fontId="45" fillId="15" borderId="67" xfId="0" applyNumberFormat="1" applyFont="1" applyFill="1" applyBorder="1" applyAlignment="1">
      <alignment horizontal="center" vertical="center"/>
    </xf>
    <xf numFmtId="1" fontId="45" fillId="19" borderId="67" xfId="0" applyNumberFormat="1" applyFont="1" applyFill="1" applyBorder="1" applyAlignment="1">
      <alignment horizontal="center" vertical="center"/>
    </xf>
    <xf numFmtId="1" fontId="45" fillId="32" borderId="67" xfId="0" applyNumberFormat="1" applyFont="1" applyFill="1" applyBorder="1" applyAlignment="1">
      <alignment horizontal="center" vertical="center"/>
    </xf>
    <xf numFmtId="1" fontId="45" fillId="27" borderId="76" xfId="0" applyNumberFormat="1" applyFont="1" applyFill="1" applyBorder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0" fontId="26" fillId="34" borderId="0" xfId="0" applyFont="1" applyFill="1" applyBorder="1" applyAlignment="1">
      <alignment horizontal="left" vertical="center"/>
    </xf>
    <xf numFmtId="164" fontId="44" fillId="34" borderId="0" xfId="0" applyNumberFormat="1" applyFont="1" applyFill="1" applyBorder="1" applyAlignment="1">
      <alignment horizontal="left" vertical="center"/>
    </xf>
    <xf numFmtId="164" fontId="64" fillId="33" borderId="0" xfId="0" applyNumberFormat="1" applyFont="1" applyFill="1" applyBorder="1" applyAlignment="1">
      <alignment horizontal="left" vertical="center"/>
    </xf>
    <xf numFmtId="164" fontId="75" fillId="46" borderId="0" xfId="0" applyNumberFormat="1" applyFont="1" applyFill="1" applyBorder="1" applyAlignment="1">
      <alignment horizontal="left" vertical="center"/>
    </xf>
    <xf numFmtId="164" fontId="74" fillId="46" borderId="0" xfId="0" applyNumberFormat="1" applyFont="1" applyFill="1" applyBorder="1" applyAlignment="1">
      <alignment horizontal="left" vertical="center"/>
    </xf>
    <xf numFmtId="164" fontId="74" fillId="13" borderId="0" xfId="0" applyNumberFormat="1" applyFont="1" applyFill="1" applyBorder="1" applyAlignment="1">
      <alignment horizontal="left" vertical="center"/>
    </xf>
    <xf numFmtId="0" fontId="26" fillId="34" borderId="0" xfId="0" applyFont="1" applyFill="1" applyBorder="1" applyAlignment="1">
      <alignment horizontal="left" vertical="center" wrapText="1"/>
    </xf>
    <xf numFmtId="164" fontId="44" fillId="34" borderId="0" xfId="0" applyNumberFormat="1" applyFont="1" applyFill="1" applyBorder="1" applyAlignment="1">
      <alignment horizontal="left" vertical="center" wrapText="1"/>
    </xf>
    <xf numFmtId="164" fontId="64" fillId="33" borderId="0" xfId="0" applyNumberFormat="1" applyFont="1" applyFill="1" applyBorder="1" applyAlignment="1">
      <alignment horizontal="left" vertical="center" wrapText="1"/>
    </xf>
    <xf numFmtId="164" fontId="75" fillId="46" borderId="0" xfId="0" applyNumberFormat="1" applyFont="1" applyFill="1" applyBorder="1" applyAlignment="1">
      <alignment horizontal="left" vertical="center" wrapText="1"/>
    </xf>
    <xf numFmtId="164" fontId="74" fillId="46" borderId="0" xfId="0" applyNumberFormat="1" applyFont="1" applyFill="1" applyBorder="1" applyAlignment="1">
      <alignment horizontal="left" vertical="center" wrapText="1"/>
    </xf>
    <xf numFmtId="164" fontId="74" fillId="13" borderId="0" xfId="0" applyNumberFormat="1" applyFont="1" applyFill="1" applyBorder="1" applyAlignment="1">
      <alignment horizontal="left" vertical="center" wrapText="1"/>
    </xf>
    <xf numFmtId="0" fontId="15" fillId="9" borderId="2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0" fontId="103" fillId="19" borderId="21" xfId="0" applyFont="1" applyFill="1" applyBorder="1" applyAlignment="1">
      <alignment horizontal="center" vertical="center"/>
    </xf>
    <xf numFmtId="2" fontId="29" fillId="19" borderId="21" xfId="0" applyNumberFormat="1" applyFont="1" applyFill="1" applyBorder="1" applyAlignment="1">
      <alignment horizontal="center" vertical="center"/>
    </xf>
    <xf numFmtId="0" fontId="103" fillId="32" borderId="21" xfId="0" applyFont="1" applyFill="1" applyBorder="1" applyAlignment="1">
      <alignment horizontal="center" vertical="center"/>
    </xf>
    <xf numFmtId="2" fontId="29" fillId="32" borderId="21" xfId="0" applyNumberFormat="1" applyFont="1" applyFill="1" applyBorder="1" applyAlignment="1">
      <alignment horizontal="center" vertical="center"/>
    </xf>
    <xf numFmtId="0" fontId="103" fillId="30" borderId="21" xfId="0" applyFont="1" applyFill="1" applyBorder="1" applyAlignment="1">
      <alignment horizontal="center" vertical="center"/>
    </xf>
    <xf numFmtId="2" fontId="29" fillId="30" borderId="21" xfId="0" applyNumberFormat="1" applyFont="1" applyFill="1" applyBorder="1" applyAlignment="1">
      <alignment horizontal="center" vertical="center"/>
    </xf>
    <xf numFmtId="0" fontId="103" fillId="31" borderId="21" xfId="0" applyFont="1" applyFill="1" applyBorder="1" applyAlignment="1">
      <alignment horizontal="center" vertical="center"/>
    </xf>
    <xf numFmtId="2" fontId="29" fillId="31" borderId="21" xfId="0" applyNumberFormat="1" applyFont="1" applyFill="1" applyBorder="1" applyAlignment="1">
      <alignment horizontal="center" vertical="center"/>
    </xf>
    <xf numFmtId="0" fontId="103" fillId="27" borderId="21" xfId="0" applyFont="1" applyFill="1" applyBorder="1" applyAlignment="1">
      <alignment horizontal="center" vertical="center"/>
    </xf>
    <xf numFmtId="0" fontId="104" fillId="0" borderId="13" xfId="0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center" vertical="center"/>
    </xf>
    <xf numFmtId="2" fontId="105" fillId="25" borderId="6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vertical="center"/>
    </xf>
    <xf numFmtId="0" fontId="107" fillId="0" borderId="0" xfId="0" applyFont="1" applyAlignment="1">
      <alignment horizontal="center" vertical="center"/>
    </xf>
    <xf numFmtId="0" fontId="108" fillId="37" borderId="79" xfId="0" applyFont="1" applyFill="1" applyBorder="1" applyAlignment="1">
      <alignment horizontal="center" textRotation="90"/>
    </xf>
    <xf numFmtId="0" fontId="104" fillId="37" borderId="0" xfId="0" applyFont="1" applyFill="1" applyAlignment="1">
      <alignment horizontal="right" vertical="center"/>
    </xf>
    <xf numFmtId="0" fontId="109" fillId="37" borderId="0" xfId="0" applyFont="1" applyFill="1" applyBorder="1" applyAlignment="1">
      <alignment horizontal="right" vertical="center"/>
    </xf>
    <xf numFmtId="0" fontId="105" fillId="37" borderId="0" xfId="0" applyFont="1" applyFill="1" applyBorder="1" applyAlignment="1">
      <alignment horizontal="right" vertical="center"/>
    </xf>
    <xf numFmtId="0" fontId="103" fillId="19" borderId="12" xfId="0" applyFont="1" applyFill="1" applyBorder="1" applyAlignment="1">
      <alignment horizontal="right" vertical="center"/>
    </xf>
    <xf numFmtId="0" fontId="29" fillId="19" borderId="12" xfId="0" applyFont="1" applyFill="1" applyBorder="1" applyAlignment="1">
      <alignment horizontal="right" vertical="center"/>
    </xf>
    <xf numFmtId="0" fontId="103" fillId="32" borderId="12" xfId="0" applyFont="1" applyFill="1" applyBorder="1" applyAlignment="1">
      <alignment horizontal="right" vertical="center"/>
    </xf>
    <xf numFmtId="0" fontId="29" fillId="32" borderId="12" xfId="0" applyFont="1" applyFill="1" applyBorder="1" applyAlignment="1">
      <alignment horizontal="right" vertical="center"/>
    </xf>
    <xf numFmtId="0" fontId="103" fillId="30" borderId="12" xfId="0" applyFont="1" applyFill="1" applyBorder="1" applyAlignment="1">
      <alignment horizontal="right" vertical="center"/>
    </xf>
    <xf numFmtId="0" fontId="29" fillId="30" borderId="12" xfId="0" applyFont="1" applyFill="1" applyBorder="1" applyAlignment="1">
      <alignment horizontal="right" vertical="center"/>
    </xf>
    <xf numFmtId="0" fontId="103" fillId="31" borderId="12" xfId="0" applyFont="1" applyFill="1" applyBorder="1" applyAlignment="1">
      <alignment horizontal="right" vertical="center"/>
    </xf>
    <xf numFmtId="0" fontId="29" fillId="31" borderId="12" xfId="0" applyFont="1" applyFill="1" applyBorder="1" applyAlignment="1">
      <alignment horizontal="right" vertical="center"/>
    </xf>
    <xf numFmtId="0" fontId="103" fillId="27" borderId="12" xfId="0" applyFont="1" applyFill="1" applyBorder="1" applyAlignment="1">
      <alignment horizontal="right" vertical="center"/>
    </xf>
    <xf numFmtId="0" fontId="103" fillId="0" borderId="1" xfId="0" applyFont="1" applyFill="1" applyBorder="1" applyAlignment="1">
      <alignment horizontal="center" vertical="center"/>
    </xf>
    <xf numFmtId="0" fontId="29" fillId="27" borderId="1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8" fillId="27" borderId="68" xfId="0" applyNumberFormat="1" applyFont="1" applyFill="1" applyBorder="1" applyAlignment="1">
      <alignment horizontal="center" textRotation="90"/>
    </xf>
    <xf numFmtId="1" fontId="44" fillId="27" borderId="73" xfId="0" applyNumberFormat="1" applyFont="1" applyFill="1" applyBorder="1" applyAlignment="1">
      <alignment horizontal="center"/>
    </xf>
    <xf numFmtId="0" fontId="44" fillId="27" borderId="73" xfId="0" applyFont="1" applyFill="1" applyBorder="1" applyAlignment="1">
      <alignment horizontal="center"/>
    </xf>
    <xf numFmtId="1" fontId="45" fillId="0" borderId="0" xfId="0" applyNumberFormat="1" applyFont="1" applyFill="1" applyBorder="1" applyAlignment="1">
      <alignment horizontal="center" vertical="center"/>
    </xf>
    <xf numFmtId="0" fontId="45" fillId="27" borderId="78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1" fontId="98" fillId="0" borderId="14" xfId="0" applyNumberFormat="1" applyFont="1" applyBorder="1" applyAlignment="1">
      <alignment horizontal="center" vertical="center"/>
    </xf>
    <xf numFmtId="166" fontId="8" fillId="0" borderId="14" xfId="0" applyNumberFormat="1" applyFont="1" applyBorder="1" applyAlignment="1">
      <alignment horizontal="center" textRotation="90"/>
    </xf>
    <xf numFmtId="2" fontId="91" fillId="0" borderId="14" xfId="0" applyNumberFormat="1" applyFont="1" applyBorder="1" applyAlignment="1">
      <alignment vertical="center" wrapText="1"/>
    </xf>
    <xf numFmtId="166" fontId="22" fillId="0" borderId="14" xfId="0" applyNumberFormat="1" applyFont="1" applyBorder="1" applyAlignment="1">
      <alignment horizontal="center" textRotation="90"/>
    </xf>
    <xf numFmtId="1" fontId="98" fillId="0" borderId="0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textRotation="90"/>
    </xf>
    <xf numFmtId="2" fontId="91" fillId="0" borderId="0" xfId="0" applyNumberFormat="1" applyFont="1" applyBorder="1" applyAlignment="1">
      <alignment vertical="center" wrapText="1"/>
    </xf>
    <xf numFmtId="166" fontId="22" fillId="0" borderId="0" xfId="0" applyNumberFormat="1" applyFont="1" applyBorder="1" applyAlignment="1">
      <alignment horizontal="center" textRotation="90"/>
    </xf>
    <xf numFmtId="0" fontId="0" fillId="0" borderId="14" xfId="0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0" fontId="64" fillId="30" borderId="67" xfId="0" applyFont="1" applyFill="1" applyBorder="1" applyAlignment="1">
      <alignment horizontal="center"/>
    </xf>
    <xf numFmtId="0" fontId="64" fillId="31" borderId="67" xfId="0" applyFont="1" applyFill="1" applyBorder="1" applyAlignment="1">
      <alignment horizontal="center"/>
    </xf>
    <xf numFmtId="0" fontId="64" fillId="27" borderId="67" xfId="0" applyFont="1" applyFill="1" applyBorder="1" applyAlignment="1">
      <alignment horizontal="center"/>
    </xf>
    <xf numFmtId="0" fontId="64" fillId="29" borderId="67" xfId="0" applyFont="1" applyFill="1" applyBorder="1" applyAlignment="1">
      <alignment horizontal="center"/>
    </xf>
    <xf numFmtId="0" fontId="64" fillId="15" borderId="67" xfId="0" applyFont="1" applyFill="1" applyBorder="1" applyAlignment="1">
      <alignment horizontal="center"/>
    </xf>
    <xf numFmtId="0" fontId="64" fillId="19" borderId="67" xfId="0" applyFont="1" applyFill="1" applyBorder="1" applyAlignment="1">
      <alignment horizontal="center"/>
    </xf>
    <xf numFmtId="0" fontId="64" fillId="32" borderId="67" xfId="0" applyFont="1" applyFill="1" applyBorder="1" applyAlignment="1">
      <alignment horizontal="center"/>
    </xf>
    <xf numFmtId="0" fontId="64" fillId="31" borderId="68" xfId="0" applyFont="1" applyFill="1" applyBorder="1" applyAlignment="1">
      <alignment horizontal="center"/>
    </xf>
    <xf numFmtId="0" fontId="64" fillId="27" borderId="76" xfId="0" applyFont="1" applyFill="1" applyBorder="1" applyAlignment="1">
      <alignment horizontal="center"/>
    </xf>
    <xf numFmtId="0" fontId="64" fillId="27" borderId="68" xfId="0" applyFont="1" applyFill="1" applyBorder="1" applyAlignment="1">
      <alignment horizontal="center"/>
    </xf>
    <xf numFmtId="1" fontId="66" fillId="37" borderId="0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right" vertical="center"/>
    </xf>
    <xf numFmtId="0" fontId="6" fillId="26" borderId="0" xfId="0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right" vertical="center"/>
    </xf>
    <xf numFmtId="168" fontId="6" fillId="12" borderId="0" xfId="0" applyNumberFormat="1" applyFont="1" applyFill="1" applyBorder="1" applyAlignment="1">
      <alignment horizontal="right" vertical="center"/>
    </xf>
    <xf numFmtId="164" fontId="66" fillId="37" borderId="0" xfId="0" applyNumberFormat="1" applyFont="1" applyFill="1" applyBorder="1" applyAlignment="1">
      <alignment horizontal="center" vertical="center"/>
    </xf>
    <xf numFmtId="168" fontId="66" fillId="37" borderId="0" xfId="0" applyNumberFormat="1" applyFont="1" applyFill="1" applyBorder="1" applyAlignment="1">
      <alignment horizontal="center" vertical="center"/>
    </xf>
    <xf numFmtId="0" fontId="26" fillId="34" borderId="0" xfId="0" applyFont="1" applyFill="1" applyBorder="1" applyAlignment="1">
      <alignment horizontal="center" vertical="center"/>
    </xf>
    <xf numFmtId="164" fontId="74" fillId="46" borderId="0" xfId="0" applyNumberFormat="1" applyFont="1" applyFill="1" applyBorder="1" applyAlignment="1">
      <alignment horizontal="center" vertical="center"/>
    </xf>
    <xf numFmtId="164" fontId="74" fillId="13" borderId="0" xfId="0" applyNumberFormat="1" applyFont="1" applyFill="1" applyBorder="1" applyAlignment="1">
      <alignment horizontal="center" vertical="center"/>
    </xf>
    <xf numFmtId="0" fontId="51" fillId="37" borderId="0" xfId="0" applyFont="1" applyFill="1" applyBorder="1" applyAlignment="1">
      <alignment horizontal="center" vertical="center"/>
    </xf>
    <xf numFmtId="0" fontId="69" fillId="37" borderId="0" xfId="0" applyFont="1" applyFill="1" applyBorder="1" applyAlignment="1">
      <alignment horizontal="center" vertical="center"/>
    </xf>
    <xf numFmtId="0" fontId="45" fillId="35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78" fillId="3" borderId="0" xfId="0" applyFont="1" applyFill="1" applyBorder="1" applyAlignment="1">
      <alignment vertical="center"/>
    </xf>
    <xf numFmtId="164" fontId="79" fillId="3" borderId="0" xfId="0" applyNumberFormat="1" applyFont="1" applyFill="1" applyBorder="1" applyAlignment="1">
      <alignment horizontal="center" vertical="center"/>
    </xf>
    <xf numFmtId="168" fontId="79" fillId="3" borderId="0" xfId="0" applyNumberFormat="1" applyFont="1" applyFill="1" applyBorder="1" applyAlignment="1">
      <alignment horizontal="center" vertical="center"/>
    </xf>
    <xf numFmtId="1" fontId="79" fillId="3" borderId="0" xfId="0" applyNumberFormat="1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center"/>
    </xf>
    <xf numFmtId="0" fontId="6" fillId="24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horizontal="right" vertical="center"/>
    </xf>
    <xf numFmtId="164" fontId="81" fillId="13" borderId="0" xfId="0" applyNumberFormat="1" applyFont="1" applyFill="1" applyBorder="1" applyAlignment="1">
      <alignment vertical="center"/>
    </xf>
    <xf numFmtId="168" fontId="81" fillId="13" borderId="0" xfId="0" applyNumberFormat="1" applyFont="1" applyFill="1" applyBorder="1" applyAlignment="1">
      <alignment vertical="center"/>
    </xf>
    <xf numFmtId="0" fontId="68" fillId="13" borderId="0" xfId="0" applyFont="1" applyFill="1" applyBorder="1" applyAlignment="1">
      <alignment horizontal="center" vertical="center"/>
    </xf>
    <xf numFmtId="167" fontId="45" fillId="13" borderId="0" xfId="0" applyNumberFormat="1" applyFont="1" applyFill="1" applyBorder="1" applyAlignment="1">
      <alignment horizontal="center" vertical="center"/>
    </xf>
    <xf numFmtId="164" fontId="1" fillId="37" borderId="0" xfId="0" applyNumberFormat="1" applyFont="1" applyFill="1" applyBorder="1" applyAlignment="1">
      <alignment horizontal="center" vertical="center"/>
    </xf>
    <xf numFmtId="164" fontId="1" fillId="35" borderId="0" xfId="0" applyNumberFormat="1" applyFont="1" applyFill="1" applyBorder="1" applyAlignment="1">
      <alignment horizontal="center" vertical="center"/>
    </xf>
    <xf numFmtId="164" fontId="1" fillId="34" borderId="0" xfId="0" applyNumberFormat="1" applyFont="1" applyFill="1" applyBorder="1" applyAlignment="1">
      <alignment horizontal="center" vertical="center"/>
    </xf>
    <xf numFmtId="164" fontId="1" fillId="33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left" vertical="center"/>
    </xf>
    <xf numFmtId="168" fontId="8" fillId="12" borderId="0" xfId="0" applyNumberFormat="1" applyFont="1" applyFill="1" applyBorder="1" applyAlignment="1">
      <alignment horizontal="right" vertical="center"/>
    </xf>
    <xf numFmtId="168" fontId="1" fillId="37" borderId="0" xfId="0" applyNumberFormat="1" applyFont="1" applyFill="1" applyBorder="1" applyAlignment="1">
      <alignment horizontal="center" vertical="center"/>
    </xf>
    <xf numFmtId="1" fontId="1" fillId="37" borderId="0" xfId="0" applyNumberFormat="1" applyFont="1" applyFill="1" applyBorder="1" applyAlignment="1">
      <alignment horizontal="center" vertical="center"/>
    </xf>
    <xf numFmtId="0" fontId="87" fillId="38" borderId="0" xfId="0" applyFont="1" applyFill="1" applyBorder="1" applyAlignment="1">
      <alignment vertical="center"/>
    </xf>
    <xf numFmtId="167" fontId="82" fillId="38" borderId="0" xfId="0" applyNumberFormat="1" applyFont="1" applyFill="1" applyBorder="1" applyAlignment="1">
      <alignment horizontal="center" vertical="center"/>
    </xf>
    <xf numFmtId="0" fontId="76" fillId="43" borderId="0" xfId="0" applyFont="1" applyFill="1" applyBorder="1" applyAlignment="1">
      <alignment horizontal="right" vertical="center"/>
    </xf>
    <xf numFmtId="0" fontId="8" fillId="43" borderId="0" xfId="0" applyFont="1" applyFill="1" applyBorder="1" applyAlignment="1">
      <alignment horizontal="right" vertical="center"/>
    </xf>
    <xf numFmtId="164" fontId="88" fillId="43" borderId="0" xfId="0" applyNumberFormat="1" applyFont="1" applyFill="1" applyBorder="1" applyAlignment="1">
      <alignment vertical="center"/>
    </xf>
    <xf numFmtId="168" fontId="88" fillId="43" borderId="0" xfId="0" applyNumberFormat="1" applyFont="1" applyFill="1" applyBorder="1" applyAlignment="1">
      <alignment vertical="center"/>
    </xf>
    <xf numFmtId="0" fontId="71" fillId="43" borderId="0" xfId="0" applyFont="1" applyFill="1" applyBorder="1" applyAlignment="1">
      <alignment horizontal="center" vertical="center"/>
    </xf>
    <xf numFmtId="167" fontId="76" fillId="43" borderId="0" xfId="0" applyNumberFormat="1" applyFont="1" applyFill="1" applyBorder="1" applyAlignment="1">
      <alignment horizontal="center" vertical="center"/>
    </xf>
    <xf numFmtId="164" fontId="83" fillId="43" borderId="0" xfId="0" applyNumberFormat="1" applyFont="1" applyFill="1" applyBorder="1" applyAlignment="1">
      <alignment vertical="center"/>
    </xf>
    <xf numFmtId="0" fontId="0" fillId="0" borderId="0" xfId="0" applyBorder="1"/>
    <xf numFmtId="0" fontId="84" fillId="39" borderId="0" xfId="0" applyFont="1" applyFill="1" applyBorder="1" applyAlignment="1">
      <alignment vertical="center"/>
    </xf>
    <xf numFmtId="167" fontId="85" fillId="39" borderId="0" xfId="0" applyNumberFormat="1" applyFont="1" applyFill="1" applyBorder="1" applyAlignment="1">
      <alignment horizontal="right" vertical="center"/>
    </xf>
    <xf numFmtId="0" fontId="84" fillId="39" borderId="0" xfId="0" applyFont="1" applyFill="1" applyBorder="1" applyAlignment="1">
      <alignment vertical="center" wrapText="1"/>
    </xf>
    <xf numFmtId="0" fontId="76" fillId="28" borderId="0" xfId="0" applyFont="1" applyFill="1" applyBorder="1" applyAlignment="1">
      <alignment horizontal="right" vertical="center"/>
    </xf>
    <xf numFmtId="164" fontId="1" fillId="28" borderId="0" xfId="0" applyNumberFormat="1" applyFont="1" applyFill="1" applyBorder="1" applyAlignment="1">
      <alignment vertical="center"/>
    </xf>
    <xf numFmtId="164" fontId="86" fillId="28" borderId="0" xfId="0" applyNumberFormat="1" applyFont="1" applyFill="1" applyBorder="1" applyAlignment="1">
      <alignment vertical="center"/>
    </xf>
    <xf numFmtId="168" fontId="86" fillId="28" borderId="0" xfId="0" applyNumberFormat="1" applyFont="1" applyFill="1" applyBorder="1" applyAlignment="1">
      <alignment vertical="center"/>
    </xf>
    <xf numFmtId="0" fontId="71" fillId="28" borderId="0" xfId="0" applyFont="1" applyFill="1" applyBorder="1" applyAlignment="1">
      <alignment horizontal="center" vertical="center"/>
    </xf>
    <xf numFmtId="167" fontId="76" fillId="28" borderId="0" xfId="0" applyNumberFormat="1" applyFont="1" applyFill="1" applyBorder="1" applyAlignment="1">
      <alignment horizontal="center" vertical="center"/>
    </xf>
    <xf numFmtId="0" fontId="72" fillId="40" borderId="0" xfId="0" applyFont="1" applyFill="1" applyBorder="1" applyAlignment="1">
      <alignment vertical="center"/>
    </xf>
    <xf numFmtId="0" fontId="6" fillId="40" borderId="0" xfId="0" applyFont="1" applyFill="1" applyBorder="1" applyAlignment="1">
      <alignment vertical="center" wrapText="1"/>
    </xf>
    <xf numFmtId="167" fontId="45" fillId="40" borderId="0" xfId="0" applyNumberFormat="1" applyFont="1" applyFill="1" applyBorder="1" applyAlignment="1">
      <alignment horizontal="center" vertical="center"/>
    </xf>
    <xf numFmtId="0" fontId="76" fillId="41" borderId="0" xfId="0" applyFont="1" applyFill="1" applyBorder="1" applyAlignment="1">
      <alignment horizontal="right" vertical="center"/>
    </xf>
    <xf numFmtId="164" fontId="1" fillId="41" borderId="0" xfId="0" applyNumberFormat="1" applyFont="1" applyFill="1" applyBorder="1" applyAlignment="1">
      <alignment vertical="center"/>
    </xf>
    <xf numFmtId="164" fontId="83" fillId="41" borderId="0" xfId="0" applyNumberFormat="1" applyFont="1" applyFill="1" applyBorder="1" applyAlignment="1">
      <alignment vertical="center"/>
    </xf>
    <xf numFmtId="168" fontId="83" fillId="41" borderId="0" xfId="0" applyNumberFormat="1" applyFont="1" applyFill="1" applyBorder="1" applyAlignment="1">
      <alignment vertical="center"/>
    </xf>
    <xf numFmtId="0" fontId="71" fillId="41" borderId="0" xfId="0" applyFont="1" applyFill="1" applyBorder="1" applyAlignment="1">
      <alignment horizontal="center" vertical="center"/>
    </xf>
    <xf numFmtId="167" fontId="76" fillId="41" borderId="0" xfId="0" applyNumberFormat="1" applyFont="1" applyFill="1" applyBorder="1" applyAlignment="1">
      <alignment horizontal="center" vertical="center"/>
    </xf>
    <xf numFmtId="168" fontId="8" fillId="12" borderId="0" xfId="0" applyNumberFormat="1" applyFont="1" applyFill="1" applyBorder="1" applyAlignment="1">
      <alignment horizontal="center" vertical="center"/>
    </xf>
    <xf numFmtId="0" fontId="66" fillId="37" borderId="0" xfId="0" applyFont="1" applyFill="1" applyBorder="1" applyAlignment="1">
      <alignment horizontal="center" vertical="center"/>
    </xf>
    <xf numFmtId="1" fontId="69" fillId="37" borderId="0" xfId="0" applyNumberFormat="1" applyFont="1" applyFill="1" applyBorder="1" applyAlignment="1">
      <alignment horizontal="center" vertical="center"/>
    </xf>
    <xf numFmtId="0" fontId="45" fillId="27" borderId="73" xfId="0" applyFont="1" applyFill="1" applyBorder="1" applyAlignment="1">
      <alignment horizontal="center" vertical="center"/>
    </xf>
    <xf numFmtId="0" fontId="110" fillId="27" borderId="12" xfId="0" applyFont="1" applyFill="1" applyBorder="1" applyAlignment="1">
      <alignment horizontal="right" vertical="center"/>
    </xf>
    <xf numFmtId="0" fontId="111" fillId="27" borderId="21" xfId="0" applyFont="1" applyFill="1" applyBorder="1" applyAlignment="1">
      <alignment horizontal="center" vertical="center"/>
    </xf>
    <xf numFmtId="0" fontId="110" fillId="31" borderId="12" xfId="0" applyFont="1" applyFill="1" applyBorder="1" applyAlignment="1">
      <alignment horizontal="right" vertical="center"/>
    </xf>
    <xf numFmtId="0" fontId="111" fillId="31" borderId="21" xfId="0" applyFont="1" applyFill="1" applyBorder="1" applyAlignment="1">
      <alignment horizontal="center" vertical="center"/>
    </xf>
    <xf numFmtId="0" fontId="110" fillId="30" borderId="12" xfId="0" applyFont="1" applyFill="1" applyBorder="1" applyAlignment="1">
      <alignment horizontal="right" vertical="center"/>
    </xf>
    <xf numFmtId="0" fontId="111" fillId="30" borderId="21" xfId="0" applyFont="1" applyFill="1" applyBorder="1" applyAlignment="1">
      <alignment horizontal="center" vertical="center"/>
    </xf>
    <xf numFmtId="0" fontId="110" fillId="32" borderId="12" xfId="0" applyFont="1" applyFill="1" applyBorder="1" applyAlignment="1">
      <alignment horizontal="right" vertical="center"/>
    </xf>
    <xf numFmtId="0" fontId="111" fillId="32" borderId="21" xfId="0" applyFont="1" applyFill="1" applyBorder="1" applyAlignment="1">
      <alignment horizontal="center" vertical="center"/>
    </xf>
    <xf numFmtId="0" fontId="110" fillId="19" borderId="9" xfId="0" applyFont="1" applyFill="1" applyBorder="1" applyAlignment="1">
      <alignment horizontal="right" vertical="center"/>
    </xf>
    <xf numFmtId="0" fontId="111" fillId="19" borderId="13" xfId="0" applyFont="1" applyFill="1" applyBorder="1" applyAlignment="1">
      <alignment horizontal="center" vertical="center"/>
    </xf>
    <xf numFmtId="164" fontId="2" fillId="16" borderId="49" xfId="0" applyNumberFormat="1" applyFont="1" applyFill="1" applyBorder="1" applyAlignment="1" applyProtection="1">
      <alignment horizontal="center" vertical="center"/>
    </xf>
    <xf numFmtId="1" fontId="45" fillId="29" borderId="76" xfId="0" applyNumberFormat="1" applyFont="1" applyFill="1" applyBorder="1" applyAlignment="1">
      <alignment horizontal="center" vertical="center"/>
    </xf>
    <xf numFmtId="166" fontId="8" fillId="29" borderId="68" xfId="0" applyNumberFormat="1" applyFont="1" applyFill="1" applyBorder="1" applyAlignment="1">
      <alignment horizontal="center" textRotation="90"/>
    </xf>
    <xf numFmtId="0" fontId="64" fillId="29" borderId="68" xfId="0" applyFont="1" applyFill="1" applyBorder="1" applyAlignment="1">
      <alignment horizontal="center"/>
    </xf>
    <xf numFmtId="0" fontId="33" fillId="14" borderId="2" xfId="0" applyFont="1" applyFill="1" applyBorder="1" applyAlignment="1" applyProtection="1">
      <alignment vertical="center"/>
    </xf>
    <xf numFmtId="0" fontId="25" fillId="21" borderId="2" xfId="0" applyFont="1" applyFill="1" applyBorder="1" applyAlignment="1" applyProtection="1">
      <alignment horizontal="center" vertical="center"/>
    </xf>
    <xf numFmtId="0" fontId="64" fillId="29" borderId="77" xfId="0" applyFont="1" applyFill="1" applyBorder="1" applyAlignment="1">
      <alignment horizontal="center" vertical="center"/>
    </xf>
    <xf numFmtId="0" fontId="113" fillId="0" borderId="0" xfId="0" applyFont="1" applyFill="1" applyBorder="1" applyAlignment="1">
      <alignment horizontal="right" vertical="center"/>
    </xf>
    <xf numFmtId="0" fontId="116" fillId="37" borderId="0" xfId="0" applyFont="1" applyFill="1" applyBorder="1" applyAlignment="1">
      <alignment horizontal="center" textRotation="90"/>
    </xf>
    <xf numFmtId="167" fontId="117" fillId="37" borderId="4" xfId="0" applyNumberFormat="1" applyFont="1" applyFill="1" applyBorder="1" applyAlignment="1">
      <alignment horizontal="center" vertical="center"/>
    </xf>
    <xf numFmtId="0" fontId="114" fillId="0" borderId="0" xfId="1" applyFont="1" applyFill="1" applyBorder="1" applyAlignment="1">
      <alignment horizontal="right" vertical="center"/>
    </xf>
    <xf numFmtId="0" fontId="115" fillId="0" borderId="0" xfId="0" applyFont="1" applyFill="1" applyBorder="1" applyAlignment="1">
      <alignment horizontal="right" vertical="center"/>
    </xf>
    <xf numFmtId="2" fontId="29" fillId="27" borderId="21" xfId="0" applyNumberFormat="1" applyFont="1" applyFill="1" applyBorder="1" applyAlignment="1">
      <alignment horizontal="center" vertical="center"/>
    </xf>
    <xf numFmtId="0" fontId="110" fillId="29" borderId="12" xfId="0" applyFont="1" applyFill="1" applyBorder="1" applyAlignment="1">
      <alignment horizontal="right" vertical="center"/>
    </xf>
    <xf numFmtId="0" fontId="111" fillId="29" borderId="21" xfId="0" applyFont="1" applyFill="1" applyBorder="1" applyAlignment="1">
      <alignment horizontal="center" vertical="center"/>
    </xf>
    <xf numFmtId="0" fontId="103" fillId="29" borderId="12" xfId="0" applyFont="1" applyFill="1" applyBorder="1" applyAlignment="1">
      <alignment horizontal="right" vertical="center"/>
    </xf>
    <xf numFmtId="0" fontId="103" fillId="29" borderId="21" xfId="0" applyFont="1" applyFill="1" applyBorder="1" applyAlignment="1">
      <alignment horizontal="center" vertical="center"/>
    </xf>
    <xf numFmtId="0" fontId="29" fillId="27" borderId="12" xfId="0" applyFont="1" applyFill="1" applyBorder="1" applyAlignment="1">
      <alignment horizontal="right" vertical="center"/>
    </xf>
    <xf numFmtId="1" fontId="44" fillId="29" borderId="73" xfId="0" applyNumberFormat="1" applyFont="1" applyFill="1" applyBorder="1" applyAlignment="1">
      <alignment horizontal="center"/>
    </xf>
    <xf numFmtId="0" fontId="44" fillId="29" borderId="73" xfId="0" applyFont="1" applyFill="1" applyBorder="1" applyAlignment="1">
      <alignment horizontal="center"/>
    </xf>
    <xf numFmtId="0" fontId="45" fillId="29" borderId="73" xfId="0" applyFont="1" applyFill="1" applyBorder="1" applyAlignment="1">
      <alignment horizontal="center" vertical="center"/>
    </xf>
    <xf numFmtId="0" fontId="118" fillId="19" borderId="12" xfId="0" applyFont="1" applyFill="1" applyBorder="1" applyAlignment="1">
      <alignment horizontal="right" vertical="center"/>
    </xf>
    <xf numFmtId="0" fontId="29" fillId="19" borderId="21" xfId="0" applyFont="1" applyFill="1" applyBorder="1" applyAlignment="1">
      <alignment horizontal="center" vertical="center"/>
    </xf>
    <xf numFmtId="0" fontId="118" fillId="32" borderId="12" xfId="0" applyFont="1" applyFill="1" applyBorder="1" applyAlignment="1">
      <alignment horizontal="right" vertical="center"/>
    </xf>
    <xf numFmtId="0" fontId="118" fillId="30" borderId="12" xfId="0" applyFont="1" applyFill="1" applyBorder="1" applyAlignment="1">
      <alignment horizontal="right" vertical="center"/>
    </xf>
    <xf numFmtId="0" fontId="118" fillId="31" borderId="12" xfId="0" applyFont="1" applyFill="1" applyBorder="1" applyAlignment="1">
      <alignment horizontal="right" vertical="center"/>
    </xf>
    <xf numFmtId="0" fontId="118" fillId="27" borderId="12" xfId="0" applyFont="1" applyFill="1" applyBorder="1" applyAlignment="1">
      <alignment horizontal="right" vertical="center"/>
    </xf>
    <xf numFmtId="0" fontId="118" fillId="29" borderId="12" xfId="0" applyFont="1" applyFill="1" applyBorder="1" applyAlignment="1">
      <alignment horizontal="right" vertical="center"/>
    </xf>
    <xf numFmtId="0" fontId="29" fillId="32" borderId="21" xfId="0" applyFont="1" applyFill="1" applyBorder="1" applyAlignment="1">
      <alignment horizontal="center" vertical="center"/>
    </xf>
    <xf numFmtId="0" fontId="29" fillId="30" borderId="21" xfId="0" applyFont="1" applyFill="1" applyBorder="1" applyAlignment="1">
      <alignment horizontal="center" vertical="center"/>
    </xf>
    <xf numFmtId="0" fontId="29" fillId="31" borderId="21" xfId="0" applyFont="1" applyFill="1" applyBorder="1" applyAlignment="1">
      <alignment horizontal="center" vertical="center"/>
    </xf>
    <xf numFmtId="0" fontId="29" fillId="27" borderId="21" xfId="0" applyFont="1" applyFill="1" applyBorder="1" applyAlignment="1">
      <alignment horizontal="center" vertical="center"/>
    </xf>
    <xf numFmtId="0" fontId="29" fillId="29" borderId="21" xfId="0" applyFont="1" applyFill="1" applyBorder="1" applyAlignment="1">
      <alignment horizontal="center" vertical="center"/>
    </xf>
    <xf numFmtId="0" fontId="120" fillId="37" borderId="0" xfId="0" applyFont="1" applyFill="1" applyAlignment="1">
      <alignment horizontal="right" vertical="center"/>
    </xf>
    <xf numFmtId="0" fontId="119" fillId="0" borderId="21" xfId="0" applyFont="1" applyFill="1" applyBorder="1" applyAlignment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center"/>
    </xf>
    <xf numFmtId="0" fontId="54" fillId="0" borderId="0" xfId="0" applyFont="1" applyBorder="1" applyAlignment="1" applyProtection="1">
      <alignment horizontal="right" vertical="center"/>
    </xf>
    <xf numFmtId="0" fontId="54" fillId="0" borderId="23" xfId="0" applyFont="1" applyBorder="1" applyAlignment="1" applyProtection="1">
      <alignment horizontal="right" vertical="center"/>
    </xf>
    <xf numFmtId="0" fontId="15" fillId="14" borderId="2" xfId="0" applyFont="1" applyFill="1" applyBorder="1" applyAlignment="1" applyProtection="1">
      <alignment vertical="center"/>
    </xf>
    <xf numFmtId="0" fontId="26" fillId="50" borderId="2" xfId="0" applyFont="1" applyFill="1" applyBorder="1" applyAlignment="1" applyProtection="1">
      <alignment horizontal="center" vertical="center"/>
      <protection locked="0"/>
    </xf>
    <xf numFmtId="0" fontId="15" fillId="14" borderId="7" xfId="0" applyFont="1" applyFill="1" applyBorder="1" applyAlignment="1" applyProtection="1">
      <alignment horizontal="center" vertical="center"/>
    </xf>
    <xf numFmtId="164" fontId="2" fillId="17" borderId="49" xfId="0" applyNumberFormat="1" applyFont="1" applyFill="1" applyBorder="1" applyAlignment="1" applyProtection="1">
      <alignment horizontal="center" vertical="center"/>
    </xf>
    <xf numFmtId="3" fontId="38" fillId="14" borderId="51" xfId="0" applyNumberFormat="1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" fillId="43" borderId="82" xfId="0" applyFont="1" applyFill="1" applyBorder="1" applyAlignment="1" applyProtection="1">
      <alignment horizontal="center" vertical="center"/>
    </xf>
    <xf numFmtId="164" fontId="45" fillId="16" borderId="83" xfId="0" applyNumberFormat="1" applyFont="1" applyFill="1" applyBorder="1" applyAlignment="1" applyProtection="1">
      <alignment horizontal="center" vertical="center"/>
    </xf>
    <xf numFmtId="1" fontId="45" fillId="51" borderId="4" xfId="0" applyNumberFormat="1" applyFont="1" applyFill="1" applyBorder="1" applyAlignment="1" applyProtection="1">
      <alignment horizontal="center" vertical="center"/>
    </xf>
    <xf numFmtId="1" fontId="14" fillId="43" borderId="2" xfId="0" applyNumberFormat="1" applyFont="1" applyFill="1" applyBorder="1" applyAlignment="1" applyProtection="1">
      <alignment horizontal="center" vertical="center"/>
    </xf>
    <xf numFmtId="49" fontId="15" fillId="14" borderId="39" xfId="0" applyNumberFormat="1" applyFont="1" applyFill="1" applyBorder="1" applyAlignment="1" applyProtection="1">
      <alignment horizontal="center" vertical="center" wrapText="1"/>
    </xf>
    <xf numFmtId="1" fontId="33" fillId="21" borderId="48" xfId="0" applyNumberFormat="1" applyFont="1" applyFill="1" applyBorder="1" applyAlignment="1" applyProtection="1">
      <alignment horizontal="center" vertical="center"/>
    </xf>
    <xf numFmtId="164" fontId="33" fillId="14" borderId="49" xfId="0" applyNumberFormat="1" applyFont="1" applyFill="1" applyBorder="1" applyAlignment="1" applyProtection="1">
      <alignment horizontal="center" vertical="center"/>
    </xf>
    <xf numFmtId="164" fontId="34" fillId="21" borderId="50" xfId="0" applyNumberFormat="1" applyFont="1" applyFill="1" applyBorder="1" applyAlignment="1" applyProtection="1">
      <alignment horizontal="center" vertical="center"/>
    </xf>
    <xf numFmtId="164" fontId="37" fillId="21" borderId="48" xfId="0" applyNumberFormat="1" applyFont="1" applyFill="1" applyBorder="1" applyAlignment="1" applyProtection="1">
      <alignment horizontal="center" vertical="center"/>
    </xf>
    <xf numFmtId="164" fontId="34" fillId="21" borderId="55" xfId="0" applyNumberFormat="1" applyFont="1" applyFill="1" applyBorder="1" applyAlignment="1" applyProtection="1">
      <alignment horizontal="center" vertical="center"/>
    </xf>
    <xf numFmtId="165" fontId="30" fillId="13" borderId="48" xfId="0" applyNumberFormat="1" applyFont="1" applyFill="1" applyBorder="1" applyAlignment="1" applyProtection="1">
      <alignment horizontal="center" vertical="center" wrapText="1"/>
    </xf>
    <xf numFmtId="165" fontId="30" fillId="13" borderId="1" xfId="0" applyNumberFormat="1" applyFont="1" applyFill="1" applyBorder="1" applyAlignment="1" applyProtection="1">
      <alignment horizontal="center" vertical="center" wrapText="1"/>
    </xf>
    <xf numFmtId="1" fontId="2" fillId="12" borderId="98" xfId="0" applyNumberFormat="1" applyFont="1" applyFill="1" applyBorder="1" applyAlignment="1" applyProtection="1">
      <alignment horizontal="center" vertical="center"/>
    </xf>
    <xf numFmtId="1" fontId="6" fillId="12" borderId="1" xfId="0" applyNumberFormat="1" applyFont="1" applyFill="1" applyBorder="1" applyAlignment="1" applyProtection="1">
      <alignment horizontal="center" vertical="center"/>
    </xf>
    <xf numFmtId="164" fontId="30" fillId="2" borderId="100" xfId="0" applyNumberFormat="1" applyFont="1" applyFill="1" applyBorder="1" applyAlignment="1" applyProtection="1">
      <alignment horizontal="center" vertical="center"/>
    </xf>
    <xf numFmtId="1" fontId="6" fillId="12" borderId="91" xfId="0" applyNumberFormat="1" applyFont="1" applyFill="1" applyBorder="1" applyAlignment="1" applyProtection="1">
      <alignment horizontal="center" vertical="center"/>
    </xf>
    <xf numFmtId="1" fontId="33" fillId="21" borderId="50" xfId="0" applyNumberFormat="1" applyFont="1" applyFill="1" applyBorder="1" applyAlignment="1" applyProtection="1">
      <alignment horizontal="center" vertical="center"/>
    </xf>
    <xf numFmtId="1" fontId="14" fillId="43" borderId="11" xfId="0" applyNumberFormat="1" applyFont="1" applyFill="1" applyBorder="1" applyAlignment="1" applyProtection="1">
      <alignment horizontal="center" vertical="center"/>
    </xf>
    <xf numFmtId="0" fontId="6" fillId="48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/>
    </xf>
    <xf numFmtId="165" fontId="56" fillId="13" borderId="2" xfId="0" applyNumberFormat="1" applyFont="1" applyFill="1" applyBorder="1" applyAlignment="1" applyProtection="1">
      <alignment horizontal="center" vertical="center" wrapText="1"/>
    </xf>
    <xf numFmtId="168" fontId="8" fillId="12" borderId="92" xfId="0" applyNumberFormat="1" applyFont="1" applyFill="1" applyBorder="1" applyAlignment="1" applyProtection="1">
      <alignment horizontal="center" vertical="center"/>
    </xf>
    <xf numFmtId="168" fontId="8" fillId="2" borderId="92" xfId="0" applyNumberFormat="1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vertical="center"/>
    </xf>
    <xf numFmtId="1" fontId="8" fillId="12" borderId="1" xfId="0" applyNumberFormat="1" applyFont="1" applyFill="1" applyBorder="1" applyAlignment="1" applyProtection="1">
      <alignment horizontal="center" vertical="center"/>
    </xf>
    <xf numFmtId="1" fontId="30" fillId="12" borderId="48" xfId="0" applyNumberFormat="1" applyFont="1" applyFill="1" applyBorder="1" applyAlignment="1" applyProtection="1">
      <alignment horizontal="center" vertical="center"/>
    </xf>
    <xf numFmtId="1" fontId="30" fillId="12" borderId="1" xfId="0" applyNumberFormat="1" applyFont="1" applyFill="1" applyBorder="1" applyAlignment="1" applyProtection="1">
      <alignment horizontal="center" vertical="center"/>
    </xf>
    <xf numFmtId="1" fontId="30" fillId="12" borderId="94" xfId="0" applyNumberFormat="1" applyFont="1" applyFill="1" applyBorder="1" applyAlignment="1" applyProtection="1">
      <alignment horizontal="center" vertical="center"/>
    </xf>
    <xf numFmtId="1" fontId="30" fillId="12" borderId="95" xfId="0" applyNumberFormat="1" applyFont="1" applyFill="1" applyBorder="1" applyAlignment="1" applyProtection="1">
      <alignment horizontal="center" vertical="center"/>
    </xf>
    <xf numFmtId="1" fontId="6" fillId="12" borderId="105" xfId="0" applyNumberFormat="1" applyFont="1" applyFill="1" applyBorder="1" applyAlignment="1" applyProtection="1">
      <alignment horizontal="center" vertical="center"/>
    </xf>
    <xf numFmtId="1" fontId="5" fillId="12" borderId="91" xfId="0" applyNumberFormat="1" applyFont="1" applyFill="1" applyBorder="1" applyAlignment="1" applyProtection="1">
      <alignment horizontal="center" vertical="center"/>
    </xf>
    <xf numFmtId="1" fontId="8" fillId="12" borderId="98" xfId="0" applyNumberFormat="1" applyFont="1" applyFill="1" applyBorder="1" applyAlignment="1" applyProtection="1">
      <alignment horizontal="center" vertical="center"/>
    </xf>
    <xf numFmtId="0" fontId="8" fillId="12" borderId="98" xfId="0" applyFont="1" applyFill="1" applyBorder="1" applyAlignment="1" applyProtection="1">
      <alignment horizontal="center" vertical="center"/>
    </xf>
    <xf numFmtId="1" fontId="2" fillId="12" borderId="91" xfId="0" applyNumberFormat="1" applyFont="1" applyFill="1" applyBorder="1" applyAlignment="1" applyProtection="1">
      <alignment horizontal="center" vertical="center"/>
    </xf>
    <xf numFmtId="1" fontId="30" fillId="12" borderId="91" xfId="0" applyNumberFormat="1" applyFont="1" applyFill="1" applyBorder="1" applyAlignment="1" applyProtection="1">
      <alignment horizontal="center" vertical="center"/>
    </xf>
    <xf numFmtId="1" fontId="30" fillId="12" borderId="98" xfId="0" applyNumberFormat="1" applyFont="1" applyFill="1" applyBorder="1" applyAlignment="1" applyProtection="1">
      <alignment horizontal="center" vertical="center"/>
    </xf>
    <xf numFmtId="1" fontId="30" fillId="12" borderId="99" xfId="0" applyNumberFormat="1" applyFont="1" applyFill="1" applyBorder="1" applyAlignment="1" applyProtection="1">
      <alignment horizontal="center" vertical="center"/>
    </xf>
    <xf numFmtId="1" fontId="6" fillId="12" borderId="95" xfId="0" applyNumberFormat="1" applyFont="1" applyFill="1" applyBorder="1" applyAlignment="1" applyProtection="1">
      <alignment horizontal="center" vertical="center"/>
    </xf>
    <xf numFmtId="0" fontId="30" fillId="2" borderId="14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1" fontId="14" fillId="20" borderId="13" xfId="0" applyNumberFormat="1" applyFont="1" applyFill="1" applyBorder="1" applyAlignment="1" applyProtection="1">
      <alignment horizontal="center" vertical="center"/>
    </xf>
    <xf numFmtId="1" fontId="10" fillId="20" borderId="6" xfId="0" applyNumberFormat="1" applyFont="1" applyFill="1" applyBorder="1" applyAlignment="1" applyProtection="1">
      <alignment horizontal="center" vertical="center"/>
    </xf>
    <xf numFmtId="0" fontId="58" fillId="12" borderId="48" xfId="0" applyFont="1" applyFill="1" applyBorder="1" applyAlignment="1" applyProtection="1">
      <alignment horizontal="center" vertical="center"/>
    </xf>
    <xf numFmtId="0" fontId="58" fillId="12" borderId="7" xfId="0" applyFont="1" applyFill="1" applyBorder="1" applyAlignment="1" applyProtection="1">
      <alignment horizontal="center" vertical="center"/>
    </xf>
    <xf numFmtId="0" fontId="58" fillId="12" borderId="1" xfId="0" applyFont="1" applyFill="1" applyBorder="1" applyAlignment="1" applyProtection="1">
      <alignment horizontal="center" vertical="center"/>
    </xf>
    <xf numFmtId="0" fontId="6" fillId="21" borderId="14" xfId="0" applyFont="1" applyFill="1" applyBorder="1" applyAlignment="1" applyProtection="1">
      <alignment horizontal="center" vertical="center"/>
    </xf>
    <xf numFmtId="0" fontId="5" fillId="21" borderId="25" xfId="0" applyFont="1" applyFill="1" applyBorder="1" applyAlignment="1" applyProtection="1">
      <alignment horizontal="center" vertical="center"/>
    </xf>
    <xf numFmtId="0" fontId="24" fillId="21" borderId="2" xfId="0" applyFont="1" applyFill="1" applyBorder="1" applyAlignment="1" applyProtection="1">
      <alignment horizontal="center" vertical="center"/>
    </xf>
    <xf numFmtId="3" fontId="5" fillId="14" borderId="59" xfId="0" applyNumberFormat="1" applyFont="1" applyFill="1" applyBorder="1" applyAlignment="1" applyProtection="1">
      <alignment horizontal="center" vertical="center"/>
    </xf>
    <xf numFmtId="1" fontId="2" fillId="12" borderId="13" xfId="0" applyNumberFormat="1" applyFont="1" applyFill="1" applyBorder="1" applyAlignment="1" applyProtection="1">
      <alignment horizontal="center" vertical="center"/>
    </xf>
    <xf numFmtId="1" fontId="6" fillId="12" borderId="10" xfId="0" applyNumberFormat="1" applyFont="1" applyFill="1" applyBorder="1" applyAlignment="1" applyProtection="1">
      <alignment horizontal="center" vertical="center"/>
    </xf>
    <xf numFmtId="168" fontId="8" fillId="12" borderId="106" xfId="0" applyNumberFormat="1" applyFont="1" applyFill="1" applyBorder="1" applyAlignment="1" applyProtection="1">
      <alignment horizontal="center" vertical="center"/>
    </xf>
    <xf numFmtId="1" fontId="6" fillId="12" borderId="108" xfId="0" applyNumberFormat="1" applyFont="1" applyFill="1" applyBorder="1" applyAlignment="1" applyProtection="1">
      <alignment horizontal="center" vertical="center"/>
    </xf>
    <xf numFmtId="1" fontId="2" fillId="12" borderId="101" xfId="0" applyNumberFormat="1" applyFont="1" applyFill="1" applyBorder="1" applyAlignment="1" applyProtection="1">
      <alignment horizontal="center" vertical="center"/>
    </xf>
    <xf numFmtId="1" fontId="6" fillId="12" borderId="13" xfId="0" applyNumberFormat="1" applyFont="1" applyFill="1" applyBorder="1" applyAlignment="1" applyProtection="1">
      <alignment horizontal="center" vertical="center"/>
    </xf>
    <xf numFmtId="164" fontId="2" fillId="12" borderId="51" xfId="0" applyNumberFormat="1" applyFont="1" applyFill="1" applyBorder="1" applyAlignment="1" applyProtection="1">
      <alignment horizontal="center" vertical="center"/>
    </xf>
    <xf numFmtId="1" fontId="45" fillId="12" borderId="109" xfId="0" applyNumberFormat="1" applyFont="1" applyFill="1" applyBorder="1" applyAlignment="1" applyProtection="1">
      <alignment horizontal="center" vertical="center"/>
    </xf>
    <xf numFmtId="1" fontId="45" fillId="12" borderId="110" xfId="0" applyNumberFormat="1" applyFont="1" applyFill="1" applyBorder="1" applyAlignment="1" applyProtection="1">
      <alignment horizontal="center" vertical="center"/>
    </xf>
    <xf numFmtId="1" fontId="45" fillId="19" borderId="1" xfId="0" applyNumberFormat="1" applyFont="1" applyFill="1" applyBorder="1" applyAlignment="1" applyProtection="1">
      <alignment horizontal="center" vertical="center"/>
    </xf>
    <xf numFmtId="1" fontId="45" fillId="19" borderId="13" xfId="0" applyNumberFormat="1" applyFont="1" applyFill="1" applyBorder="1" applyAlignment="1" applyProtection="1">
      <alignment horizontal="center" vertical="center"/>
    </xf>
    <xf numFmtId="1" fontId="45" fillId="52" borderId="1" xfId="0" applyNumberFormat="1" applyFont="1" applyFill="1" applyBorder="1" applyAlignment="1" applyProtection="1">
      <alignment horizontal="center" vertical="center"/>
    </xf>
    <xf numFmtId="1" fontId="45" fillId="52" borderId="2" xfId="0" applyNumberFormat="1" applyFont="1" applyFill="1" applyBorder="1" applyAlignment="1" applyProtection="1">
      <alignment horizontal="center" vertical="center"/>
    </xf>
    <xf numFmtId="1" fontId="45" fillId="52" borderId="10" xfId="0" applyNumberFormat="1" applyFont="1" applyFill="1" applyBorder="1" applyAlignment="1" applyProtection="1">
      <alignment horizontal="center" vertical="center"/>
    </xf>
    <xf numFmtId="1" fontId="45" fillId="52" borderId="13" xfId="0" applyNumberFormat="1" applyFont="1" applyFill="1" applyBorder="1" applyAlignment="1" applyProtection="1">
      <alignment horizontal="center" vertical="center"/>
    </xf>
    <xf numFmtId="1" fontId="45" fillId="19" borderId="2" xfId="0" applyNumberFormat="1" applyFont="1" applyFill="1" applyBorder="1" applyAlignment="1" applyProtection="1">
      <alignment horizontal="center" vertical="center"/>
    </xf>
    <xf numFmtId="1" fontId="45" fillId="19" borderId="10" xfId="0" applyNumberFormat="1" applyFont="1" applyFill="1" applyBorder="1" applyAlignment="1" applyProtection="1">
      <alignment horizontal="center" vertical="center"/>
    </xf>
    <xf numFmtId="1" fontId="45" fillId="19" borderId="6" xfId="0" applyNumberFormat="1" applyFont="1" applyFill="1" applyBorder="1" applyAlignment="1" applyProtection="1">
      <alignment horizontal="center" vertical="center"/>
    </xf>
    <xf numFmtId="1" fontId="45" fillId="19" borderId="21" xfId="0" applyNumberFormat="1" applyFont="1" applyFill="1" applyBorder="1" applyAlignment="1" applyProtection="1">
      <alignment horizontal="center" vertical="center"/>
    </xf>
    <xf numFmtId="1" fontId="45" fillId="19" borderId="14" xfId="0" applyNumberFormat="1" applyFont="1" applyFill="1" applyBorder="1" applyAlignment="1" applyProtection="1">
      <alignment horizontal="center" vertical="center"/>
    </xf>
    <xf numFmtId="1" fontId="45" fillId="19" borderId="11" xfId="0" applyNumberFormat="1" applyFont="1" applyFill="1" applyBorder="1" applyAlignment="1" applyProtection="1">
      <alignment horizontal="center" vertical="center"/>
    </xf>
    <xf numFmtId="0" fontId="0" fillId="0" borderId="112" xfId="0" applyBorder="1" applyAlignment="1" applyProtection="1">
      <alignment horizontal="center" vertical="center"/>
    </xf>
    <xf numFmtId="164" fontId="6" fillId="0" borderId="112" xfId="0" applyNumberFormat="1" applyFont="1" applyBorder="1" applyAlignment="1" applyProtection="1">
      <alignment horizontal="center" vertical="center"/>
    </xf>
    <xf numFmtId="0" fontId="8" fillId="0" borderId="112" xfId="0" applyFont="1" applyBorder="1" applyAlignment="1" applyProtection="1">
      <alignment vertical="center"/>
    </xf>
    <xf numFmtId="0" fontId="8" fillId="0" borderId="112" xfId="0" applyFont="1" applyBorder="1" applyAlignment="1" applyProtection="1">
      <alignment horizontal="center" vertical="center"/>
    </xf>
    <xf numFmtId="0" fontId="30" fillId="0" borderId="111" xfId="0" applyFont="1" applyBorder="1" applyAlignment="1" applyProtection="1">
      <alignment horizontal="center" vertical="center"/>
    </xf>
    <xf numFmtId="1" fontId="6" fillId="0" borderId="111" xfId="0" applyNumberFormat="1" applyFont="1" applyBorder="1" applyAlignment="1" applyProtection="1">
      <alignment horizontal="center" vertical="center"/>
    </xf>
    <xf numFmtId="0" fontId="8" fillId="0" borderId="111" xfId="0" applyFont="1" applyBorder="1" applyAlignment="1" applyProtection="1">
      <alignment vertical="center"/>
    </xf>
    <xf numFmtId="0" fontId="8" fillId="0" borderId="111" xfId="0" applyFont="1" applyBorder="1" applyAlignment="1" applyProtection="1">
      <alignment horizontal="right" vertical="center"/>
    </xf>
    <xf numFmtId="0" fontId="26" fillId="12" borderId="94" xfId="0" applyFont="1" applyFill="1" applyBorder="1" applyAlignment="1" applyProtection="1">
      <alignment horizontal="center" vertical="center"/>
    </xf>
    <xf numFmtId="0" fontId="26" fillId="12" borderId="95" xfId="0" applyFont="1" applyFill="1" applyBorder="1" applyAlignment="1" applyProtection="1">
      <alignment horizontal="center" vertical="center"/>
    </xf>
    <xf numFmtId="0" fontId="26" fillId="12" borderId="105" xfId="0" applyFont="1" applyFill="1" applyBorder="1" applyAlignment="1" applyProtection="1">
      <alignment horizontal="center" vertical="center"/>
    </xf>
    <xf numFmtId="0" fontId="30" fillId="21" borderId="105" xfId="0" applyFont="1" applyFill="1" applyBorder="1" applyAlignment="1" applyProtection="1">
      <alignment horizontal="center" vertical="center"/>
    </xf>
    <xf numFmtId="1" fontId="14" fillId="43" borderId="105" xfId="0" applyNumberFormat="1" applyFont="1" applyFill="1" applyBorder="1" applyAlignment="1" applyProtection="1">
      <alignment horizontal="center" vertical="center"/>
    </xf>
    <xf numFmtId="164" fontId="34" fillId="21" borderId="94" xfId="0" applyNumberFormat="1" applyFont="1" applyFill="1" applyBorder="1" applyAlignment="1" applyProtection="1">
      <alignment horizontal="center" vertical="center"/>
    </xf>
    <xf numFmtId="3" fontId="30" fillId="14" borderId="100" xfId="0" applyNumberFormat="1" applyFont="1" applyFill="1" applyBorder="1" applyAlignment="1" applyProtection="1">
      <alignment horizontal="center" vertical="center"/>
    </xf>
    <xf numFmtId="168" fontId="8" fillId="2" borderId="116" xfId="0" applyNumberFormat="1" applyFont="1" applyFill="1" applyBorder="1" applyAlignment="1" applyProtection="1">
      <alignment horizontal="center" vertical="center"/>
    </xf>
    <xf numFmtId="1" fontId="30" fillId="12" borderId="115" xfId="0" applyNumberFormat="1" applyFont="1" applyFill="1" applyBorder="1" applyAlignment="1" applyProtection="1">
      <alignment horizontal="center" vertical="center"/>
    </xf>
    <xf numFmtId="0" fontId="121" fillId="0" borderId="44" xfId="0" applyFont="1" applyFill="1" applyBorder="1" applyAlignment="1" applyProtection="1">
      <alignment horizontal="right"/>
    </xf>
    <xf numFmtId="1" fontId="45" fillId="15" borderId="76" xfId="0" applyNumberFormat="1" applyFont="1" applyFill="1" applyBorder="1" applyAlignment="1">
      <alignment horizontal="center" vertical="center"/>
    </xf>
    <xf numFmtId="166" fontId="8" fillId="15" borderId="68" xfId="0" applyNumberFormat="1" applyFont="1" applyFill="1" applyBorder="1" applyAlignment="1">
      <alignment horizontal="center" textRotation="90"/>
    </xf>
    <xf numFmtId="0" fontId="64" fillId="15" borderId="68" xfId="0" applyFont="1" applyFill="1" applyBorder="1" applyAlignment="1">
      <alignment horizontal="center"/>
    </xf>
    <xf numFmtId="1" fontId="44" fillId="15" borderId="73" xfId="0" applyNumberFormat="1" applyFont="1" applyFill="1" applyBorder="1" applyAlignment="1">
      <alignment horizontal="center"/>
    </xf>
    <xf numFmtId="0" fontId="44" fillId="15" borderId="73" xfId="0" applyFont="1" applyFill="1" applyBorder="1" applyAlignment="1">
      <alignment horizontal="center"/>
    </xf>
    <xf numFmtId="0" fontId="45" fillId="15" borderId="73" xfId="0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23" fillId="37" borderId="0" xfId="0" applyFont="1" applyFill="1" applyBorder="1" applyAlignment="1">
      <alignment horizontal="center" vertical="center"/>
    </xf>
    <xf numFmtId="164" fontId="11" fillId="37" borderId="0" xfId="0" applyNumberFormat="1" applyFont="1" applyFill="1" applyBorder="1" applyAlignment="1">
      <alignment horizontal="center" vertical="center"/>
    </xf>
    <xf numFmtId="166" fontId="122" fillId="37" borderId="0" xfId="0" applyNumberFormat="1" applyFont="1" applyFill="1" applyBorder="1" applyAlignment="1">
      <alignment horizontal="center" textRotation="90"/>
    </xf>
    <xf numFmtId="2" fontId="122" fillId="37" borderId="0" xfId="0" applyNumberFormat="1" applyFont="1" applyFill="1" applyBorder="1" applyAlignment="1">
      <alignment vertical="center" wrapText="1"/>
    </xf>
    <xf numFmtId="0" fontId="122" fillId="37" borderId="0" xfId="0" applyFont="1" applyFill="1" applyBorder="1" applyAlignment="1">
      <alignment horizontal="center" vertical="center"/>
    </xf>
    <xf numFmtId="2" fontId="29" fillId="29" borderId="21" xfId="0" applyNumberFormat="1" applyFont="1" applyFill="1" applyBorder="1" applyAlignment="1">
      <alignment horizontal="center" vertical="center"/>
    </xf>
    <xf numFmtId="0" fontId="110" fillId="15" borderId="12" xfId="0" applyFont="1" applyFill="1" applyBorder="1" applyAlignment="1">
      <alignment horizontal="right" vertical="center"/>
    </xf>
    <xf numFmtId="0" fontId="111" fillId="15" borderId="21" xfId="0" applyFont="1" applyFill="1" applyBorder="1" applyAlignment="1">
      <alignment horizontal="center" vertical="center"/>
    </xf>
    <xf numFmtId="0" fontId="103" fillId="15" borderId="12" xfId="0" applyFont="1" applyFill="1" applyBorder="1" applyAlignment="1">
      <alignment horizontal="right" vertical="center"/>
    </xf>
    <xf numFmtId="0" fontId="103" fillId="15" borderId="21" xfId="0" applyFont="1" applyFill="1" applyBorder="1" applyAlignment="1">
      <alignment horizontal="center" vertical="center"/>
    </xf>
    <xf numFmtId="0" fontId="118" fillId="15" borderId="12" xfId="0" applyFont="1" applyFill="1" applyBorder="1" applyAlignment="1">
      <alignment horizontal="right" vertical="center"/>
    </xf>
    <xf numFmtId="0" fontId="29" fillId="15" borderId="21" xfId="0" applyFont="1" applyFill="1" applyBorder="1" applyAlignment="1">
      <alignment horizontal="center" vertical="center"/>
    </xf>
    <xf numFmtId="0" fontId="64" fillId="15" borderId="77" xfId="0" applyFont="1" applyFill="1" applyBorder="1" applyAlignment="1">
      <alignment horizontal="center" vertical="center"/>
    </xf>
    <xf numFmtId="0" fontId="29" fillId="29" borderId="12" xfId="0" applyFont="1" applyFill="1" applyBorder="1" applyAlignment="1">
      <alignment horizontal="right" vertical="center"/>
    </xf>
    <xf numFmtId="0" fontId="5" fillId="21" borderId="1" xfId="0" applyFont="1" applyFill="1" applyBorder="1" applyAlignment="1" applyProtection="1">
      <alignment horizontal="center" vertical="center"/>
    </xf>
    <xf numFmtId="0" fontId="6" fillId="4" borderId="2" xfId="0" applyFont="1" applyFill="1" applyBorder="1" applyAlignment="1" applyProtection="1">
      <alignment vertical="center"/>
    </xf>
    <xf numFmtId="0" fontId="30" fillId="2" borderId="25" xfId="0" applyFont="1" applyFill="1" applyBorder="1" applyAlignment="1" applyProtection="1">
      <alignment vertical="center"/>
    </xf>
    <xf numFmtId="0" fontId="30" fillId="5" borderId="10" xfId="0" applyFont="1" applyFill="1" applyBorder="1" applyAlignment="1" applyProtection="1">
      <alignment vertical="center"/>
    </xf>
    <xf numFmtId="0" fontId="59" fillId="20" borderId="21" xfId="0" applyFont="1" applyFill="1" applyBorder="1" applyAlignment="1" applyProtection="1">
      <alignment horizontal="center" vertical="center"/>
    </xf>
    <xf numFmtId="1" fontId="23" fillId="0" borderId="13" xfId="0" applyNumberFormat="1" applyFont="1" applyFill="1" applyBorder="1" applyAlignment="1" applyProtection="1">
      <alignment horizontal="center" vertical="center"/>
    </xf>
    <xf numFmtId="0" fontId="9" fillId="20" borderId="13" xfId="0" applyFont="1" applyFill="1" applyBorder="1" applyAlignment="1" applyProtection="1">
      <alignment horizontal="center" vertical="center"/>
    </xf>
    <xf numFmtId="1" fontId="23" fillId="0" borderId="26" xfId="0" applyNumberFormat="1" applyFont="1" applyFill="1" applyBorder="1" applyAlignment="1" applyProtection="1">
      <alignment horizontal="center" vertical="center"/>
    </xf>
    <xf numFmtId="1" fontId="23" fillId="0" borderId="6" xfId="0" applyNumberFormat="1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0" fillId="21" borderId="14" xfId="0" applyFont="1" applyFill="1" applyBorder="1" applyAlignment="1" applyProtection="1">
      <alignment horizontal="center" vertical="center"/>
    </xf>
    <xf numFmtId="0" fontId="6" fillId="21" borderId="10" xfId="0" applyFont="1" applyFill="1" applyBorder="1" applyAlignment="1" applyProtection="1">
      <alignment horizontal="center" vertical="center"/>
    </xf>
    <xf numFmtId="0" fontId="13" fillId="21" borderId="11" xfId="0" applyFont="1" applyFill="1" applyBorder="1" applyAlignment="1" applyProtection="1">
      <alignment horizontal="center" vertical="center"/>
    </xf>
    <xf numFmtId="164" fontId="37" fillId="21" borderId="54" xfId="0" applyNumberFormat="1" applyFont="1" applyFill="1" applyBorder="1" applyAlignment="1" applyProtection="1">
      <alignment horizontal="center" vertical="center"/>
    </xf>
    <xf numFmtId="164" fontId="37" fillId="21" borderId="50" xfId="0" applyNumberFormat="1" applyFont="1" applyFill="1" applyBorder="1" applyAlignment="1" applyProtection="1">
      <alignment horizontal="center" vertical="center"/>
    </xf>
    <xf numFmtId="164" fontId="33" fillId="21" borderId="52" xfId="0" applyNumberFormat="1" applyFont="1" applyFill="1" applyBorder="1" applyAlignment="1" applyProtection="1">
      <alignment horizontal="center" vertical="center"/>
    </xf>
    <xf numFmtId="3" fontId="37" fillId="14" borderId="58" xfId="0" applyNumberFormat="1" applyFont="1" applyFill="1" applyBorder="1" applyAlignment="1" applyProtection="1">
      <alignment horizontal="center" vertical="center"/>
    </xf>
    <xf numFmtId="3" fontId="38" fillId="14" borderId="53" xfId="0" applyNumberFormat="1" applyFont="1" applyFill="1" applyBorder="1" applyAlignment="1" applyProtection="1">
      <alignment horizontal="center" vertical="center"/>
    </xf>
    <xf numFmtId="3" fontId="20" fillId="14" borderId="51" xfId="0" applyNumberFormat="1" applyFont="1" applyFill="1" applyBorder="1" applyAlignment="1" applyProtection="1">
      <alignment horizontal="center" vertical="center"/>
    </xf>
    <xf numFmtId="0" fontId="15" fillId="43" borderId="81" xfId="0" applyFont="1" applyFill="1" applyBorder="1" applyAlignment="1" applyProtection="1">
      <alignment horizontal="center" vertical="center"/>
    </xf>
    <xf numFmtId="164" fontId="45" fillId="16" borderId="103" xfId="0" applyNumberFormat="1" applyFont="1" applyFill="1" applyBorder="1" applyAlignment="1" applyProtection="1">
      <alignment horizontal="center" vertical="center"/>
    </xf>
    <xf numFmtId="1" fontId="45" fillId="51" borderId="5" xfId="0" applyNumberFormat="1" applyFont="1" applyFill="1" applyBorder="1" applyAlignment="1" applyProtection="1">
      <alignment horizontal="center" vertical="center"/>
    </xf>
    <xf numFmtId="0" fontId="15" fillId="43" borderId="113" xfId="0" applyFont="1" applyFill="1" applyBorder="1" applyAlignment="1" applyProtection="1">
      <alignment horizontal="center" vertical="center"/>
    </xf>
    <xf numFmtId="164" fontId="45" fillId="16" borderId="114" xfId="0" applyNumberFormat="1" applyFont="1" applyFill="1" applyBorder="1" applyAlignment="1" applyProtection="1">
      <alignment horizontal="center" vertical="center"/>
    </xf>
    <xf numFmtId="1" fontId="45" fillId="51" borderId="115" xfId="0" applyNumberFormat="1" applyFont="1" applyFill="1" applyBorder="1" applyAlignment="1" applyProtection="1">
      <alignment horizontal="center" vertical="center"/>
    </xf>
    <xf numFmtId="0" fontId="26" fillId="12" borderId="1" xfId="0" applyFont="1" applyFill="1" applyBorder="1" applyAlignment="1" applyProtection="1">
      <alignment horizontal="center" vertical="center"/>
      <protection locked="0"/>
    </xf>
    <xf numFmtId="0" fontId="26" fillId="49" borderId="1" xfId="0" applyFont="1" applyFill="1" applyBorder="1" applyAlignment="1" applyProtection="1">
      <alignment horizontal="center" vertical="center"/>
      <protection locked="0"/>
    </xf>
    <xf numFmtId="0" fontId="26" fillId="49" borderId="13" xfId="0" applyFont="1" applyFill="1" applyBorder="1" applyAlignment="1" applyProtection="1">
      <alignment horizontal="center" vertical="center"/>
      <protection locked="0"/>
    </xf>
    <xf numFmtId="1" fontId="48" fillId="51" borderId="4" xfId="0" applyNumberFormat="1" applyFont="1" applyFill="1" applyBorder="1" applyAlignment="1" applyProtection="1">
      <alignment horizontal="center" vertical="center"/>
    </xf>
    <xf numFmtId="1" fontId="48" fillId="51" borderId="3" xfId="0" applyNumberFormat="1" applyFont="1" applyFill="1" applyBorder="1" applyAlignment="1" applyProtection="1">
      <alignment horizontal="center" vertical="center"/>
    </xf>
    <xf numFmtId="0" fontId="41" fillId="43" borderId="82" xfId="0" applyFont="1" applyFill="1" applyBorder="1" applyAlignment="1" applyProtection="1">
      <alignment horizontal="center" vertical="center"/>
    </xf>
    <xf numFmtId="0" fontId="41" fillId="43" borderId="85" xfId="0" applyFont="1" applyFill="1" applyBorder="1" applyAlignment="1" applyProtection="1">
      <alignment horizontal="center" vertical="center"/>
    </xf>
    <xf numFmtId="1" fontId="42" fillId="43" borderId="2" xfId="0" applyNumberFormat="1" applyFont="1" applyFill="1" applyBorder="1" applyAlignment="1" applyProtection="1">
      <alignment horizontal="center" vertical="center"/>
    </xf>
    <xf numFmtId="1" fontId="42" fillId="43" borderId="10" xfId="0" applyNumberFormat="1" applyFont="1" applyFill="1" applyBorder="1" applyAlignment="1" applyProtection="1">
      <alignment horizontal="center" vertical="center"/>
    </xf>
    <xf numFmtId="0" fontId="72" fillId="12" borderId="48" xfId="0" applyFont="1" applyFill="1" applyBorder="1" applyAlignment="1" applyProtection="1">
      <alignment horizontal="center" vertical="center"/>
    </xf>
    <xf numFmtId="164" fontId="45" fillId="16" borderId="118" xfId="0" applyNumberFormat="1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vertical="center"/>
    </xf>
    <xf numFmtId="0" fontId="26" fillId="12" borderId="52" xfId="0" applyFont="1" applyFill="1" applyBorder="1" applyAlignment="1" applyProtection="1">
      <alignment horizontal="center" vertical="center"/>
    </xf>
    <xf numFmtId="0" fontId="26" fillId="12" borderId="8" xfId="0" applyFont="1" applyFill="1" applyBorder="1" applyAlignment="1" applyProtection="1">
      <alignment horizontal="center" vertical="center"/>
    </xf>
    <xf numFmtId="0" fontId="26" fillId="12" borderId="6" xfId="0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</xf>
    <xf numFmtId="164" fontId="33" fillId="14" borderId="53" xfId="0" applyNumberFormat="1" applyFont="1" applyFill="1" applyBorder="1" applyAlignment="1" applyProtection="1">
      <alignment horizontal="center" vertical="center"/>
    </xf>
    <xf numFmtId="1" fontId="2" fillId="12" borderId="6" xfId="0" applyNumberFormat="1" applyFont="1" applyFill="1" applyBorder="1" applyAlignment="1" applyProtection="1">
      <alignment horizontal="center" vertical="center"/>
    </xf>
    <xf numFmtId="1" fontId="6" fillId="12" borderId="11" xfId="0" applyNumberFormat="1" applyFont="1" applyFill="1" applyBorder="1" applyAlignment="1" applyProtection="1">
      <alignment horizontal="center" vertical="center"/>
    </xf>
    <xf numFmtId="168" fontId="8" fillId="12" borderId="107" xfId="0" applyNumberFormat="1" applyFont="1" applyFill="1" applyBorder="1" applyAlignment="1" applyProtection="1">
      <alignment horizontal="center" vertical="center"/>
    </xf>
    <xf numFmtId="1" fontId="6" fillId="12" borderId="90" xfId="0" applyNumberFormat="1" applyFont="1" applyFill="1" applyBorder="1" applyAlignment="1" applyProtection="1">
      <alignment horizontal="center" vertical="center"/>
    </xf>
    <xf numFmtId="1" fontId="2" fillId="12" borderId="102" xfId="0" applyNumberFormat="1" applyFont="1" applyFill="1" applyBorder="1" applyAlignment="1" applyProtection="1">
      <alignment horizontal="center" vertical="center"/>
    </xf>
    <xf numFmtId="1" fontId="6" fillId="12" borderId="6" xfId="0" applyNumberFormat="1" applyFont="1" applyFill="1" applyBorder="1" applyAlignment="1" applyProtection="1">
      <alignment horizontal="center" vertical="center"/>
    </xf>
    <xf numFmtId="164" fontId="2" fillId="12" borderId="53" xfId="0" applyNumberFormat="1" applyFont="1" applyFill="1" applyBorder="1" applyAlignment="1" applyProtection="1">
      <alignment horizontal="center" vertical="center"/>
    </xf>
    <xf numFmtId="1" fontId="14" fillId="0" borderId="121" xfId="0" applyNumberFormat="1" applyFont="1" applyFill="1" applyBorder="1" applyAlignment="1" applyProtection="1">
      <alignment horizontal="center" vertical="center"/>
    </xf>
    <xf numFmtId="0" fontId="26" fillId="12" borderId="122" xfId="0" applyFont="1" applyFill="1" applyBorder="1" applyAlignment="1" applyProtection="1">
      <alignment horizontal="center" vertical="center"/>
    </xf>
    <xf numFmtId="164" fontId="45" fillId="16" borderId="124" xfId="0" applyNumberFormat="1" applyFont="1" applyFill="1" applyBorder="1" applyAlignment="1" applyProtection="1">
      <alignment horizontal="center" vertical="center"/>
    </xf>
    <xf numFmtId="3" fontId="38" fillId="14" borderId="117" xfId="0" applyNumberFormat="1" applyFont="1" applyFill="1" applyBorder="1" applyAlignment="1" applyProtection="1">
      <alignment horizontal="center" vertical="center"/>
    </xf>
    <xf numFmtId="1" fontId="2" fillId="12" borderId="121" xfId="0" applyNumberFormat="1" applyFont="1" applyFill="1" applyBorder="1" applyAlignment="1" applyProtection="1">
      <alignment horizontal="center" vertical="center"/>
    </xf>
    <xf numFmtId="1" fontId="6" fillId="12" borderId="119" xfId="0" applyNumberFormat="1" applyFont="1" applyFill="1" applyBorder="1" applyAlignment="1" applyProtection="1">
      <alignment horizontal="center" vertical="center"/>
    </xf>
    <xf numFmtId="168" fontId="8" fillId="12" borderId="126" xfId="0" applyNumberFormat="1" applyFont="1" applyFill="1" applyBorder="1" applyAlignment="1" applyProtection="1">
      <alignment horizontal="center" vertical="center"/>
    </xf>
    <xf numFmtId="1" fontId="6" fillId="12" borderId="127" xfId="0" applyNumberFormat="1" applyFont="1" applyFill="1" applyBorder="1" applyAlignment="1" applyProtection="1">
      <alignment horizontal="center" vertical="center"/>
    </xf>
    <xf numFmtId="1" fontId="2" fillId="12" borderId="128" xfId="0" applyNumberFormat="1" applyFont="1" applyFill="1" applyBorder="1" applyAlignment="1" applyProtection="1">
      <alignment horizontal="center" vertical="center"/>
    </xf>
    <xf numFmtId="1" fontId="6" fillId="12" borderId="121" xfId="0" applyNumberFormat="1" applyFont="1" applyFill="1" applyBorder="1" applyAlignment="1" applyProtection="1">
      <alignment horizontal="center" vertical="center"/>
    </xf>
    <xf numFmtId="164" fontId="2" fillId="12" borderId="117" xfId="0" applyNumberFormat="1" applyFont="1" applyFill="1" applyBorder="1" applyAlignment="1" applyProtection="1">
      <alignment horizontal="center" vertical="center"/>
    </xf>
    <xf numFmtId="0" fontId="41" fillId="43" borderId="123" xfId="0" applyFont="1" applyFill="1" applyBorder="1" applyAlignment="1" applyProtection="1">
      <alignment horizontal="center" vertical="center"/>
    </xf>
    <xf numFmtId="1" fontId="48" fillId="51" borderId="125" xfId="0" applyNumberFormat="1" applyFont="1" applyFill="1" applyBorder="1" applyAlignment="1" applyProtection="1">
      <alignment horizontal="center" vertical="center"/>
    </xf>
    <xf numFmtId="1" fontId="42" fillId="43" borderId="119" xfId="0" applyNumberFormat="1" applyFont="1" applyFill="1" applyBorder="1" applyAlignment="1" applyProtection="1">
      <alignment horizontal="center" vertical="center"/>
    </xf>
    <xf numFmtId="1" fontId="33" fillId="21" borderId="122" xfId="0" applyNumberFormat="1" applyFont="1" applyFill="1" applyBorder="1" applyAlignment="1" applyProtection="1">
      <alignment horizontal="center" vertical="center"/>
    </xf>
    <xf numFmtId="0" fontId="72" fillId="12" borderId="7" xfId="0" applyFont="1" applyFill="1" applyBorder="1" applyAlignment="1" applyProtection="1">
      <alignment horizontal="center" vertical="center"/>
    </xf>
    <xf numFmtId="0" fontId="26" fillId="12" borderId="9" xfId="0" applyFont="1" applyFill="1" applyBorder="1" applyAlignment="1" applyProtection="1">
      <alignment horizontal="center" vertical="center"/>
    </xf>
    <xf numFmtId="0" fontId="26" fillId="12" borderId="120" xfId="0" applyFont="1" applyFill="1" applyBorder="1" applyAlignment="1" applyProtection="1">
      <alignment horizontal="center" vertical="center"/>
    </xf>
    <xf numFmtId="1" fontId="8" fillId="12" borderId="129" xfId="0" applyNumberFormat="1" applyFont="1" applyFill="1" applyBorder="1" applyAlignment="1">
      <alignment horizontal="center" vertical="center"/>
    </xf>
    <xf numFmtId="0" fontId="40" fillId="13" borderId="130" xfId="0" applyFont="1" applyFill="1" applyBorder="1" applyAlignment="1">
      <alignment horizontal="center" textRotation="90"/>
    </xf>
    <xf numFmtId="0" fontId="27" fillId="0" borderId="131" xfId="0" applyFont="1" applyFill="1" applyBorder="1" applyAlignment="1">
      <alignment horizontal="center" vertical="center"/>
    </xf>
    <xf numFmtId="0" fontId="27" fillId="0" borderId="132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center" vertical="center"/>
    </xf>
    <xf numFmtId="0" fontId="27" fillId="0" borderId="129" xfId="0" applyFont="1" applyFill="1" applyBorder="1" applyAlignment="1">
      <alignment horizontal="center" vertical="center"/>
    </xf>
    <xf numFmtId="0" fontId="36" fillId="0" borderId="65" xfId="1" applyFont="1" applyFill="1" applyBorder="1" applyAlignment="1">
      <alignment horizontal="center" vertical="center"/>
    </xf>
    <xf numFmtId="0" fontId="27" fillId="0" borderId="133" xfId="0" applyFont="1" applyFill="1" applyBorder="1" applyAlignment="1">
      <alignment horizontal="center" vertical="center"/>
    </xf>
    <xf numFmtId="0" fontId="27" fillId="0" borderId="134" xfId="0" applyFont="1" applyFill="1" applyBorder="1" applyAlignment="1">
      <alignment horizontal="center" vertical="center"/>
    </xf>
    <xf numFmtId="0" fontId="27" fillId="0" borderId="135" xfId="0" applyFont="1" applyFill="1" applyBorder="1" applyAlignment="1">
      <alignment horizontal="center" vertical="center"/>
    </xf>
    <xf numFmtId="0" fontId="27" fillId="0" borderId="136" xfId="0" applyFont="1" applyFill="1" applyBorder="1" applyAlignment="1">
      <alignment horizontal="center" vertical="center"/>
    </xf>
    <xf numFmtId="0" fontId="111" fillId="19" borderId="10" xfId="0" applyFont="1" applyFill="1" applyBorder="1" applyAlignment="1">
      <alignment horizontal="center" vertical="center"/>
    </xf>
    <xf numFmtId="0" fontId="103" fillId="19" borderId="14" xfId="0" applyFont="1" applyFill="1" applyBorder="1" applyAlignment="1">
      <alignment horizontal="center" vertical="center"/>
    </xf>
    <xf numFmtId="0" fontId="29" fillId="19" borderId="14" xfId="0" applyFont="1" applyFill="1" applyBorder="1" applyAlignment="1">
      <alignment horizontal="center" vertical="center"/>
    </xf>
    <xf numFmtId="2" fontId="29" fillId="19" borderId="14" xfId="0" applyNumberFormat="1" applyFont="1" applyFill="1" applyBorder="1" applyAlignment="1">
      <alignment horizontal="center" vertical="center"/>
    </xf>
    <xf numFmtId="0" fontId="111" fillId="32" borderId="14" xfId="0" applyFont="1" applyFill="1" applyBorder="1" applyAlignment="1">
      <alignment horizontal="center" vertical="center"/>
    </xf>
    <xf numFmtId="0" fontId="103" fillId="32" borderId="14" xfId="0" applyFont="1" applyFill="1" applyBorder="1" applyAlignment="1">
      <alignment horizontal="center" vertical="center"/>
    </xf>
    <xf numFmtId="0" fontId="29" fillId="32" borderId="14" xfId="0" applyFont="1" applyFill="1" applyBorder="1" applyAlignment="1">
      <alignment horizontal="center" vertical="center"/>
    </xf>
    <xf numFmtId="2" fontId="29" fillId="32" borderId="14" xfId="0" applyNumberFormat="1" applyFont="1" applyFill="1" applyBorder="1" applyAlignment="1">
      <alignment horizontal="center" vertical="center"/>
    </xf>
    <xf numFmtId="0" fontId="111" fillId="30" borderId="14" xfId="0" applyFont="1" applyFill="1" applyBorder="1" applyAlignment="1">
      <alignment horizontal="center" vertical="center"/>
    </xf>
    <xf numFmtId="0" fontId="103" fillId="30" borderId="14" xfId="0" applyFont="1" applyFill="1" applyBorder="1" applyAlignment="1">
      <alignment horizontal="center" vertical="center"/>
    </xf>
    <xf numFmtId="0" fontId="29" fillId="30" borderId="14" xfId="0" applyFont="1" applyFill="1" applyBorder="1" applyAlignment="1">
      <alignment horizontal="center" vertical="center"/>
    </xf>
    <xf numFmtId="2" fontId="29" fillId="30" borderId="14" xfId="0" applyNumberFormat="1" applyFont="1" applyFill="1" applyBorder="1" applyAlignment="1">
      <alignment horizontal="center" vertical="center"/>
    </xf>
    <xf numFmtId="0" fontId="111" fillId="31" borderId="14" xfId="0" applyFont="1" applyFill="1" applyBorder="1" applyAlignment="1">
      <alignment horizontal="center" vertical="center"/>
    </xf>
    <xf numFmtId="0" fontId="103" fillId="31" borderId="14" xfId="0" applyFont="1" applyFill="1" applyBorder="1" applyAlignment="1">
      <alignment horizontal="center" vertical="center"/>
    </xf>
    <xf numFmtId="0" fontId="29" fillId="31" borderId="14" xfId="0" applyFont="1" applyFill="1" applyBorder="1" applyAlignment="1">
      <alignment horizontal="center" vertical="center"/>
    </xf>
    <xf numFmtId="2" fontId="29" fillId="31" borderId="14" xfId="0" applyNumberFormat="1" applyFont="1" applyFill="1" applyBorder="1" applyAlignment="1">
      <alignment horizontal="center" vertical="center"/>
    </xf>
    <xf numFmtId="0" fontId="111" fillId="27" borderId="14" xfId="0" applyFont="1" applyFill="1" applyBorder="1" applyAlignment="1">
      <alignment horizontal="center" vertical="center"/>
    </xf>
    <xf numFmtId="0" fontId="103" fillId="27" borderId="14" xfId="0" applyFont="1" applyFill="1" applyBorder="1" applyAlignment="1">
      <alignment horizontal="center" vertical="center"/>
    </xf>
    <xf numFmtId="0" fontId="29" fillId="27" borderId="14" xfId="0" applyFont="1" applyFill="1" applyBorder="1" applyAlignment="1">
      <alignment horizontal="center" vertical="center"/>
    </xf>
    <xf numFmtId="2" fontId="29" fillId="27" borderId="14" xfId="0" applyNumberFormat="1" applyFont="1" applyFill="1" applyBorder="1" applyAlignment="1">
      <alignment horizontal="center" vertical="center"/>
    </xf>
    <xf numFmtId="0" fontId="111" fillId="29" borderId="14" xfId="0" applyFont="1" applyFill="1" applyBorder="1" applyAlignment="1">
      <alignment horizontal="center" vertical="center"/>
    </xf>
    <xf numFmtId="0" fontId="103" fillId="29" borderId="14" xfId="0" applyFont="1" applyFill="1" applyBorder="1" applyAlignment="1">
      <alignment horizontal="center" vertical="center"/>
    </xf>
    <xf numFmtId="0" fontId="29" fillId="29" borderId="14" xfId="0" applyFont="1" applyFill="1" applyBorder="1" applyAlignment="1">
      <alignment horizontal="center" vertical="center"/>
    </xf>
    <xf numFmtId="2" fontId="29" fillId="29" borderId="14" xfId="0" applyNumberFormat="1" applyFont="1" applyFill="1" applyBorder="1" applyAlignment="1">
      <alignment horizontal="center" vertical="center"/>
    </xf>
    <xf numFmtId="0" fontId="111" fillId="15" borderId="14" xfId="0" applyFont="1" applyFill="1" applyBorder="1" applyAlignment="1">
      <alignment horizontal="center" vertical="center"/>
    </xf>
    <xf numFmtId="0" fontId="103" fillId="15" borderId="14" xfId="0" applyFont="1" applyFill="1" applyBorder="1" applyAlignment="1">
      <alignment horizontal="center" vertical="center"/>
    </xf>
    <xf numFmtId="0" fontId="29" fillId="15" borderId="14" xfId="0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center" vertical="center"/>
    </xf>
    <xf numFmtId="0" fontId="119" fillId="0" borderId="14" xfId="0" applyFont="1" applyFill="1" applyBorder="1" applyAlignment="1">
      <alignment horizontal="center" vertical="center"/>
    </xf>
    <xf numFmtId="0" fontId="49" fillId="25" borderId="14" xfId="0" applyFont="1" applyFill="1" applyBorder="1" applyAlignment="1">
      <alignment horizontal="center" vertical="center"/>
    </xf>
    <xf numFmtId="2" fontId="105" fillId="25" borderId="11" xfId="0" applyNumberFormat="1" applyFont="1" applyFill="1" applyBorder="1" applyAlignment="1">
      <alignment horizontal="center" vertical="center"/>
    </xf>
    <xf numFmtId="0" fontId="29" fillId="27" borderId="2" xfId="0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0" fontId="111" fillId="19" borderId="101" xfId="0" applyFont="1" applyFill="1" applyBorder="1" applyAlignment="1">
      <alignment horizontal="center" vertical="center"/>
    </xf>
    <xf numFmtId="0" fontId="103" fillId="19" borderId="63" xfId="0" applyFont="1" applyFill="1" applyBorder="1" applyAlignment="1">
      <alignment horizontal="center" vertical="center"/>
    </xf>
    <xf numFmtId="0" fontId="29" fillId="19" borderId="63" xfId="0" applyFont="1" applyFill="1" applyBorder="1" applyAlignment="1">
      <alignment horizontal="center" vertical="center"/>
    </xf>
    <xf numFmtId="2" fontId="29" fillId="19" borderId="63" xfId="0" applyNumberFormat="1" applyFont="1" applyFill="1" applyBorder="1" applyAlignment="1">
      <alignment horizontal="center" vertical="center"/>
    </xf>
    <xf numFmtId="0" fontId="111" fillId="32" borderId="63" xfId="0" applyFont="1" applyFill="1" applyBorder="1" applyAlignment="1">
      <alignment horizontal="center" vertical="center"/>
    </xf>
    <xf numFmtId="0" fontId="103" fillId="32" borderId="63" xfId="0" applyFont="1" applyFill="1" applyBorder="1" applyAlignment="1">
      <alignment horizontal="center" vertical="center"/>
    </xf>
    <xf numFmtId="0" fontId="29" fillId="32" borderId="63" xfId="0" applyFont="1" applyFill="1" applyBorder="1" applyAlignment="1">
      <alignment horizontal="center" vertical="center"/>
    </xf>
    <xf numFmtId="2" fontId="29" fillId="32" borderId="63" xfId="0" applyNumberFormat="1" applyFont="1" applyFill="1" applyBorder="1" applyAlignment="1">
      <alignment horizontal="center" vertical="center"/>
    </xf>
    <xf numFmtId="0" fontId="111" fillId="30" borderId="63" xfId="0" applyFont="1" applyFill="1" applyBorder="1" applyAlignment="1">
      <alignment horizontal="center" vertical="center"/>
    </xf>
    <xf numFmtId="0" fontId="103" fillId="30" borderId="63" xfId="0" applyFont="1" applyFill="1" applyBorder="1" applyAlignment="1">
      <alignment horizontal="center" vertical="center"/>
    </xf>
    <xf numFmtId="0" fontId="29" fillId="30" borderId="63" xfId="0" applyFont="1" applyFill="1" applyBorder="1" applyAlignment="1">
      <alignment horizontal="center" vertical="center"/>
    </xf>
    <xf numFmtId="2" fontId="29" fillId="30" borderId="63" xfId="0" applyNumberFormat="1" applyFont="1" applyFill="1" applyBorder="1" applyAlignment="1">
      <alignment horizontal="center" vertical="center"/>
    </xf>
    <xf numFmtId="0" fontId="111" fillId="31" borderId="63" xfId="0" applyFont="1" applyFill="1" applyBorder="1" applyAlignment="1">
      <alignment horizontal="center" vertical="center"/>
    </xf>
    <xf numFmtId="0" fontId="103" fillId="31" borderId="63" xfId="0" applyFont="1" applyFill="1" applyBorder="1" applyAlignment="1">
      <alignment horizontal="center" vertical="center"/>
    </xf>
    <xf numFmtId="0" fontId="29" fillId="31" borderId="63" xfId="0" applyFont="1" applyFill="1" applyBorder="1" applyAlignment="1">
      <alignment horizontal="center" vertical="center"/>
    </xf>
    <xf numFmtId="2" fontId="29" fillId="31" borderId="63" xfId="0" applyNumberFormat="1" applyFont="1" applyFill="1" applyBorder="1" applyAlignment="1">
      <alignment horizontal="center" vertical="center"/>
    </xf>
    <xf numFmtId="0" fontId="111" fillId="27" borderId="63" xfId="0" applyFont="1" applyFill="1" applyBorder="1" applyAlignment="1">
      <alignment horizontal="center" vertical="center"/>
    </xf>
    <xf numFmtId="0" fontId="103" fillId="27" borderId="63" xfId="0" applyFont="1" applyFill="1" applyBorder="1" applyAlignment="1">
      <alignment horizontal="center" vertical="center"/>
    </xf>
    <xf numFmtId="0" fontId="29" fillId="27" borderId="63" xfId="0" applyFont="1" applyFill="1" applyBorder="1" applyAlignment="1">
      <alignment horizontal="center" vertical="center"/>
    </xf>
    <xf numFmtId="2" fontId="29" fillId="27" borderId="63" xfId="0" applyNumberFormat="1" applyFont="1" applyFill="1" applyBorder="1" applyAlignment="1">
      <alignment horizontal="center" vertical="center"/>
    </xf>
    <xf numFmtId="0" fontId="111" fillId="29" borderId="63" xfId="0" applyFont="1" applyFill="1" applyBorder="1" applyAlignment="1">
      <alignment horizontal="center" vertical="center"/>
    </xf>
    <xf numFmtId="0" fontId="103" fillId="29" borderId="63" xfId="0" applyFont="1" applyFill="1" applyBorder="1" applyAlignment="1">
      <alignment horizontal="center" vertical="center"/>
    </xf>
    <xf numFmtId="0" fontId="29" fillId="29" borderId="63" xfId="0" applyFont="1" applyFill="1" applyBorder="1" applyAlignment="1">
      <alignment horizontal="center" vertical="center"/>
    </xf>
    <xf numFmtId="2" fontId="29" fillId="29" borderId="63" xfId="0" applyNumberFormat="1" applyFont="1" applyFill="1" applyBorder="1" applyAlignment="1">
      <alignment horizontal="center" vertical="center"/>
    </xf>
    <xf numFmtId="0" fontId="111" fillId="15" borderId="63" xfId="0" applyFont="1" applyFill="1" applyBorder="1" applyAlignment="1">
      <alignment horizontal="center" vertical="center"/>
    </xf>
    <xf numFmtId="0" fontId="103" fillId="15" borderId="63" xfId="0" applyFont="1" applyFill="1" applyBorder="1" applyAlignment="1">
      <alignment horizontal="center" vertical="center"/>
    </xf>
    <xf numFmtId="0" fontId="29" fillId="15" borderId="63" xfId="0" applyFont="1" applyFill="1" applyBorder="1" applyAlignment="1">
      <alignment horizontal="center" vertical="center"/>
    </xf>
    <xf numFmtId="0" fontId="104" fillId="0" borderId="101" xfId="0" applyFont="1" applyFill="1" applyBorder="1" applyAlignment="1">
      <alignment horizontal="center" vertical="center"/>
    </xf>
    <xf numFmtId="0" fontId="119" fillId="0" borderId="63" xfId="0" applyFont="1" applyFill="1" applyBorder="1" applyAlignment="1">
      <alignment horizontal="center" vertical="center"/>
    </xf>
    <xf numFmtId="0" fontId="49" fillId="25" borderId="63" xfId="0" applyFont="1" applyFill="1" applyBorder="1" applyAlignment="1">
      <alignment horizontal="center" vertical="center"/>
    </xf>
    <xf numFmtId="2" fontId="105" fillId="25" borderId="102" xfId="0" applyNumberFormat="1" applyFont="1" applyFill="1" applyBorder="1" applyAlignment="1">
      <alignment horizontal="center" vertical="center"/>
    </xf>
    <xf numFmtId="0" fontId="29" fillId="27" borderId="98" xfId="0" applyFont="1" applyFill="1" applyBorder="1" applyAlignment="1">
      <alignment horizontal="center" vertical="center"/>
    </xf>
    <xf numFmtId="0" fontId="103" fillId="0" borderId="98" xfId="0" applyFont="1" applyFill="1" applyBorder="1" applyAlignment="1">
      <alignment horizontal="center" vertical="center"/>
    </xf>
    <xf numFmtId="0" fontId="25" fillId="12" borderId="1" xfId="0" applyFont="1" applyFill="1" applyBorder="1" applyAlignment="1" applyProtection="1">
      <alignment horizontal="center" vertical="center"/>
    </xf>
    <xf numFmtId="0" fontId="15" fillId="12" borderId="1" xfId="0" applyFont="1" applyFill="1" applyBorder="1" applyAlignment="1" applyProtection="1">
      <alignment horizontal="center" vertical="center"/>
    </xf>
    <xf numFmtId="0" fontId="26" fillId="12" borderId="13" xfId="0" applyFont="1" applyFill="1" applyBorder="1" applyAlignment="1" applyProtection="1">
      <alignment horizontal="center" vertical="center"/>
    </xf>
    <xf numFmtId="0" fontId="26" fillId="12" borderId="121" xfId="0" applyFont="1" applyFill="1" applyBorder="1" applyAlignment="1" applyProtection="1">
      <alignment horizontal="center" vertical="center"/>
    </xf>
    <xf numFmtId="0" fontId="15" fillId="12" borderId="13" xfId="0" applyFont="1" applyFill="1" applyBorder="1" applyAlignment="1" applyProtection="1">
      <alignment horizontal="center" vertical="center"/>
    </xf>
    <xf numFmtId="0" fontId="6" fillId="5" borderId="119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164" fontId="34" fillId="21" borderId="52" xfId="0" applyNumberFormat="1" applyFont="1" applyFill="1" applyBorder="1" applyAlignment="1" applyProtection="1">
      <alignment horizontal="center" vertical="center"/>
    </xf>
    <xf numFmtId="3" fontId="5" fillId="14" borderId="51" xfId="0" applyNumberFormat="1" applyFont="1" applyFill="1" applyBorder="1" applyAlignment="1" applyProtection="1">
      <alignment horizontal="center" vertical="center"/>
    </xf>
    <xf numFmtId="3" fontId="20" fillId="14" borderId="53" xfId="0" applyNumberFormat="1" applyFont="1" applyFill="1" applyBorder="1" applyAlignment="1" applyProtection="1">
      <alignment horizontal="center" vertical="center"/>
    </xf>
    <xf numFmtId="0" fontId="15" fillId="22" borderId="2" xfId="0" applyFont="1" applyFill="1" applyBorder="1" applyAlignment="1" applyProtection="1">
      <alignment vertical="center"/>
    </xf>
    <xf numFmtId="0" fontId="26" fillId="49" borderId="1" xfId="0" applyFont="1" applyFill="1" applyBorder="1" applyAlignment="1" applyProtection="1">
      <alignment horizontal="center" vertical="center"/>
    </xf>
    <xf numFmtId="0" fontId="26" fillId="49" borderId="13" xfId="0" applyFont="1" applyFill="1" applyBorder="1" applyAlignment="1" applyProtection="1">
      <alignment horizontal="center" vertical="center"/>
    </xf>
    <xf numFmtId="0" fontId="26" fillId="49" borderId="121" xfId="0" applyFont="1" applyFill="1" applyBorder="1" applyAlignment="1" applyProtection="1">
      <alignment horizontal="center" vertical="center"/>
    </xf>
    <xf numFmtId="0" fontId="15" fillId="22" borderId="10" xfId="0" applyFont="1" applyFill="1" applyBorder="1" applyAlignment="1" applyProtection="1">
      <alignment vertical="center"/>
    </xf>
    <xf numFmtId="0" fontId="15" fillId="49" borderId="1" xfId="0" applyFont="1" applyFill="1" applyBorder="1" applyAlignment="1" applyProtection="1">
      <alignment horizontal="center" vertical="center"/>
    </xf>
    <xf numFmtId="0" fontId="25" fillId="49" borderId="1" xfId="0" applyFont="1" applyFill="1" applyBorder="1" applyAlignment="1" applyProtection="1">
      <alignment horizontal="center" vertical="center"/>
    </xf>
    <xf numFmtId="0" fontId="15" fillId="49" borderId="13" xfId="0" applyFont="1" applyFill="1" applyBorder="1" applyAlignment="1" applyProtection="1">
      <alignment horizontal="center" vertical="center"/>
    </xf>
    <xf numFmtId="0" fontId="15" fillId="9" borderId="10" xfId="0" applyFont="1" applyFill="1" applyBorder="1" applyAlignment="1" applyProtection="1">
      <alignment vertical="center"/>
    </xf>
    <xf numFmtId="0" fontId="6" fillId="8" borderId="10" xfId="0" applyFont="1" applyFill="1" applyBorder="1" applyAlignment="1" applyProtection="1">
      <alignment vertical="center"/>
    </xf>
    <xf numFmtId="0" fontId="15" fillId="12" borderId="50" xfId="0" applyFont="1" applyFill="1" applyBorder="1" applyAlignment="1" applyProtection="1">
      <alignment horizontal="center" vertical="center"/>
    </xf>
    <xf numFmtId="0" fontId="72" fillId="12" borderId="9" xfId="0" applyFont="1" applyFill="1" applyBorder="1" applyAlignment="1" applyProtection="1">
      <alignment horizontal="center" vertical="center"/>
    </xf>
    <xf numFmtId="0" fontId="26" fillId="50" borderId="2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</xf>
    <xf numFmtId="0" fontId="26" fillId="50" borderId="119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</xf>
    <xf numFmtId="0" fontId="15" fillId="49" borderId="1" xfId="0" applyFont="1" applyFill="1" applyBorder="1" applyAlignment="1" applyProtection="1">
      <alignment horizontal="center" vertical="center"/>
      <protection locked="0"/>
    </xf>
    <xf numFmtId="0" fontId="25" fillId="49" borderId="1" xfId="0" applyFont="1" applyFill="1" applyBorder="1" applyAlignment="1" applyProtection="1">
      <alignment horizontal="center" vertical="center"/>
      <protection locked="0"/>
    </xf>
    <xf numFmtId="0" fontId="25" fillId="12" borderId="7" xfId="0" applyFont="1" applyFill="1" applyBorder="1" applyAlignment="1" applyProtection="1">
      <alignment horizontal="center" vertical="center"/>
    </xf>
    <xf numFmtId="0" fontId="25" fillId="12" borderId="48" xfId="0" applyFont="1" applyFill="1" applyBorder="1" applyAlignment="1" applyProtection="1">
      <alignment horizontal="center" vertical="center"/>
    </xf>
    <xf numFmtId="0" fontId="54" fillId="50" borderId="2" xfId="0" applyFont="1" applyFill="1" applyBorder="1" applyAlignment="1" applyProtection="1">
      <alignment horizontal="center" vertical="center"/>
      <protection locked="0"/>
    </xf>
    <xf numFmtId="0" fontId="54" fillId="50" borderId="2" xfId="0" applyFont="1" applyFill="1" applyBorder="1" applyAlignment="1" applyProtection="1">
      <alignment horizontal="center" vertical="center"/>
    </xf>
    <xf numFmtId="1" fontId="8" fillId="12" borderId="48" xfId="0" applyNumberFormat="1" applyFont="1" applyFill="1" applyBorder="1" applyAlignment="1" applyProtection="1">
      <alignment horizontal="center" vertical="center"/>
    </xf>
    <xf numFmtId="1" fontId="8" fillId="12" borderId="50" xfId="0" applyNumberFormat="1" applyFont="1" applyFill="1" applyBorder="1" applyAlignment="1" applyProtection="1">
      <alignment horizontal="center" vertical="center"/>
    </xf>
    <xf numFmtId="0" fontId="0" fillId="16" borderId="12" xfId="0" applyFill="1" applyBorder="1" applyAlignment="1" applyProtection="1">
      <alignment vertical="center"/>
    </xf>
    <xf numFmtId="0" fontId="8" fillId="16" borderId="58" xfId="0" applyFont="1" applyFill="1" applyBorder="1" applyAlignment="1" applyProtection="1">
      <alignment horizontal="center" vertical="center"/>
    </xf>
    <xf numFmtId="0" fontId="26" fillId="16" borderId="48" xfId="0" applyFont="1" applyFill="1" applyBorder="1" applyAlignment="1" applyProtection="1">
      <alignment horizontal="center" vertical="center"/>
    </xf>
    <xf numFmtId="0" fontId="15" fillId="16" borderId="1" xfId="0" applyFont="1" applyFill="1" applyBorder="1" applyAlignment="1" applyProtection="1">
      <alignment horizontal="center" vertical="center"/>
    </xf>
    <xf numFmtId="0" fontId="26" fillId="16" borderId="1" xfId="0" applyFont="1" applyFill="1" applyBorder="1" applyAlignment="1" applyProtection="1">
      <alignment horizontal="center" vertical="center"/>
    </xf>
    <xf numFmtId="0" fontId="26" fillId="53" borderId="1" xfId="0" applyFont="1" applyFill="1" applyBorder="1" applyAlignment="1" applyProtection="1">
      <alignment horizontal="center" vertical="center"/>
      <protection locked="0"/>
    </xf>
    <xf numFmtId="0" fontId="0" fillId="21" borderId="12" xfId="0" applyFill="1" applyBorder="1" applyAlignment="1" applyProtection="1">
      <alignment vertical="center"/>
    </xf>
    <xf numFmtId="0" fontId="8" fillId="21" borderId="58" xfId="0" applyFont="1" applyFill="1" applyBorder="1" applyAlignment="1" applyProtection="1">
      <alignment horizontal="center" vertical="center"/>
    </xf>
    <xf numFmtId="0" fontId="26" fillId="50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23" xfId="0" applyBorder="1" applyAlignment="1" applyProtection="1">
      <alignment horizontal="left" vertical="center"/>
    </xf>
    <xf numFmtId="164" fontId="1" fillId="0" borderId="0" xfId="0" applyNumberFormat="1" applyFont="1" applyAlignment="1" applyProtection="1">
      <alignment horizontal="left" vertical="center"/>
    </xf>
    <xf numFmtId="0" fontId="50" fillId="0" borderId="0" xfId="0" applyFont="1" applyBorder="1" applyAlignment="1" applyProtection="1">
      <alignment textRotation="90"/>
    </xf>
    <xf numFmtId="0" fontId="15" fillId="43" borderId="3" xfId="0" applyFont="1" applyFill="1" applyBorder="1" applyAlignment="1" applyProtection="1">
      <alignment horizontal="center" vertical="center"/>
    </xf>
    <xf numFmtId="0" fontId="15" fillId="43" borderId="4" xfId="0" applyFont="1" applyFill="1" applyBorder="1" applyAlignment="1" applyProtection="1">
      <alignment horizontal="center" vertical="center"/>
    </xf>
    <xf numFmtId="0" fontId="14" fillId="43" borderId="4" xfId="0" applyFont="1" applyFill="1" applyBorder="1" applyAlignment="1" applyProtection="1">
      <alignment horizontal="center" vertical="center"/>
    </xf>
    <xf numFmtId="0" fontId="15" fillId="51" borderId="3" xfId="0" applyFont="1" applyFill="1" applyBorder="1" applyAlignment="1" applyProtection="1">
      <alignment horizontal="center" vertical="center"/>
    </xf>
    <xf numFmtId="0" fontId="15" fillId="51" borderId="4" xfId="0" applyFont="1" applyFill="1" applyBorder="1" applyAlignment="1" applyProtection="1">
      <alignment horizontal="center" vertical="center"/>
    </xf>
    <xf numFmtId="0" fontId="14" fillId="51" borderId="4" xfId="0" applyFont="1" applyFill="1" applyBorder="1" applyAlignment="1" applyProtection="1">
      <alignment horizontal="center" vertical="center"/>
    </xf>
    <xf numFmtId="0" fontId="15" fillId="16" borderId="3" xfId="0" applyFont="1" applyFill="1" applyBorder="1" applyAlignment="1" applyProtection="1">
      <alignment horizontal="center" vertical="center"/>
    </xf>
    <xf numFmtId="0" fontId="15" fillId="16" borderId="4" xfId="0" applyFont="1" applyFill="1" applyBorder="1" applyAlignment="1" applyProtection="1">
      <alignment horizontal="center" vertical="center"/>
    </xf>
    <xf numFmtId="0" fontId="14" fillId="16" borderId="4" xfId="0" applyFont="1" applyFill="1" applyBorder="1" applyAlignment="1" applyProtection="1">
      <alignment horizontal="center" vertical="center"/>
    </xf>
    <xf numFmtId="0" fontId="15" fillId="14" borderId="9" xfId="0" applyFont="1" applyFill="1" applyBorder="1" applyAlignment="1" applyProtection="1">
      <alignment horizontal="center" vertical="center"/>
    </xf>
    <xf numFmtId="0" fontId="102" fillId="16" borderId="4" xfId="0" applyFont="1" applyFill="1" applyBorder="1" applyAlignment="1" applyProtection="1">
      <alignment horizontal="center" vertical="center"/>
    </xf>
    <xf numFmtId="0" fontId="102" fillId="43" borderId="4" xfId="0" applyFont="1" applyFill="1" applyBorder="1" applyAlignment="1" applyProtection="1">
      <alignment horizontal="center" vertical="center"/>
    </xf>
    <xf numFmtId="164" fontId="1" fillId="0" borderId="0" xfId="0" applyNumberFormat="1" applyFont="1"/>
    <xf numFmtId="0" fontId="12" fillId="0" borderId="0" xfId="0" applyFont="1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4" fillId="0" borderId="0" xfId="0" applyNumberFormat="1" applyFont="1"/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Border="1"/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" fillId="0" borderId="0" xfId="0" applyFont="1" applyBorder="1"/>
    <xf numFmtId="49" fontId="0" fillId="0" borderId="139" xfId="0" applyNumberForma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0" fillId="0" borderId="139" xfId="0" applyBorder="1" applyAlignment="1">
      <alignment horizontal="center"/>
    </xf>
    <xf numFmtId="0" fontId="7" fillId="0" borderId="14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/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123" fillId="0" borderId="2" xfId="0" applyFont="1" applyBorder="1" applyAlignment="1">
      <alignment horizontal="center"/>
    </xf>
    <xf numFmtId="0" fontId="123" fillId="0" borderId="1" xfId="0" applyFont="1" applyBorder="1" applyAlignment="1">
      <alignment horizontal="center"/>
    </xf>
    <xf numFmtId="0" fontId="124" fillId="0" borderId="2" xfId="0" applyFont="1" applyBorder="1" applyAlignment="1">
      <alignment horizontal="center"/>
    </xf>
    <xf numFmtId="0" fontId="124" fillId="0" borderId="1" xfId="0" applyFont="1" applyBorder="1" applyAlignment="1">
      <alignment horizontal="center"/>
    </xf>
    <xf numFmtId="0" fontId="124" fillId="0" borderId="140" xfId="0" applyFont="1" applyBorder="1" applyAlignment="1">
      <alignment horizontal="center"/>
    </xf>
    <xf numFmtId="164" fontId="1" fillId="0" borderId="141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141" xfId="0" applyFont="1" applyBorder="1" applyAlignment="1">
      <alignment horizontal="center"/>
    </xf>
    <xf numFmtId="169" fontId="1" fillId="0" borderId="140" xfId="0" applyNumberFormat="1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169" fontId="0" fillId="0" borderId="14" xfId="0" applyNumberFormat="1" applyBorder="1" applyAlignment="1">
      <alignment horizontal="center"/>
    </xf>
    <xf numFmtId="169" fontId="0" fillId="0" borderId="21" xfId="0" applyNumberFormat="1" applyBorder="1" applyAlignment="1">
      <alignment horizontal="center"/>
    </xf>
    <xf numFmtId="169" fontId="1" fillId="0" borderId="21" xfId="0" applyNumberFormat="1" applyFont="1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164" fontId="1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49" fontId="3" fillId="0" borderId="145" xfId="0" applyNumberFormat="1" applyFont="1" applyFill="1" applyBorder="1" applyAlignment="1">
      <alignment horizontal="center" vertical="center"/>
    </xf>
    <xf numFmtId="0" fontId="5" fillId="0" borderId="139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4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46" xfId="0" applyFont="1" applyBorder="1" applyAlignment="1">
      <alignment horizontal="center" vertical="center"/>
    </xf>
    <xf numFmtId="0" fontId="8" fillId="0" borderId="145" xfId="0" applyNumberFormat="1" applyFont="1" applyFill="1" applyBorder="1" applyAlignment="1">
      <alignment horizontal="center" vertical="center"/>
    </xf>
    <xf numFmtId="49" fontId="5" fillId="0" borderId="147" xfId="0" applyNumberFormat="1" applyFont="1" applyBorder="1" applyAlignment="1">
      <alignment horizontal="center" vertical="center"/>
    </xf>
    <xf numFmtId="49" fontId="5" fillId="0" borderId="148" xfId="0" applyNumberFormat="1" applyFont="1" applyBorder="1" applyAlignment="1">
      <alignment horizontal="center" vertical="center"/>
    </xf>
    <xf numFmtId="49" fontId="5" fillId="0" borderId="149" xfId="0" applyNumberFormat="1" applyFont="1" applyBorder="1" applyAlignment="1">
      <alignment horizontal="center" vertical="center"/>
    </xf>
    <xf numFmtId="0" fontId="0" fillId="0" borderId="153" xfId="0" applyBorder="1" applyAlignment="1">
      <alignment vertical="center"/>
    </xf>
    <xf numFmtId="0" fontId="4" fillId="12" borderId="154" xfId="0" applyFont="1" applyFill="1" applyBorder="1" applyAlignment="1">
      <alignment vertical="center"/>
    </xf>
    <xf numFmtId="0" fontId="3" fillId="0" borderId="155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25" fillId="2" borderId="11" xfId="0" applyFont="1" applyFill="1" applyBorder="1" applyAlignment="1">
      <alignment horizontal="center" vertical="center"/>
    </xf>
    <xf numFmtId="0" fontId="2" fillId="2" borderId="156" xfId="0" applyFont="1" applyFill="1" applyBorder="1" applyAlignment="1">
      <alignment horizontal="center" vertical="center"/>
    </xf>
    <xf numFmtId="0" fontId="2" fillId="2" borderId="154" xfId="0" applyFont="1" applyFill="1" applyBorder="1" applyAlignment="1">
      <alignment horizontal="center" vertical="center"/>
    </xf>
    <xf numFmtId="164" fontId="1" fillId="55" borderId="2" xfId="0" applyNumberFormat="1" applyFont="1" applyFill="1" applyBorder="1" applyAlignment="1">
      <alignment horizontal="center" vertical="center"/>
    </xf>
    <xf numFmtId="1" fontId="8" fillId="2" borderId="157" xfId="0" applyNumberFormat="1" applyFont="1" applyFill="1" applyBorder="1" applyAlignment="1">
      <alignment horizontal="center" vertical="center"/>
    </xf>
    <xf numFmtId="1" fontId="8" fillId="2" borderId="154" xfId="0" applyNumberFormat="1" applyFont="1" applyFill="1" applyBorder="1" applyAlignment="1">
      <alignment horizontal="center" vertical="center"/>
    </xf>
    <xf numFmtId="1" fontId="4" fillId="2" borderId="158" xfId="0" applyNumberFormat="1" applyFont="1" applyFill="1" applyBorder="1" applyAlignment="1">
      <alignment horizontal="center" vertical="center"/>
    </xf>
    <xf numFmtId="1" fontId="3" fillId="2" borderId="157" xfId="0" applyNumberFormat="1" applyFont="1" applyFill="1" applyBorder="1" applyAlignment="1">
      <alignment horizontal="center" vertical="center"/>
    </xf>
    <xf numFmtId="0" fontId="1" fillId="2" borderId="154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59" xfId="0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2" fillId="2" borderId="13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8" fillId="2" borderId="139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3" fillId="2" borderId="139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19" borderId="1" xfId="0" applyFont="1" applyFill="1" applyBorder="1" applyAlignment="1">
      <alignment vertical="center"/>
    </xf>
    <xf numFmtId="0" fontId="8" fillId="0" borderId="155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125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25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0" fillId="0" borderId="159" xfId="0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13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8" fillId="0" borderId="139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3" fillId="0" borderId="139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60" xfId="0" applyFill="1" applyBorder="1" applyAlignment="1">
      <alignment vertical="center"/>
    </xf>
    <xf numFmtId="0" fontId="0" fillId="0" borderId="153" xfId="0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55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0" fontId="0" fillId="0" borderId="0" xfId="0" applyNumberForma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161" xfId="0" applyFont="1" applyFill="1" applyBorder="1" applyAlignment="1">
      <alignment horizontal="center" vertical="center"/>
    </xf>
    <xf numFmtId="0" fontId="2" fillId="0" borderId="162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vertical="center"/>
    </xf>
    <xf numFmtId="0" fontId="0" fillId="56" borderId="4" xfId="0" applyFill="1" applyBorder="1" applyAlignment="1">
      <alignment vertical="center"/>
    </xf>
    <xf numFmtId="0" fontId="0" fillId="56" borderId="4" xfId="0" applyFont="1" applyFill="1" applyBorder="1" applyAlignment="1">
      <alignment horizontal="center" vertical="center"/>
    </xf>
    <xf numFmtId="0" fontId="1" fillId="56" borderId="4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horizontal="center" vertical="center"/>
    </xf>
    <xf numFmtId="164" fontId="1" fillId="56" borderId="4" xfId="0" applyNumberFormat="1" applyFont="1" applyFill="1" applyBorder="1" applyAlignment="1">
      <alignment horizontal="center" vertical="center"/>
    </xf>
    <xf numFmtId="1" fontId="8" fillId="56" borderId="4" xfId="0" applyNumberFormat="1" applyFont="1" applyFill="1" applyBorder="1" applyAlignment="1">
      <alignment horizontal="center" vertical="center"/>
    </xf>
    <xf numFmtId="1" fontId="4" fillId="56" borderId="4" xfId="0" applyNumberFormat="1" applyFont="1" applyFill="1" applyBorder="1" applyAlignment="1">
      <alignment horizontal="center" vertical="center"/>
    </xf>
    <xf numFmtId="1" fontId="3" fillId="56" borderId="4" xfId="0" applyNumberFormat="1" applyFont="1" applyFill="1" applyBorder="1" applyAlignment="1">
      <alignment horizontal="center" vertical="center"/>
    </xf>
    <xf numFmtId="0" fontId="1" fillId="56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8" fillId="0" borderId="145" xfId="0" applyFont="1" applyFill="1" applyBorder="1" applyAlignment="1">
      <alignment horizontal="center" vertical="center"/>
    </xf>
    <xf numFmtId="0" fontId="5" fillId="57" borderId="8" xfId="0" applyFont="1" applyFill="1" applyBorder="1" applyAlignment="1">
      <alignment horizontal="center" vertical="center"/>
    </xf>
    <xf numFmtId="0" fontId="5" fillId="57" borderId="6" xfId="0" applyFont="1" applyFill="1" applyBorder="1" applyAlignment="1">
      <alignment horizontal="center" vertical="center"/>
    </xf>
    <xf numFmtId="0" fontId="5" fillId="57" borderId="1" xfId="0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5" fillId="0" borderId="146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/>
    </xf>
    <xf numFmtId="0" fontId="5" fillId="0" borderId="148" xfId="0" applyFont="1" applyBorder="1" applyAlignment="1">
      <alignment horizontal="center" vertical="center" wrapText="1"/>
    </xf>
    <xf numFmtId="1" fontId="5" fillId="0" borderId="148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49" fontId="5" fillId="0" borderId="163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" fontId="10" fillId="0" borderId="139" xfId="0" applyNumberFormat="1" applyFont="1" applyFill="1" applyBorder="1" applyAlignment="1">
      <alignment horizontal="center" vertical="center"/>
    </xf>
    <xf numFmtId="0" fontId="3" fillId="0" borderId="164" xfId="0" applyFont="1" applyFill="1" applyBorder="1" applyAlignment="1">
      <alignment horizontal="center" vertical="center"/>
    </xf>
    <xf numFmtId="1" fontId="8" fillId="2" borderId="158" xfId="0" applyNumberFormat="1" applyFont="1" applyFill="1" applyBorder="1" applyAlignment="1">
      <alignment horizontal="center" vertical="center"/>
    </xf>
    <xf numFmtId="0" fontId="5" fillId="0" borderId="154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5" fillId="2" borderId="8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8" fillId="0" borderId="164" xfId="0" applyFont="1" applyFill="1" applyBorder="1" applyAlignment="1">
      <alignment horizontal="center" vertical="center"/>
    </xf>
    <xf numFmtId="0" fontId="4" fillId="58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1" fontId="10" fillId="0" borderId="141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" fillId="2" borderId="141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1" fillId="55" borderId="10" xfId="0" applyNumberFormat="1" applyFont="1" applyFill="1" applyBorder="1" applyAlignment="1">
      <alignment horizontal="center" vertical="center"/>
    </xf>
    <xf numFmtId="1" fontId="8" fillId="2" borderId="141" xfId="0" applyNumberFormat="1" applyFont="1" applyFill="1" applyBorder="1" applyAlignment="1">
      <alignment horizontal="center" vertical="center"/>
    </xf>
    <xf numFmtId="1" fontId="8" fillId="2" borderId="13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20" fontId="7" fillId="0" borderId="0" xfId="0" applyNumberFormat="1" applyFont="1" applyFill="1" applyAlignment="1">
      <alignment horizontal="right" vertical="center"/>
    </xf>
    <xf numFmtId="0" fontId="0" fillId="6" borderId="1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4" fillId="2" borderId="93" xfId="0" applyFont="1" applyFill="1" applyBorder="1" applyAlignment="1">
      <alignment vertical="center"/>
    </xf>
    <xf numFmtId="1" fontId="10" fillId="0" borderId="166" xfId="0" applyNumberFormat="1" applyFont="1" applyFill="1" applyBorder="1" applyAlignment="1">
      <alignment horizontal="center" vertical="center"/>
    </xf>
    <xf numFmtId="0" fontId="1" fillId="2" borderId="167" xfId="0" applyFont="1" applyFill="1" applyBorder="1" applyAlignment="1">
      <alignment horizontal="center" vertical="center"/>
    </xf>
    <xf numFmtId="0" fontId="1" fillId="2" borderId="168" xfId="0" applyFont="1" applyFill="1" applyBorder="1" applyAlignment="1">
      <alignment horizontal="center" vertical="center"/>
    </xf>
    <xf numFmtId="0" fontId="2" fillId="2" borderId="166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 vertical="center"/>
    </xf>
    <xf numFmtId="164" fontId="1" fillId="55" borderId="168" xfId="0" applyNumberFormat="1" applyFont="1" applyFill="1" applyBorder="1" applyAlignment="1">
      <alignment horizontal="center" vertical="center"/>
    </xf>
    <xf numFmtId="1" fontId="8" fillId="2" borderId="166" xfId="0" applyNumberFormat="1" applyFont="1" applyFill="1" applyBorder="1" applyAlignment="1">
      <alignment horizontal="center" vertical="center"/>
    </xf>
    <xf numFmtId="1" fontId="8" fillId="2" borderId="93" xfId="0" applyNumberFormat="1" applyFont="1" applyFill="1" applyBorder="1" applyAlignment="1">
      <alignment horizontal="center" vertical="center"/>
    </xf>
    <xf numFmtId="1" fontId="8" fillId="2" borderId="168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4" fillId="59" borderId="1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7" borderId="1" xfId="0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4" fillId="4" borderId="93" xfId="0" applyFont="1" applyFill="1" applyBorder="1" applyAlignment="1">
      <alignment vertical="center"/>
    </xf>
    <xf numFmtId="0" fontId="1" fillId="0" borderId="167" xfId="0" applyFont="1" applyFill="1" applyBorder="1" applyAlignment="1">
      <alignment horizontal="center" vertical="center"/>
    </xf>
    <xf numFmtId="0" fontId="1" fillId="0" borderId="168" xfId="0" applyFont="1" applyFill="1" applyBorder="1" applyAlignment="1">
      <alignment horizontal="center" vertical="center"/>
    </xf>
    <xf numFmtId="0" fontId="125" fillId="0" borderId="93" xfId="0" applyFont="1" applyFill="1" applyBorder="1" applyAlignment="1">
      <alignment horizontal="center" vertical="center"/>
    </xf>
    <xf numFmtId="0" fontId="2" fillId="0" borderId="166" xfId="0" applyFont="1" applyFill="1" applyBorder="1" applyAlignment="1">
      <alignment horizontal="center" vertical="center"/>
    </xf>
    <xf numFmtId="0" fontId="2" fillId="0" borderId="93" xfId="0" applyFont="1" applyFill="1" applyBorder="1" applyAlignment="1">
      <alignment horizontal="center" vertical="center"/>
    </xf>
    <xf numFmtId="1" fontId="8" fillId="0" borderId="166" xfId="0" applyNumberFormat="1" applyFont="1" applyFill="1" applyBorder="1" applyAlignment="1">
      <alignment horizontal="center" vertical="center"/>
    </xf>
    <xf numFmtId="1" fontId="8" fillId="0" borderId="93" xfId="0" applyNumberFormat="1" applyFont="1" applyFill="1" applyBorder="1" applyAlignment="1">
      <alignment horizontal="center" vertical="center"/>
    </xf>
    <xf numFmtId="1" fontId="8" fillId="0" borderId="168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25" fillId="0" borderId="2" xfId="0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1" fontId="8" fillId="56" borderId="7" xfId="0" applyNumberFormat="1" applyFont="1" applyFill="1" applyBorder="1" applyAlignment="1">
      <alignment horizontal="center" vertical="center"/>
    </xf>
    <xf numFmtId="0" fontId="8" fillId="0" borderId="169" xfId="0" applyFont="1" applyFill="1" applyBorder="1" applyAlignment="1">
      <alignment horizontal="center" vertical="center"/>
    </xf>
    <xf numFmtId="0" fontId="3" fillId="0" borderId="169" xfId="0" applyFont="1" applyFill="1" applyBorder="1" applyAlignment="1">
      <alignment horizontal="center" vertical="center"/>
    </xf>
    <xf numFmtId="0" fontId="9" fillId="0" borderId="169" xfId="0" applyFont="1" applyFill="1" applyBorder="1" applyAlignment="1">
      <alignment horizontal="center" vertical="center"/>
    </xf>
    <xf numFmtId="0" fontId="9" fillId="0" borderId="164" xfId="0" applyFont="1" applyFill="1" applyBorder="1" applyAlignment="1">
      <alignment horizontal="center" vertical="center"/>
    </xf>
    <xf numFmtId="0" fontId="0" fillId="0" borderId="160" xfId="0" applyBorder="1" applyAlignment="1">
      <alignment vertical="center"/>
    </xf>
    <xf numFmtId="0" fontId="3" fillId="0" borderId="17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57" borderId="171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5" xfId="0" applyFont="1" applyFill="1" applyBorder="1" applyAlignment="1">
      <alignment vertical="center"/>
    </xf>
    <xf numFmtId="1" fontId="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126" fillId="0" borderId="0" xfId="0" applyFont="1" applyAlignment="1">
      <alignment vertical="center"/>
    </xf>
    <xf numFmtId="0" fontId="6" fillId="54" borderId="158" xfId="0" applyFont="1" applyFill="1" applyBorder="1" applyAlignment="1">
      <alignment vertical="center"/>
    </xf>
    <xf numFmtId="0" fontId="6" fillId="54" borderId="176" xfId="0" applyFont="1" applyFill="1" applyBorder="1" applyAlignment="1">
      <alignment horizontal="right" vertical="center"/>
    </xf>
    <xf numFmtId="1" fontId="14" fillId="6" borderId="154" xfId="0" applyNumberFormat="1" applyFont="1" applyFill="1" applyBorder="1" applyAlignment="1">
      <alignment horizontal="center" vertical="center"/>
    </xf>
    <xf numFmtId="0" fontId="2" fillId="0" borderId="164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7" fillId="2" borderId="5" xfId="0" applyFont="1" applyFill="1" applyBorder="1" applyAlignment="1">
      <alignment horizontal="center" vertical="center"/>
    </xf>
    <xf numFmtId="0" fontId="127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64" fontId="6" fillId="55" borderId="2" xfId="0" applyNumberFormat="1" applyFont="1" applyFill="1" applyBorder="1" applyAlignment="1">
      <alignment horizontal="center" vertical="center"/>
    </xf>
    <xf numFmtId="1" fontId="8" fillId="47" borderId="172" xfId="0" applyNumberFormat="1" applyFont="1" applyFill="1" applyBorder="1" applyAlignment="1">
      <alignment horizontal="center" vertical="center"/>
    </xf>
    <xf numFmtId="1" fontId="5" fillId="2" borderId="176" xfId="0" applyNumberFormat="1" applyFont="1" applyFill="1" applyBorder="1" applyAlignment="1">
      <alignment horizontal="center" vertical="center"/>
    </xf>
    <xf numFmtId="2" fontId="8" fillId="2" borderId="139" xfId="0" applyNumberFormat="1" applyFont="1" applyFill="1" applyBorder="1" applyAlignment="1">
      <alignment horizontal="center" vertical="center"/>
    </xf>
    <xf numFmtId="1" fontId="8" fillId="2" borderId="177" xfId="0" applyNumberFormat="1" applyFont="1" applyFill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right" vertical="center"/>
    </xf>
    <xf numFmtId="1" fontId="14" fillId="6" borderId="1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8" fillId="2" borderId="140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27" fillId="2" borderId="2" xfId="0" applyFont="1" applyFill="1" applyBorder="1" applyAlignment="1">
      <alignment horizontal="center" vertical="center"/>
    </xf>
    <xf numFmtId="0" fontId="6" fillId="54" borderId="2" xfId="0" applyFont="1" applyFill="1" applyBorder="1" applyAlignment="1">
      <alignment vertical="center"/>
    </xf>
    <xf numFmtId="0" fontId="6" fillId="54" borderId="7" xfId="0" applyFont="1" applyFill="1" applyBorder="1" applyAlignment="1">
      <alignment horizontal="right" vertical="center"/>
    </xf>
    <xf numFmtId="0" fontId="6" fillId="8" borderId="2" xfId="0" applyFont="1" applyFill="1" applyBorder="1" applyAlignment="1">
      <alignment vertical="center"/>
    </xf>
    <xf numFmtId="0" fontId="6" fillId="8" borderId="7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right" vertical="center"/>
    </xf>
    <xf numFmtId="0" fontId="15" fillId="37" borderId="2" xfId="0" applyFont="1" applyFill="1" applyBorder="1" applyAlignment="1">
      <alignment vertical="center"/>
    </xf>
    <xf numFmtId="0" fontId="15" fillId="37" borderId="7" xfId="0" applyFont="1" applyFill="1" applyBorder="1" applyAlignment="1">
      <alignment horizontal="right" vertical="center"/>
    </xf>
    <xf numFmtId="0" fontId="6" fillId="2" borderId="10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right" vertical="center"/>
    </xf>
    <xf numFmtId="1" fontId="14" fillId="6" borderId="13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64" fontId="6" fillId="55" borderId="10" xfId="0" applyNumberFormat="1" applyFont="1" applyFill="1" applyBorder="1" applyAlignment="1">
      <alignment horizontal="center" vertical="center"/>
    </xf>
    <xf numFmtId="1" fontId="8" fillId="47" borderId="173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2" fontId="8" fillId="2" borderId="141" xfId="0" applyNumberFormat="1" applyFont="1" applyFill="1" applyBorder="1" applyAlignment="1">
      <alignment horizontal="center" vertical="center"/>
    </xf>
    <xf numFmtId="1" fontId="8" fillId="2" borderId="178" xfId="0" applyNumberFormat="1" applyFont="1" applyFill="1" applyBorder="1" applyAlignment="1">
      <alignment horizontal="center" vertical="center"/>
    </xf>
    <xf numFmtId="0" fontId="127" fillId="2" borderId="7" xfId="0" applyFont="1" applyFill="1" applyBorder="1" applyAlignment="1">
      <alignment horizontal="center" vertical="center"/>
    </xf>
    <xf numFmtId="0" fontId="6" fillId="54" borderId="10" xfId="0" applyFont="1" applyFill="1" applyBorder="1" applyAlignment="1">
      <alignment vertical="center"/>
    </xf>
    <xf numFmtId="0" fontId="6" fillId="54" borderId="9" xfId="0" applyFont="1" applyFill="1" applyBorder="1" applyAlignment="1">
      <alignment horizontal="right" vertical="center"/>
    </xf>
    <xf numFmtId="1" fontId="14" fillId="7" borderId="13" xfId="0" applyNumberFormat="1" applyFont="1" applyFill="1" applyBorder="1" applyAlignment="1">
      <alignment horizontal="center" vertical="center"/>
    </xf>
    <xf numFmtId="0" fontId="127" fillId="2" borderId="10" xfId="0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6" fillId="4" borderId="10" xfId="0" applyFont="1" applyFill="1" applyBorder="1" applyAlignment="1">
      <alignment vertical="center"/>
    </xf>
    <xf numFmtId="0" fontId="6" fillId="4" borderId="9" xfId="0" applyFont="1" applyFill="1" applyBorder="1" applyAlignment="1">
      <alignment horizontal="right" vertical="center"/>
    </xf>
    <xf numFmtId="0" fontId="6" fillId="4" borderId="158" xfId="0" applyFont="1" applyFill="1" applyBorder="1" applyAlignment="1">
      <alignment vertical="center"/>
    </xf>
    <xf numFmtId="0" fontId="6" fillId="4" borderId="176" xfId="0" applyFont="1" applyFill="1" applyBorder="1" applyAlignment="1">
      <alignment horizontal="right" vertical="center"/>
    </xf>
    <xf numFmtId="1" fontId="14" fillId="0" borderId="154" xfId="0" applyNumberFormat="1" applyFont="1" applyFill="1" applyBorder="1" applyAlignment="1">
      <alignment horizontal="center" vertical="center"/>
    </xf>
    <xf numFmtId="0" fontId="6" fillId="2" borderId="176" xfId="0" applyFont="1" applyFill="1" applyBorder="1" applyAlignment="1">
      <alignment horizontal="center" vertical="center"/>
    </xf>
    <xf numFmtId="0" fontId="6" fillId="2" borderId="179" xfId="0" applyFont="1" applyFill="1" applyBorder="1" applyAlignment="1">
      <alignment horizontal="center" vertical="center"/>
    </xf>
    <xf numFmtId="0" fontId="6" fillId="2" borderId="158" xfId="0" applyFont="1" applyFill="1" applyBorder="1" applyAlignment="1">
      <alignment horizontal="center" vertical="center"/>
    </xf>
    <xf numFmtId="0" fontId="127" fillId="2" borderId="158" xfId="0" applyFont="1" applyFill="1" applyBorder="1" applyAlignment="1">
      <alignment horizontal="center" vertical="center"/>
    </xf>
    <xf numFmtId="0" fontId="2" fillId="2" borderId="157" xfId="0" applyFont="1" applyFill="1" applyBorder="1" applyAlignment="1">
      <alignment horizontal="center" vertical="center"/>
    </xf>
    <xf numFmtId="164" fontId="6" fillId="55" borderId="158" xfId="0" applyNumberFormat="1" applyFont="1" applyFill="1" applyBorder="1" applyAlignment="1">
      <alignment horizontal="center" vertical="center"/>
    </xf>
    <xf numFmtId="1" fontId="8" fillId="47" borderId="180" xfId="0" applyNumberFormat="1" applyFont="1" applyFill="1" applyBorder="1" applyAlignment="1">
      <alignment horizontal="center" vertical="center"/>
    </xf>
    <xf numFmtId="2" fontId="8" fillId="2" borderId="157" xfId="0" applyNumberFormat="1" applyFont="1" applyFill="1" applyBorder="1" applyAlignment="1">
      <alignment horizontal="center" vertical="center"/>
    </xf>
    <xf numFmtId="2" fontId="8" fillId="2" borderId="176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127" fillId="2" borderId="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horizontal="right" vertical="center"/>
    </xf>
    <xf numFmtId="0" fontId="4" fillId="56" borderId="4" xfId="0" applyFont="1" applyFill="1" applyBorder="1" applyAlignment="1">
      <alignment horizontal="center" vertical="center"/>
    </xf>
    <xf numFmtId="0" fontId="3" fillId="56" borderId="4" xfId="0" applyFont="1" applyFill="1" applyBorder="1" applyAlignment="1">
      <alignment horizontal="center" vertical="center"/>
    </xf>
    <xf numFmtId="164" fontId="4" fillId="56" borderId="4" xfId="0" applyNumberFormat="1" applyFont="1" applyFill="1" applyBorder="1" applyAlignment="1">
      <alignment horizontal="center" vertical="center"/>
    </xf>
    <xf numFmtId="1" fontId="5" fillId="56" borderId="4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3" fillId="2" borderId="141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/>
    </xf>
    <xf numFmtId="1" fontId="10" fillId="0" borderId="6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" fontId="8" fillId="2" borderId="170" xfId="0" applyNumberFormat="1" applyFont="1" applyFill="1" applyBorder="1" applyAlignment="1">
      <alignment horizontal="center" vertical="center"/>
    </xf>
    <xf numFmtId="1" fontId="8" fillId="2" borderId="6" xfId="0" applyNumberFormat="1" applyFont="1" applyFill="1" applyBorder="1" applyAlignment="1">
      <alignment horizontal="center" vertical="center"/>
    </xf>
    <xf numFmtId="1" fontId="8" fillId="2" borderId="11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vertical="top" wrapText="1"/>
    </xf>
    <xf numFmtId="0" fontId="12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4" borderId="2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12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vertical="center"/>
    </xf>
    <xf numFmtId="0" fontId="2" fillId="56" borderId="4" xfId="0" applyFont="1" applyFill="1" applyBorder="1" applyAlignment="1">
      <alignment horizontal="right" vertical="center"/>
    </xf>
    <xf numFmtId="0" fontId="126" fillId="0" borderId="0" xfId="0" applyFont="1" applyFill="1" applyAlignment="1">
      <alignment vertical="center"/>
    </xf>
    <xf numFmtId="0" fontId="3" fillId="2" borderId="13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4" fillId="55" borderId="2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2" fillId="56" borderId="2" xfId="0" applyFont="1" applyFill="1" applyBorder="1" applyAlignment="1">
      <alignment vertical="center"/>
    </xf>
    <xf numFmtId="1" fontId="8" fillId="56" borderId="1" xfId="0" applyNumberFormat="1" applyFont="1" applyFill="1" applyBorder="1" applyAlignment="1">
      <alignment horizontal="center" vertical="center"/>
    </xf>
    <xf numFmtId="0" fontId="62" fillId="0" borderId="0" xfId="0" applyFont="1" applyBorder="1" applyAlignment="1">
      <alignment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181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4" fillId="0" borderId="145" xfId="0" applyNumberFormat="1" applyFont="1" applyBorder="1" applyAlignment="1">
      <alignment horizontal="center" vertical="center"/>
    </xf>
    <xf numFmtId="1" fontId="4" fillId="0" borderId="169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center" vertical="center"/>
    </xf>
    <xf numFmtId="0" fontId="8" fillId="0" borderId="182" xfId="0" applyFont="1" applyBorder="1" applyAlignment="1">
      <alignment horizontal="right" vertical="center"/>
    </xf>
    <xf numFmtId="0" fontId="8" fillId="0" borderId="183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29" fillId="0" borderId="0" xfId="0" applyFont="1" applyFill="1" applyAlignment="1">
      <alignment horizontal="center"/>
    </xf>
    <xf numFmtId="0" fontId="22" fillId="0" borderId="5" xfId="0" applyFont="1" applyBorder="1" applyAlignment="1"/>
    <xf numFmtId="0" fontId="5" fillId="13" borderId="7" xfId="0" applyNumberFormat="1" applyFont="1" applyFill="1" applyBorder="1" applyAlignment="1">
      <alignment horizontal="center" vertical="center"/>
    </xf>
    <xf numFmtId="0" fontId="5" fillId="13" borderId="1" xfId="0" applyNumberFormat="1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center" vertical="center"/>
    </xf>
    <xf numFmtId="49" fontId="8" fillId="13" borderId="163" xfId="0" applyNumberFormat="1" applyFont="1" applyFill="1" applyBorder="1" applyAlignment="1">
      <alignment horizontal="center" vertical="center"/>
    </xf>
    <xf numFmtId="49" fontId="8" fillId="13" borderId="148" xfId="0" applyNumberFormat="1" applyFont="1" applyFill="1" applyBorder="1" applyAlignment="1">
      <alignment horizontal="center" vertical="center"/>
    </xf>
    <xf numFmtId="49" fontId="8" fillId="13" borderId="149" xfId="0" applyNumberFormat="1" applyFont="1" applyFill="1" applyBorder="1" applyAlignment="1">
      <alignment horizontal="center" vertical="center"/>
    </xf>
    <xf numFmtId="0" fontId="0" fillId="17" borderId="159" xfId="0" applyFill="1" applyBorder="1" applyAlignment="1">
      <alignment vertical="center"/>
    </xf>
    <xf numFmtId="0" fontId="15" fillId="6" borderId="158" xfId="0" applyFont="1" applyFill="1" applyBorder="1" applyAlignment="1">
      <alignment vertical="center"/>
    </xf>
    <xf numFmtId="0" fontId="15" fillId="6" borderId="176" xfId="0" applyFont="1" applyFill="1" applyBorder="1" applyAlignment="1">
      <alignment horizontal="right" vertical="center"/>
    </xf>
    <xf numFmtId="0" fontId="6" fillId="12" borderId="157" xfId="0" applyFont="1" applyFill="1" applyBorder="1" applyAlignment="1">
      <alignment horizontal="center" vertical="center"/>
    </xf>
    <xf numFmtId="0" fontId="6" fillId="12" borderId="154" xfId="0" applyFont="1" applyFill="1" applyBorder="1" applyAlignment="1">
      <alignment horizontal="center" vertical="center"/>
    </xf>
    <xf numFmtId="0" fontId="25" fillId="12" borderId="154" xfId="0" applyFont="1" applyFill="1" applyBorder="1" applyAlignment="1">
      <alignment horizontal="center" vertical="center"/>
    </xf>
    <xf numFmtId="0" fontId="26" fillId="12" borderId="154" xfId="0" applyFont="1" applyFill="1" applyBorder="1" applyAlignment="1">
      <alignment horizontal="center" vertical="center"/>
    </xf>
    <xf numFmtId="0" fontId="25" fillId="17" borderId="154" xfId="0" applyFont="1" applyFill="1" applyBorder="1" applyAlignment="1">
      <alignment horizontal="center" vertical="center"/>
    </xf>
    <xf numFmtId="0" fontId="26" fillId="17" borderId="154" xfId="0" applyFont="1" applyFill="1" applyBorder="1" applyAlignment="1">
      <alignment horizontal="center" vertical="center"/>
    </xf>
    <xf numFmtId="0" fontId="132" fillId="17" borderId="156" xfId="0" applyFont="1" applyFill="1" applyBorder="1" applyAlignment="1">
      <alignment horizontal="center" vertical="center"/>
    </xf>
    <xf numFmtId="0" fontId="132" fillId="17" borderId="154" xfId="0" applyFont="1" applyFill="1" applyBorder="1" applyAlignment="1">
      <alignment horizontal="center" vertical="center"/>
    </xf>
    <xf numFmtId="164" fontId="133" fillId="10" borderId="2" xfId="0" applyNumberFormat="1" applyFont="1" applyFill="1" applyBorder="1" applyAlignment="1">
      <alignment horizontal="center" vertical="center"/>
    </xf>
    <xf numFmtId="1" fontId="20" fillId="14" borderId="177" xfId="0" applyNumberFormat="1" applyFont="1" applyFill="1" applyBorder="1" applyAlignment="1">
      <alignment horizontal="center" vertical="center"/>
    </xf>
    <xf numFmtId="1" fontId="2" fillId="17" borderId="157" xfId="0" applyNumberFormat="1" applyFont="1" applyFill="1" applyBorder="1" applyAlignment="1">
      <alignment horizontal="center" vertical="center"/>
    </xf>
    <xf numFmtId="1" fontId="2" fillId="17" borderId="154" xfId="0" applyNumberFormat="1" applyFont="1" applyFill="1" applyBorder="1" applyAlignment="1">
      <alignment horizontal="center" vertical="center"/>
    </xf>
    <xf numFmtId="1" fontId="2" fillId="17" borderId="158" xfId="0" applyNumberFormat="1" applyFont="1" applyFill="1" applyBorder="1" applyAlignment="1">
      <alignment horizontal="center" vertical="center"/>
    </xf>
    <xf numFmtId="1" fontId="2" fillId="17" borderId="172" xfId="0" applyNumberFormat="1" applyFont="1" applyFill="1" applyBorder="1" applyAlignment="1">
      <alignment horizontal="center" vertical="center"/>
    </xf>
    <xf numFmtId="1" fontId="6" fillId="17" borderId="184" xfId="0" applyNumberFormat="1" applyFont="1" applyFill="1" applyBorder="1" applyAlignment="1">
      <alignment horizontal="center" vertical="center"/>
    </xf>
    <xf numFmtId="1" fontId="2" fillId="17" borderId="185" xfId="0" applyNumberFormat="1" applyFont="1" applyFill="1" applyBorder="1" applyAlignment="1">
      <alignment horizontal="center" vertical="center"/>
    </xf>
    <xf numFmtId="1" fontId="8" fillId="13" borderId="1" xfId="0" applyNumberFormat="1" applyFont="1" applyFill="1" applyBorder="1" applyAlignment="1">
      <alignment horizontal="center" vertical="center"/>
    </xf>
    <xf numFmtId="1" fontId="8" fillId="12" borderId="1" xfId="0" applyNumberFormat="1" applyFont="1" applyFill="1" applyBorder="1" applyAlignment="1">
      <alignment horizontal="center" vertical="center"/>
    </xf>
    <xf numFmtId="1" fontId="8" fillId="12" borderId="2" xfId="0" applyNumberFormat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vertical="center"/>
    </xf>
    <xf numFmtId="0" fontId="6" fillId="8" borderId="9" xfId="0" applyFont="1" applyFill="1" applyBorder="1" applyAlignment="1">
      <alignment horizontal="right" vertical="center"/>
    </xf>
    <xf numFmtId="0" fontId="6" fillId="12" borderId="139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/>
    </xf>
    <xf numFmtId="0" fontId="132" fillId="12" borderId="139" xfId="0" applyFont="1" applyFill="1" applyBorder="1" applyAlignment="1">
      <alignment horizontal="center" vertical="center"/>
    </xf>
    <xf numFmtId="0" fontId="132" fillId="12" borderId="1" xfId="0" applyFont="1" applyFill="1" applyBorder="1" applyAlignment="1">
      <alignment horizontal="center" vertical="center"/>
    </xf>
    <xf numFmtId="1" fontId="20" fillId="14" borderId="140" xfId="0" applyNumberFormat="1" applyFont="1" applyFill="1" applyBorder="1" applyAlignment="1">
      <alignment horizontal="center" vertical="center"/>
    </xf>
    <xf numFmtId="1" fontId="2" fillId="12" borderId="139" xfId="0" applyNumberFormat="1" applyFont="1" applyFill="1" applyBorder="1" applyAlignment="1">
      <alignment horizontal="center" vertical="center"/>
    </xf>
    <xf numFmtId="1" fontId="2" fillId="12" borderId="1" xfId="0" applyNumberFormat="1" applyFont="1" applyFill="1" applyBorder="1" applyAlignment="1">
      <alignment horizontal="center" vertical="center"/>
    </xf>
    <xf numFmtId="1" fontId="2" fillId="12" borderId="2" xfId="0" applyNumberFormat="1" applyFont="1" applyFill="1" applyBorder="1" applyAlignment="1">
      <alignment horizontal="center" vertical="center"/>
    </xf>
    <xf numFmtId="1" fontId="2" fillId="60" borderId="172" xfId="0" applyNumberFormat="1" applyFont="1" applyFill="1" applyBorder="1" applyAlignment="1">
      <alignment horizontal="center" vertical="center"/>
    </xf>
    <xf numFmtId="1" fontId="6" fillId="12" borderId="184" xfId="0" applyNumberFormat="1" applyFont="1" applyFill="1" applyBorder="1" applyAlignment="1">
      <alignment horizontal="center" vertical="center"/>
    </xf>
    <xf numFmtId="1" fontId="2" fillId="12" borderId="185" xfId="0" applyNumberFormat="1" applyFont="1" applyFill="1" applyBorder="1" applyAlignment="1">
      <alignment horizontal="center" vertical="center"/>
    </xf>
    <xf numFmtId="1" fontId="8" fillId="13" borderId="13" xfId="0" applyNumberFormat="1" applyFont="1" applyFill="1" applyBorder="1" applyAlignment="1">
      <alignment horizontal="center" vertical="center"/>
    </xf>
    <xf numFmtId="1" fontId="8" fillId="12" borderId="13" xfId="0" applyNumberFormat="1" applyFont="1" applyFill="1" applyBorder="1" applyAlignment="1">
      <alignment horizontal="center" vertical="center"/>
    </xf>
    <xf numFmtId="1" fontId="8" fillId="12" borderId="10" xfId="0" applyNumberFormat="1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vertical="center"/>
    </xf>
    <xf numFmtId="0" fontId="15" fillId="9" borderId="7" xfId="0" applyFont="1" applyFill="1" applyBorder="1" applyAlignment="1">
      <alignment horizontal="right" vertical="center"/>
    </xf>
    <xf numFmtId="0" fontId="0" fillId="16" borderId="159" xfId="0" applyFill="1" applyBorder="1" applyAlignment="1">
      <alignment vertical="center"/>
    </xf>
    <xf numFmtId="0" fontId="26" fillId="12" borderId="1" xfId="0" applyFont="1" applyFill="1" applyBorder="1" applyAlignment="1">
      <alignment horizontal="center" vertical="center"/>
    </xf>
    <xf numFmtId="0" fontId="26" fillId="16" borderId="1" xfId="0" applyFont="1" applyFill="1" applyBorder="1" applyAlignment="1">
      <alignment horizontal="center" vertical="center"/>
    </xf>
    <xf numFmtId="0" fontId="132" fillId="16" borderId="139" xfId="0" applyFont="1" applyFill="1" applyBorder="1" applyAlignment="1">
      <alignment horizontal="center" vertical="center"/>
    </xf>
    <xf numFmtId="0" fontId="132" fillId="16" borderId="1" xfId="0" applyFont="1" applyFill="1" applyBorder="1" applyAlignment="1">
      <alignment horizontal="center" vertical="center"/>
    </xf>
    <xf numFmtId="1" fontId="2" fillId="16" borderId="139" xfId="0" applyNumberFormat="1" applyFont="1" applyFill="1" applyBorder="1" applyAlignment="1">
      <alignment horizontal="center" vertical="center"/>
    </xf>
    <xf numFmtId="1" fontId="2" fillId="16" borderId="1" xfId="0" applyNumberFormat="1" applyFont="1" applyFill="1" applyBorder="1" applyAlignment="1">
      <alignment horizontal="center" vertical="center"/>
    </xf>
    <xf numFmtId="1" fontId="2" fillId="16" borderId="2" xfId="0" applyNumberFormat="1" applyFont="1" applyFill="1" applyBorder="1" applyAlignment="1">
      <alignment horizontal="center" vertical="center"/>
    </xf>
    <xf numFmtId="1" fontId="2" fillId="16" borderId="172" xfId="0" applyNumberFormat="1" applyFont="1" applyFill="1" applyBorder="1" applyAlignment="1">
      <alignment horizontal="center" vertical="center"/>
    </xf>
    <xf numFmtId="1" fontId="6" fillId="16" borderId="184" xfId="0" applyNumberFormat="1" applyFont="1" applyFill="1" applyBorder="1" applyAlignment="1">
      <alignment horizontal="center" vertical="center"/>
    </xf>
    <xf numFmtId="1" fontId="2" fillId="16" borderId="185" xfId="0" applyNumberFormat="1" applyFont="1" applyFill="1" applyBorder="1" applyAlignment="1">
      <alignment horizontal="center" vertical="center"/>
    </xf>
    <xf numFmtId="0" fontId="127" fillId="12" borderId="1" xfId="0" applyFont="1" applyFill="1" applyBorder="1" applyAlignment="1">
      <alignment horizontal="center" vertical="center"/>
    </xf>
    <xf numFmtId="1" fontId="10" fillId="6" borderId="13" xfId="0" applyNumberFormat="1" applyFont="1" applyFill="1" applyBorder="1" applyAlignment="1">
      <alignment horizontal="center" vertical="center"/>
    </xf>
    <xf numFmtId="1" fontId="2" fillId="12" borderId="141" xfId="0" applyNumberFormat="1" applyFont="1" applyFill="1" applyBorder="1" applyAlignment="1">
      <alignment horizontal="center" vertical="center"/>
    </xf>
    <xf numFmtId="1" fontId="2" fillId="12" borderId="13" xfId="0" applyNumberFormat="1" applyFont="1" applyFill="1" applyBorder="1" applyAlignment="1">
      <alignment horizontal="center" vertical="center"/>
    </xf>
    <xf numFmtId="1" fontId="2" fillId="12" borderId="10" xfId="0" applyNumberFormat="1" applyFont="1" applyFill="1" applyBorder="1" applyAlignment="1">
      <alignment horizontal="center" vertical="center"/>
    </xf>
    <xf numFmtId="1" fontId="2" fillId="60" borderId="173" xfId="0" applyNumberFormat="1" applyFont="1" applyFill="1" applyBorder="1" applyAlignment="1">
      <alignment horizontal="center" vertical="center"/>
    </xf>
    <xf numFmtId="1" fontId="6" fillId="12" borderId="181" xfId="0" applyNumberFormat="1" applyFont="1" applyFill="1" applyBorder="1" applyAlignment="1">
      <alignment horizontal="center" vertical="center"/>
    </xf>
    <xf numFmtId="1" fontId="2" fillId="12" borderId="189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right" vertical="center"/>
    </xf>
    <xf numFmtId="0" fontId="5" fillId="12" borderId="141" xfId="0" applyFont="1" applyFill="1" applyBorder="1" applyAlignment="1">
      <alignment horizontal="center" vertical="center"/>
    </xf>
    <xf numFmtId="0" fontId="5" fillId="12" borderId="13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132" fillId="12" borderId="141" xfId="0" applyFont="1" applyFill="1" applyBorder="1" applyAlignment="1">
      <alignment horizontal="center" vertical="center"/>
    </xf>
    <xf numFmtId="0" fontId="132" fillId="12" borderId="13" xfId="0" applyFont="1" applyFill="1" applyBorder="1" applyAlignment="1">
      <alignment horizontal="center" vertical="center"/>
    </xf>
    <xf numFmtId="164" fontId="133" fillId="10" borderId="10" xfId="0" applyNumberFormat="1" applyFont="1" applyFill="1" applyBorder="1" applyAlignment="1">
      <alignment horizontal="center" vertical="center"/>
    </xf>
    <xf numFmtId="1" fontId="8" fillId="12" borderId="141" xfId="0" applyNumberFormat="1" applyFont="1" applyFill="1" applyBorder="1" applyAlignment="1">
      <alignment horizontal="center" vertical="center"/>
    </xf>
    <xf numFmtId="1" fontId="8" fillId="60" borderId="173" xfId="0" applyNumberFormat="1" applyFont="1" applyFill="1" applyBorder="1" applyAlignment="1">
      <alignment horizontal="center" vertical="center"/>
    </xf>
    <xf numFmtId="0" fontId="6" fillId="12" borderId="141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1" fontId="20" fillId="14" borderId="178" xfId="0" applyNumberFormat="1" applyFont="1" applyFill="1" applyBorder="1" applyAlignment="1">
      <alignment horizontal="center" vertical="center"/>
    </xf>
    <xf numFmtId="0" fontId="25" fillId="12" borderId="141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vertical="center"/>
    </xf>
    <xf numFmtId="0" fontId="15" fillId="9" borderId="9" xfId="0" applyFont="1" applyFill="1" applyBorder="1" applyAlignment="1">
      <alignment horizontal="right" vertical="center"/>
    </xf>
    <xf numFmtId="0" fontId="8" fillId="0" borderId="160" xfId="0" applyFont="1" applyFill="1" applyBorder="1" applyAlignment="1">
      <alignment vertical="center"/>
    </xf>
    <xf numFmtId="0" fontId="6" fillId="2" borderId="149" xfId="0" applyFont="1" applyFill="1" applyBorder="1" applyAlignment="1">
      <alignment vertical="center"/>
    </xf>
    <xf numFmtId="0" fontId="2" fillId="2" borderId="163" xfId="0" applyFont="1" applyFill="1" applyBorder="1" applyAlignment="1">
      <alignment horizontal="right" vertical="center"/>
    </xf>
    <xf numFmtId="1" fontId="14" fillId="6" borderId="148" xfId="0" applyNumberFormat="1" applyFont="1" applyFill="1" applyBorder="1" applyAlignment="1">
      <alignment horizontal="center" vertical="center"/>
    </xf>
    <xf numFmtId="0" fontId="8" fillId="0" borderId="190" xfId="0" applyFont="1" applyFill="1" applyBorder="1" applyAlignment="1">
      <alignment horizontal="center" vertical="center"/>
    </xf>
    <xf numFmtId="0" fontId="6" fillId="12" borderId="147" xfId="0" applyFont="1" applyFill="1" applyBorder="1" applyAlignment="1">
      <alignment horizontal="center" vertical="center"/>
    </xf>
    <xf numFmtId="0" fontId="6" fillId="12" borderId="148" xfId="0" applyFont="1" applyFill="1" applyBorder="1" applyAlignment="1">
      <alignment horizontal="center" vertical="center"/>
    </xf>
    <xf numFmtId="0" fontId="132" fillId="12" borderId="147" xfId="0" applyFont="1" applyFill="1" applyBorder="1" applyAlignment="1">
      <alignment horizontal="center" vertical="center"/>
    </xf>
    <xf numFmtId="0" fontId="132" fillId="12" borderId="148" xfId="0" applyFont="1" applyFill="1" applyBorder="1" applyAlignment="1">
      <alignment horizontal="center" vertical="center"/>
    </xf>
    <xf numFmtId="164" fontId="133" fillId="10" borderId="149" xfId="0" applyNumberFormat="1" applyFont="1" applyFill="1" applyBorder="1" applyAlignment="1">
      <alignment horizontal="center" vertical="center"/>
    </xf>
    <xf numFmtId="1" fontId="20" fillId="14" borderId="190" xfId="0" applyNumberFormat="1" applyFont="1" applyFill="1" applyBorder="1" applyAlignment="1">
      <alignment horizontal="center" vertical="center"/>
    </xf>
    <xf numFmtId="1" fontId="8" fillId="12" borderId="147" xfId="0" applyNumberFormat="1" applyFont="1" applyFill="1" applyBorder="1" applyAlignment="1">
      <alignment horizontal="center" vertical="center"/>
    </xf>
    <xf numFmtId="1" fontId="8" fillId="12" borderId="148" xfId="0" applyNumberFormat="1" applyFont="1" applyFill="1" applyBorder="1" applyAlignment="1">
      <alignment horizontal="center" vertical="center"/>
    </xf>
    <xf numFmtId="1" fontId="8" fillId="12" borderId="149" xfId="0" applyNumberFormat="1" applyFont="1" applyFill="1" applyBorder="1" applyAlignment="1">
      <alignment horizontal="center" vertical="center"/>
    </xf>
    <xf numFmtId="1" fontId="2" fillId="12" borderId="149" xfId="0" applyNumberFormat="1" applyFont="1" applyFill="1" applyBorder="1" applyAlignment="1">
      <alignment horizontal="center" vertical="center"/>
    </xf>
    <xf numFmtId="1" fontId="2" fillId="60" borderId="191" xfId="0" applyNumberFormat="1" applyFont="1" applyFill="1" applyBorder="1" applyAlignment="1">
      <alignment horizontal="center" vertical="center"/>
    </xf>
    <xf numFmtId="1" fontId="6" fillId="12" borderId="192" xfId="0" applyNumberFormat="1" applyFont="1" applyFill="1" applyBorder="1" applyAlignment="1">
      <alignment horizontal="center" vertical="center"/>
    </xf>
    <xf numFmtId="1" fontId="2" fillId="12" borderId="148" xfId="0" applyNumberFormat="1" applyFont="1" applyFill="1" applyBorder="1" applyAlignment="1">
      <alignment horizontal="center" vertical="center"/>
    </xf>
    <xf numFmtId="1" fontId="2" fillId="12" borderId="190" xfId="0" applyNumberFormat="1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1" fontId="14" fillId="15" borderId="21" xfId="0" applyNumberFormat="1" applyFont="1" applyFill="1" applyBorder="1" applyAlignment="1">
      <alignment horizontal="center" vertical="center"/>
    </xf>
    <xf numFmtId="0" fontId="6" fillId="12" borderId="186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132" fillId="12" borderId="186" xfId="0" applyFont="1" applyFill="1" applyBorder="1" applyAlignment="1">
      <alignment horizontal="center" vertical="center"/>
    </xf>
    <xf numFmtId="0" fontId="132" fillId="12" borderId="21" xfId="0" applyFont="1" applyFill="1" applyBorder="1" applyAlignment="1">
      <alignment horizontal="center" vertical="center"/>
    </xf>
    <xf numFmtId="164" fontId="133" fillId="10" borderId="14" xfId="0" applyNumberFormat="1" applyFont="1" applyFill="1" applyBorder="1" applyAlignment="1">
      <alignment horizontal="center" vertical="center"/>
    </xf>
    <xf numFmtId="1" fontId="20" fillId="14" borderId="164" xfId="0" applyNumberFormat="1" applyFont="1" applyFill="1" applyBorder="1" applyAlignment="1">
      <alignment horizontal="center" vertical="center"/>
    </xf>
    <xf numFmtId="1" fontId="2" fillId="12" borderId="186" xfId="0" applyNumberFormat="1" applyFont="1" applyFill="1" applyBorder="1" applyAlignment="1">
      <alignment horizontal="center" vertical="center"/>
    </xf>
    <xf numFmtId="1" fontId="2" fillId="12" borderId="21" xfId="0" applyNumberFormat="1" applyFont="1" applyFill="1" applyBorder="1" applyAlignment="1">
      <alignment horizontal="center" vertical="center"/>
    </xf>
    <xf numFmtId="1" fontId="2" fillId="12" borderId="14" xfId="0" applyNumberFormat="1" applyFont="1" applyFill="1" applyBorder="1" applyAlignment="1">
      <alignment horizontal="center" vertical="center"/>
    </xf>
    <xf numFmtId="1" fontId="2" fillId="60" borderId="155" xfId="0" applyNumberFormat="1" applyFont="1" applyFill="1" applyBorder="1" applyAlignment="1">
      <alignment horizontal="center" vertical="center"/>
    </xf>
    <xf numFmtId="1" fontId="6" fillId="12" borderId="169" xfId="0" applyNumberFormat="1" applyFont="1" applyFill="1" applyBorder="1" applyAlignment="1">
      <alignment horizontal="center" vertical="center"/>
    </xf>
    <xf numFmtId="1" fontId="2" fillId="12" borderId="14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4" borderId="149" xfId="0" applyFont="1" applyFill="1" applyBorder="1" applyAlignment="1">
      <alignment vertical="center"/>
    </xf>
    <xf numFmtId="0" fontId="6" fillId="4" borderId="163" xfId="0" applyFont="1" applyFill="1" applyBorder="1" applyAlignment="1">
      <alignment horizontal="right" vertical="center"/>
    </xf>
    <xf numFmtId="1" fontId="14" fillId="15" borderId="148" xfId="0" applyNumberFormat="1" applyFont="1" applyFill="1" applyBorder="1" applyAlignment="1">
      <alignment horizontal="center" vertical="center"/>
    </xf>
    <xf numFmtId="0" fontId="5" fillId="12" borderId="148" xfId="0" applyFont="1" applyFill="1" applyBorder="1" applyAlignment="1">
      <alignment horizontal="center" vertical="center"/>
    </xf>
    <xf numFmtId="1" fontId="130" fillId="14" borderId="190" xfId="0" applyNumberFormat="1" applyFont="1" applyFill="1" applyBorder="1" applyAlignment="1">
      <alignment horizontal="center" vertical="center"/>
    </xf>
    <xf numFmtId="1" fontId="2" fillId="12" borderId="147" xfId="0" applyNumberFormat="1" applyFont="1" applyFill="1" applyBorder="1" applyAlignment="1">
      <alignment horizontal="center" vertical="center"/>
    </xf>
    <xf numFmtId="1" fontId="2" fillId="12" borderId="193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right" vertical="center"/>
    </xf>
    <xf numFmtId="0" fontId="6" fillId="0" borderId="164" xfId="0" applyFont="1" applyFill="1" applyBorder="1" applyAlignment="1">
      <alignment horizontal="center" vertical="center"/>
    </xf>
    <xf numFmtId="0" fontId="6" fillId="12" borderId="170" xfId="0" applyFont="1" applyFill="1" applyBorder="1" applyAlignment="1">
      <alignment horizontal="center" vertical="center"/>
    </xf>
    <xf numFmtId="1" fontId="130" fillId="14" borderId="164" xfId="0" applyNumberFormat="1" applyFont="1" applyFill="1" applyBorder="1" applyAlignment="1">
      <alignment horizontal="center" vertical="center"/>
    </xf>
    <xf numFmtId="1" fontId="2" fillId="12" borderId="11" xfId="0" applyNumberFormat="1" applyFont="1" applyFill="1" applyBorder="1" applyAlignment="1">
      <alignment horizontal="center" vertical="center"/>
    </xf>
    <xf numFmtId="1" fontId="2" fillId="60" borderId="194" xfId="0" applyNumberFormat="1" applyFont="1" applyFill="1" applyBorder="1" applyAlignment="1">
      <alignment horizontal="center" vertical="center"/>
    </xf>
    <xf numFmtId="1" fontId="6" fillId="12" borderId="183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5" borderId="9" xfId="0" applyFont="1" applyFill="1" applyBorder="1" applyAlignment="1">
      <alignment horizontal="right" vertical="center"/>
    </xf>
    <xf numFmtId="1" fontId="23" fillId="0" borderId="13" xfId="0" applyNumberFormat="1" applyFont="1" applyFill="1" applyBorder="1" applyAlignment="1">
      <alignment horizontal="center" vertical="center"/>
    </xf>
    <xf numFmtId="0" fontId="5" fillId="12" borderId="139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164" fontId="5" fillId="14" borderId="178" xfId="0" applyNumberFormat="1" applyFont="1" applyFill="1" applyBorder="1" applyAlignment="1">
      <alignment horizontal="center" vertical="center"/>
    </xf>
    <xf numFmtId="1" fontId="8" fillId="12" borderId="185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" fontId="130" fillId="14" borderId="140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164" fontId="6" fillId="14" borderId="14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8" fillId="12" borderId="139" xfId="0" applyNumberFormat="1" applyFont="1" applyFill="1" applyBorder="1" applyAlignment="1">
      <alignment horizontal="center" vertical="center"/>
    </xf>
    <xf numFmtId="1" fontId="6" fillId="12" borderId="7" xfId="0" applyNumberFormat="1" applyFont="1" applyFill="1" applyBorder="1" applyAlignment="1">
      <alignment horizontal="center" vertical="center"/>
    </xf>
    <xf numFmtId="1" fontId="2" fillId="12" borderId="140" xfId="0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vertical="center"/>
    </xf>
    <xf numFmtId="1" fontId="14" fillId="0" borderId="13" xfId="0" applyNumberFormat="1" applyFont="1" applyFill="1" applyBorder="1" applyAlignment="1">
      <alignment horizontal="center" vertical="center"/>
    </xf>
    <xf numFmtId="164" fontId="6" fillId="14" borderId="178" xfId="0" applyNumberFormat="1" applyFont="1" applyFill="1" applyBorder="1" applyAlignment="1">
      <alignment horizontal="center" vertical="center"/>
    </xf>
    <xf numFmtId="1" fontId="2" fillId="12" borderId="7" xfId="0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center" vertical="center"/>
    </xf>
    <xf numFmtId="1" fontId="130" fillId="14" borderId="178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64" fontId="4" fillId="14" borderId="178" xfId="0" applyNumberFormat="1" applyFont="1" applyFill="1" applyBorder="1" applyAlignment="1">
      <alignment horizontal="center" vertical="center"/>
    </xf>
    <xf numFmtId="0" fontId="0" fillId="0" borderId="169" xfId="0" applyFill="1" applyBorder="1" applyAlignment="1">
      <alignment vertical="center"/>
    </xf>
    <xf numFmtId="0" fontId="2" fillId="0" borderId="3" xfId="0" applyFont="1" applyFill="1" applyBorder="1" applyAlignment="1">
      <alignment vertical="center" wrapText="1"/>
    </xf>
    <xf numFmtId="0" fontId="6" fillId="12" borderId="7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26" fillId="10" borderId="2" xfId="0" applyFont="1" applyFill="1" applyBorder="1" applyAlignment="1">
      <alignment vertical="center"/>
    </xf>
    <xf numFmtId="0" fontId="0" fillId="10" borderId="4" xfId="0" applyFill="1" applyBorder="1" applyAlignment="1">
      <alignment vertical="center"/>
    </xf>
    <xf numFmtId="0" fontId="2" fillId="10" borderId="4" xfId="0" applyFont="1" applyFill="1" applyBorder="1" applyAlignment="1">
      <alignment vertical="center"/>
    </xf>
    <xf numFmtId="0" fontId="2" fillId="10" borderId="4" xfId="0" applyFont="1" applyFill="1" applyBorder="1" applyAlignment="1">
      <alignment horizontal="right" vertical="center"/>
    </xf>
    <xf numFmtId="1" fontId="14" fillId="10" borderId="4" xfId="0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127" fillId="10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64" fontId="133" fillId="10" borderId="4" xfId="0" applyNumberFormat="1" applyFont="1" applyFill="1" applyBorder="1" applyAlignment="1">
      <alignment horizontal="center" vertical="center"/>
    </xf>
    <xf numFmtId="164" fontId="6" fillId="10" borderId="4" xfId="0" applyNumberFormat="1" applyFont="1" applyFill="1" applyBorder="1" applyAlignment="1">
      <alignment horizontal="center" vertical="center"/>
    </xf>
    <xf numFmtId="1" fontId="2" fillId="10" borderId="4" xfId="0" applyNumberFormat="1" applyFont="1" applyFill="1" applyBorder="1" applyAlignment="1">
      <alignment horizontal="center" vertical="center"/>
    </xf>
    <xf numFmtId="1" fontId="6" fillId="10" borderId="4" xfId="0" applyNumberFormat="1" applyFont="1" applyFill="1" applyBorder="1" applyAlignment="1">
      <alignment horizontal="center" vertical="center"/>
    </xf>
    <xf numFmtId="1" fontId="2" fillId="10" borderId="185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134" fillId="0" borderId="0" xfId="0" applyFont="1" applyAlignment="1">
      <alignment vertical="center"/>
    </xf>
    <xf numFmtId="0" fontId="23" fillId="6" borderId="2" xfId="0" applyFont="1" applyFill="1" applyBorder="1" applyAlignment="1">
      <alignment vertical="center"/>
    </xf>
    <xf numFmtId="0" fontId="23" fillId="6" borderId="7" xfId="0" applyFont="1" applyFill="1" applyBorder="1" applyAlignment="1">
      <alignment horizontal="right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8" fillId="2" borderId="139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130" fillId="10" borderId="2" xfId="0" applyNumberFormat="1" applyFont="1" applyFill="1" applyBorder="1" applyAlignment="1">
      <alignment horizontal="center" vertical="center"/>
    </xf>
    <xf numFmtId="164" fontId="5" fillId="14" borderId="198" xfId="0" applyNumberFormat="1" applyFont="1" applyFill="1" applyBorder="1" applyAlignment="1">
      <alignment horizontal="center" vertical="center"/>
    </xf>
    <xf numFmtId="1" fontId="8" fillId="2" borderId="172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center"/>
    </xf>
    <xf numFmtId="0" fontId="8" fillId="5" borderId="7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5" fillId="14" borderId="140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8" fillId="4" borderId="7" xfId="0" applyFont="1" applyFill="1" applyBorder="1" applyAlignment="1">
      <alignment horizontal="right" vertical="center"/>
    </xf>
    <xf numFmtId="0" fontId="0" fillId="0" borderId="0" xfId="0" applyFill="1" applyAlignment="1">
      <alignment vertical="top"/>
    </xf>
    <xf numFmtId="0" fontId="8" fillId="0" borderId="159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horizontal="right" vertical="center"/>
    </xf>
    <xf numFmtId="0" fontId="62" fillId="10" borderId="2" xfId="0" applyFont="1" applyFill="1" applyBorder="1" applyAlignment="1">
      <alignment vertical="center"/>
    </xf>
    <xf numFmtId="0" fontId="4" fillId="10" borderId="4" xfId="0" applyFont="1" applyFill="1" applyBorder="1" applyAlignment="1">
      <alignment vertical="center"/>
    </xf>
    <xf numFmtId="0" fontId="4" fillId="10" borderId="4" xfId="0" applyFont="1" applyFill="1" applyBorder="1" applyAlignment="1">
      <alignment horizontal="right" vertical="center"/>
    </xf>
    <xf numFmtId="0" fontId="0" fillId="10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/>
    </xf>
    <xf numFmtId="1" fontId="8" fillId="10" borderId="4" xfId="0" applyNumberFormat="1" applyFont="1" applyFill="1" applyBorder="1" applyAlignment="1">
      <alignment horizontal="center" vertical="center"/>
    </xf>
    <xf numFmtId="1" fontId="8" fillId="10" borderId="185" xfId="0" applyNumberFormat="1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 vertical="center"/>
    </xf>
    <xf numFmtId="164" fontId="52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23" fillId="22" borderId="3" xfId="0" applyFont="1" applyFill="1" applyBorder="1" applyAlignment="1" applyProtection="1">
      <alignment horizontal="center" vertical="center"/>
    </xf>
    <xf numFmtId="0" fontId="8" fillId="8" borderId="3" xfId="0" applyFont="1" applyFill="1" applyBorder="1" applyAlignment="1" applyProtection="1">
      <alignment horizontal="center" vertical="center"/>
    </xf>
    <xf numFmtId="0" fontId="8" fillId="8" borderId="4" xfId="0" applyFont="1" applyFill="1" applyBorder="1" applyAlignment="1" applyProtection="1">
      <alignment horizontal="center" vertical="center"/>
    </xf>
    <xf numFmtId="0" fontId="23" fillId="22" borderId="4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0" fontId="23" fillId="14" borderId="4" xfId="0" applyFont="1" applyFill="1" applyBorder="1" applyAlignment="1" applyProtection="1">
      <alignment horizontal="center" vertical="center"/>
    </xf>
    <xf numFmtId="0" fontId="23" fillId="9" borderId="3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center" vertical="center"/>
    </xf>
    <xf numFmtId="0" fontId="23" fillId="9" borderId="4" xfId="0" applyFont="1" applyFill="1" applyBorder="1" applyAlignment="1" applyProtection="1">
      <alignment horizontal="center" vertical="center"/>
    </xf>
    <xf numFmtId="0" fontId="8" fillId="48" borderId="4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</xf>
    <xf numFmtId="0" fontId="30" fillId="2" borderId="4" xfId="0" applyFont="1" applyFill="1" applyBorder="1" applyAlignment="1" applyProtection="1">
      <alignment horizontal="center" vertical="center"/>
    </xf>
    <xf numFmtId="0" fontId="30" fillId="4" borderId="4" xfId="0" applyFont="1" applyFill="1" applyBorder="1" applyAlignment="1" applyProtection="1">
      <alignment horizontal="center" vertical="center"/>
    </xf>
    <xf numFmtId="0" fontId="30" fillId="2" borderId="3" xfId="0" applyFont="1" applyFill="1" applyBorder="1" applyAlignment="1" applyProtection="1">
      <alignment horizontal="center" vertical="center"/>
    </xf>
    <xf numFmtId="0" fontId="30" fillId="2" borderId="0" xfId="0" applyFont="1" applyFill="1" applyBorder="1" applyAlignment="1" applyProtection="1">
      <alignment horizontal="center" vertical="center"/>
    </xf>
    <xf numFmtId="0" fontId="30" fillId="5" borderId="4" xfId="0" applyFont="1" applyFill="1" applyBorder="1" applyAlignment="1" applyProtection="1">
      <alignment horizontal="center" vertical="center"/>
    </xf>
    <xf numFmtId="0" fontId="30" fillId="5" borderId="3" xfId="0" applyFont="1" applyFill="1" applyBorder="1" applyAlignment="1" applyProtection="1">
      <alignment horizontal="center" vertical="center"/>
    </xf>
    <xf numFmtId="0" fontId="30" fillId="2" borderId="137" xfId="0" applyFont="1" applyFill="1" applyBorder="1" applyAlignment="1" applyProtection="1">
      <alignment horizontal="center" vertical="center"/>
    </xf>
    <xf numFmtId="0" fontId="33" fillId="14" borderId="4" xfId="0" applyFont="1" applyFill="1" applyBorder="1" applyAlignment="1" applyProtection="1">
      <alignment horizontal="center" vertical="center"/>
    </xf>
    <xf numFmtId="1" fontId="6" fillId="13" borderId="1" xfId="0" applyNumberFormat="1" applyFont="1" applyFill="1" applyBorder="1" applyAlignment="1" applyProtection="1">
      <alignment horizontal="center" vertical="center"/>
    </xf>
    <xf numFmtId="1" fontId="6" fillId="13" borderId="13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14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6" fillId="15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45" fillId="19" borderId="76" xfId="0" applyNumberFormat="1" applyFont="1" applyFill="1" applyBorder="1" applyAlignment="1">
      <alignment horizontal="center" vertical="center"/>
    </xf>
    <xf numFmtId="166" fontId="8" fillId="19" borderId="68" xfId="0" applyNumberFormat="1" applyFont="1" applyFill="1" applyBorder="1" applyAlignment="1">
      <alignment horizontal="center" textRotation="90"/>
    </xf>
    <xf numFmtId="0" fontId="64" fillId="19" borderId="71" xfId="0" applyFont="1" applyFill="1" applyBorder="1" applyAlignment="1">
      <alignment horizontal="center" vertical="center"/>
    </xf>
    <xf numFmtId="0" fontId="64" fillId="19" borderId="68" xfId="0" applyFont="1" applyFill="1" applyBorder="1" applyAlignment="1">
      <alignment horizontal="center"/>
    </xf>
    <xf numFmtId="1" fontId="44" fillId="19" borderId="73" xfId="0" applyNumberFormat="1" applyFont="1" applyFill="1" applyBorder="1" applyAlignment="1">
      <alignment horizontal="center"/>
    </xf>
    <xf numFmtId="0" fontId="44" fillId="19" borderId="73" xfId="0" applyFont="1" applyFill="1" applyBorder="1" applyAlignment="1">
      <alignment horizontal="center"/>
    </xf>
    <xf numFmtId="0" fontId="45" fillId="19" borderId="73" xfId="0" applyFont="1" applyFill="1" applyBorder="1" applyAlignment="1">
      <alignment horizontal="center" vertical="center"/>
    </xf>
    <xf numFmtId="2" fontId="91" fillId="19" borderId="12" xfId="0" applyNumberFormat="1" applyFont="1" applyFill="1" applyBorder="1" applyAlignment="1">
      <alignment vertical="center" wrapText="1"/>
    </xf>
    <xf numFmtId="1" fontId="44" fillId="19" borderId="80" xfId="0" applyNumberFormat="1" applyFont="1" applyFill="1" applyBorder="1" applyAlignment="1">
      <alignment horizontal="center"/>
    </xf>
    <xf numFmtId="0" fontId="44" fillId="19" borderId="80" xfId="0" applyFont="1" applyFill="1" applyBorder="1" applyAlignment="1">
      <alignment horizontal="center"/>
    </xf>
    <xf numFmtId="0" fontId="43" fillId="19" borderId="80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5" fillId="21" borderId="1" xfId="0" applyNumberFormat="1" applyFont="1" applyFill="1" applyBorder="1" applyAlignment="1">
      <alignment horizontal="center" vertical="center"/>
    </xf>
    <xf numFmtId="164" fontId="6" fillId="13" borderId="178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9" fontId="8" fillId="21" borderId="149" xfId="0" applyNumberFormat="1" applyFont="1" applyFill="1" applyBorder="1" applyAlignment="1">
      <alignment horizontal="center" vertical="center"/>
    </xf>
    <xf numFmtId="0" fontId="30" fillId="13" borderId="150" xfId="0" applyNumberFormat="1" applyFont="1" applyFill="1" applyBorder="1" applyAlignment="1">
      <alignment horizontal="center" vertical="center" wrapText="1"/>
    </xf>
    <xf numFmtId="0" fontId="30" fillId="13" borderId="151" xfId="0" applyNumberFormat="1" applyFont="1" applyFill="1" applyBorder="1" applyAlignment="1">
      <alignment horizontal="center" vertical="center" wrapText="1"/>
    </xf>
    <xf numFmtId="18" fontId="30" fillId="13" borderId="187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15" fillId="9" borderId="158" xfId="0" applyFont="1" applyFill="1" applyBorder="1" applyAlignment="1">
      <alignment vertical="center"/>
    </xf>
    <xf numFmtId="0" fontId="15" fillId="9" borderId="176" xfId="0" applyFont="1" applyFill="1" applyBorder="1" applyAlignment="1">
      <alignment horizontal="right" vertical="center"/>
    </xf>
    <xf numFmtId="1" fontId="14" fillId="14" borderId="154" xfId="0" applyNumberFormat="1" applyFont="1" applyFill="1" applyBorder="1" applyAlignment="1">
      <alignment horizontal="center" vertical="center"/>
    </xf>
    <xf numFmtId="0" fontId="25" fillId="12" borderId="176" xfId="0" applyFont="1" applyFill="1" applyBorder="1" applyAlignment="1">
      <alignment horizontal="center" vertical="center"/>
    </xf>
    <xf numFmtId="0" fontId="6" fillId="21" borderId="154" xfId="0" applyFont="1" applyFill="1" applyBorder="1" applyAlignment="1">
      <alignment horizontal="center" vertical="center"/>
    </xf>
    <xf numFmtId="0" fontId="132" fillId="12" borderId="156" xfId="0" applyFont="1" applyFill="1" applyBorder="1" applyAlignment="1">
      <alignment horizontal="center" vertical="center"/>
    </xf>
    <xf numFmtId="0" fontId="132" fillId="12" borderId="154" xfId="0" applyFont="1" applyFill="1" applyBorder="1" applyAlignment="1">
      <alignment horizontal="center" vertical="center"/>
    </xf>
    <xf numFmtId="1" fontId="2" fillId="12" borderId="157" xfId="0" applyNumberFormat="1" applyFont="1" applyFill="1" applyBorder="1" applyAlignment="1">
      <alignment horizontal="center" vertical="center"/>
    </xf>
    <xf numFmtId="1" fontId="2" fillId="12" borderId="154" xfId="0" applyNumberFormat="1" applyFont="1" applyFill="1" applyBorder="1" applyAlignment="1">
      <alignment horizontal="center" vertical="center"/>
    </xf>
    <xf numFmtId="1" fontId="2" fillId="12" borderId="158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14" fillId="14" borderId="1" xfId="0" applyNumberFormat="1" applyFont="1" applyFill="1" applyBorder="1" applyAlignment="1">
      <alignment horizontal="center" vertical="center"/>
    </xf>
    <xf numFmtId="0" fontId="25" fillId="12" borderId="139" xfId="0" applyFont="1" applyFill="1" applyBorder="1" applyAlignment="1">
      <alignment horizontal="center" vertical="center"/>
    </xf>
    <xf numFmtId="0" fontId="6" fillId="21" borderId="6" xfId="0" applyFont="1" applyFill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/>
    </xf>
    <xf numFmtId="1" fontId="14" fillId="14" borderId="13" xfId="0" applyNumberFormat="1" applyFont="1" applyFill="1" applyBorder="1" applyAlignment="1">
      <alignment horizontal="center" vertical="center"/>
    </xf>
    <xf numFmtId="0" fontId="26" fillId="21" borderId="1" xfId="0" applyFont="1" applyFill="1" applyBorder="1" applyAlignment="1">
      <alignment horizontal="center" vertical="center"/>
    </xf>
    <xf numFmtId="0" fontId="26" fillId="12" borderId="139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vertical="center"/>
    </xf>
    <xf numFmtId="0" fontId="15" fillId="14" borderId="7" xfId="0" applyFont="1" applyFill="1" applyBorder="1" applyAlignment="1">
      <alignment horizontal="right" vertical="center"/>
    </xf>
    <xf numFmtId="0" fontId="5" fillId="12" borderId="7" xfId="0" applyFont="1" applyFill="1" applyBorder="1" applyAlignment="1">
      <alignment horizontal="center" vertical="center"/>
    </xf>
    <xf numFmtId="0" fontId="5" fillId="21" borderId="1" xfId="0" applyFont="1" applyFill="1" applyBorder="1" applyAlignment="1">
      <alignment horizontal="center" vertical="center"/>
    </xf>
    <xf numFmtId="1" fontId="5" fillId="12" borderId="181" xfId="0" applyNumberFormat="1" applyFont="1" applyFill="1" applyBorder="1" applyAlignment="1">
      <alignment horizontal="center" vertical="center"/>
    </xf>
    <xf numFmtId="1" fontId="8" fillId="12" borderId="189" xfId="0" applyNumberFormat="1" applyFont="1" applyFill="1" applyBorder="1" applyAlignment="1">
      <alignment horizontal="center" vertical="center"/>
    </xf>
    <xf numFmtId="0" fontId="0" fillId="17" borderId="12" xfId="0" applyFill="1" applyBorder="1" applyAlignment="1">
      <alignment vertical="center"/>
    </xf>
    <xf numFmtId="0" fontId="6" fillId="17" borderId="141" xfId="0" applyFont="1" applyFill="1" applyBorder="1" applyAlignment="1">
      <alignment horizontal="center" vertical="center"/>
    </xf>
    <xf numFmtId="0" fontId="6" fillId="17" borderId="9" xfId="0" applyFont="1" applyFill="1" applyBorder="1" applyAlignment="1">
      <alignment horizontal="center" vertical="center"/>
    </xf>
    <xf numFmtId="0" fontId="6" fillId="17" borderId="13" xfId="0" applyFont="1" applyFill="1" applyBorder="1" applyAlignment="1">
      <alignment horizontal="center" vertical="center"/>
    </xf>
    <xf numFmtId="0" fontId="26" fillId="17" borderId="13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132" fillId="17" borderId="141" xfId="0" applyFont="1" applyFill="1" applyBorder="1" applyAlignment="1">
      <alignment horizontal="center" vertical="center"/>
    </xf>
    <xf numFmtId="0" fontId="132" fillId="17" borderId="13" xfId="0" applyFont="1" applyFill="1" applyBorder="1" applyAlignment="1">
      <alignment horizontal="center" vertical="center"/>
    </xf>
    <xf numFmtId="1" fontId="2" fillId="17" borderId="141" xfId="0" applyNumberFormat="1" applyFont="1" applyFill="1" applyBorder="1" applyAlignment="1">
      <alignment horizontal="center" vertical="center"/>
    </xf>
    <xf numFmtId="1" fontId="2" fillId="17" borderId="13" xfId="0" applyNumberFormat="1" applyFont="1" applyFill="1" applyBorder="1" applyAlignment="1">
      <alignment horizontal="center" vertical="center"/>
    </xf>
    <xf numFmtId="1" fontId="2" fillId="17" borderId="10" xfId="0" applyNumberFormat="1" applyFont="1" applyFill="1" applyBorder="1" applyAlignment="1">
      <alignment horizontal="center" vertical="center"/>
    </xf>
    <xf numFmtId="1" fontId="2" fillId="17" borderId="173" xfId="0" applyNumberFormat="1" applyFont="1" applyFill="1" applyBorder="1" applyAlignment="1">
      <alignment horizontal="center" vertical="center"/>
    </xf>
    <xf numFmtId="1" fontId="6" fillId="17" borderId="181" xfId="0" applyNumberFormat="1" applyFont="1" applyFill="1" applyBorder="1" applyAlignment="1">
      <alignment horizontal="center" vertical="center"/>
    </xf>
    <xf numFmtId="1" fontId="2" fillId="17" borderId="189" xfId="0" applyNumberFormat="1" applyFont="1" applyFill="1" applyBorder="1" applyAlignment="1">
      <alignment horizontal="center" vertical="center"/>
    </xf>
    <xf numFmtId="0" fontId="0" fillId="16" borderId="12" xfId="0" applyFill="1" applyBorder="1" applyAlignment="1">
      <alignment vertical="center"/>
    </xf>
    <xf numFmtId="0" fontId="6" fillId="16" borderId="141" xfId="0" applyFont="1" applyFill="1" applyBorder="1" applyAlignment="1">
      <alignment horizontal="center" vertical="center"/>
    </xf>
    <xf numFmtId="0" fontId="6" fillId="16" borderId="9" xfId="0" applyFont="1" applyFill="1" applyBorder="1" applyAlignment="1">
      <alignment horizontal="center" vertical="center"/>
    </xf>
    <xf numFmtId="0" fontId="6" fillId="16" borderId="13" xfId="0" applyFont="1" applyFill="1" applyBorder="1" applyAlignment="1">
      <alignment horizontal="center" vertical="center"/>
    </xf>
    <xf numFmtId="0" fontId="26" fillId="16" borderId="13" xfId="0" applyFont="1" applyFill="1" applyBorder="1" applyAlignment="1">
      <alignment horizontal="center" vertical="center"/>
    </xf>
    <xf numFmtId="0" fontId="132" fillId="16" borderId="141" xfId="0" applyFont="1" applyFill="1" applyBorder="1" applyAlignment="1">
      <alignment horizontal="center" vertical="center"/>
    </xf>
    <xf numFmtId="0" fontId="132" fillId="16" borderId="13" xfId="0" applyFont="1" applyFill="1" applyBorder="1" applyAlignment="1">
      <alignment horizontal="center" vertical="center"/>
    </xf>
    <xf numFmtId="1" fontId="2" fillId="16" borderId="141" xfId="0" applyNumberFormat="1" applyFont="1" applyFill="1" applyBorder="1" applyAlignment="1">
      <alignment horizontal="center" vertical="center"/>
    </xf>
    <xf numFmtId="1" fontId="2" fillId="16" borderId="13" xfId="0" applyNumberFormat="1" applyFont="1" applyFill="1" applyBorder="1" applyAlignment="1">
      <alignment horizontal="center" vertical="center"/>
    </xf>
    <xf numFmtId="1" fontId="2" fillId="16" borderId="10" xfId="0" applyNumberFormat="1" applyFont="1" applyFill="1" applyBorder="1" applyAlignment="1">
      <alignment horizontal="center" vertical="center"/>
    </xf>
    <xf numFmtId="1" fontId="2" fillId="16" borderId="173" xfId="0" applyNumberFormat="1" applyFont="1" applyFill="1" applyBorder="1" applyAlignment="1">
      <alignment horizontal="center" vertical="center"/>
    </xf>
    <xf numFmtId="1" fontId="6" fillId="16" borderId="181" xfId="0" applyNumberFormat="1" applyFont="1" applyFill="1" applyBorder="1" applyAlignment="1">
      <alignment horizontal="center" vertical="center"/>
    </xf>
    <xf numFmtId="1" fontId="2" fillId="16" borderId="189" xfId="0" applyNumberFormat="1" applyFont="1" applyFill="1" applyBorder="1" applyAlignment="1">
      <alignment horizontal="center" vertical="center"/>
    </xf>
    <xf numFmtId="1" fontId="10" fillId="14" borderId="13" xfId="0" applyNumberFormat="1" applyFont="1" applyFill="1" applyBorder="1" applyAlignment="1">
      <alignment horizontal="center" vertical="center"/>
    </xf>
    <xf numFmtId="0" fontId="6" fillId="12" borderId="9" xfId="0" applyFont="1" applyFill="1" applyBorder="1" applyAlignment="1">
      <alignment horizontal="center" vertical="center"/>
    </xf>
    <xf numFmtId="0" fontId="26" fillId="12" borderId="13" xfId="0" applyFont="1" applyFill="1" applyBorder="1" applyAlignment="1">
      <alignment horizontal="center" vertical="center"/>
    </xf>
    <xf numFmtId="0" fontId="6" fillId="21" borderId="13" xfId="0" applyFont="1" applyFill="1" applyBorder="1" applyAlignment="1">
      <alignment horizontal="center" vertical="center"/>
    </xf>
    <xf numFmtId="1" fontId="10" fillId="14" borderId="148" xfId="0" applyNumberFormat="1" applyFont="1" applyFill="1" applyBorder="1" applyAlignment="1">
      <alignment horizontal="center" vertical="center"/>
    </xf>
    <xf numFmtId="0" fontId="5" fillId="12" borderId="147" xfId="0" applyFont="1" applyFill="1" applyBorder="1" applyAlignment="1">
      <alignment horizontal="center" vertical="center"/>
    </xf>
    <xf numFmtId="0" fontId="5" fillId="12" borderId="163" xfId="0" applyFont="1" applyFill="1" applyBorder="1" applyAlignment="1">
      <alignment horizontal="center" vertical="center"/>
    </xf>
    <xf numFmtId="0" fontId="26" fillId="12" borderId="148" xfId="0" applyFont="1" applyFill="1" applyBorder="1" applyAlignment="1">
      <alignment horizontal="center" vertical="center"/>
    </xf>
    <xf numFmtId="0" fontId="6" fillId="21" borderId="148" xfId="0" applyFont="1" applyFill="1" applyBorder="1" applyAlignment="1">
      <alignment horizontal="center" vertical="center"/>
    </xf>
    <xf numFmtId="1" fontId="8" fillId="60" borderId="191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/>
    </xf>
    <xf numFmtId="0" fontId="6" fillId="2" borderId="152" xfId="0" applyFont="1" applyFill="1" applyBorder="1" applyAlignment="1">
      <alignment vertical="center"/>
    </xf>
    <xf numFmtId="0" fontId="6" fillId="2" borderId="175" xfId="0" applyFont="1" applyFill="1" applyBorder="1" applyAlignment="1">
      <alignment horizontal="right" vertical="center"/>
    </xf>
    <xf numFmtId="1" fontId="10" fillId="15" borderId="151" xfId="0" applyNumberFormat="1" applyFont="1" applyFill="1" applyBorder="1" applyAlignment="1">
      <alignment horizontal="center" vertical="center"/>
    </xf>
    <xf numFmtId="0" fontId="6" fillId="12" borderId="150" xfId="0" applyFont="1" applyFill="1" applyBorder="1" applyAlignment="1">
      <alignment horizontal="center" vertical="center"/>
    </xf>
    <xf numFmtId="0" fontId="6" fillId="12" borderId="175" xfId="0" applyFont="1" applyFill="1" applyBorder="1" applyAlignment="1">
      <alignment horizontal="center" vertical="center"/>
    </xf>
    <xf numFmtId="0" fontId="6" fillId="12" borderId="151" xfId="0" applyFont="1" applyFill="1" applyBorder="1" applyAlignment="1">
      <alignment horizontal="center" vertical="center"/>
    </xf>
    <xf numFmtId="0" fontId="26" fillId="12" borderId="151" xfId="0" applyFont="1" applyFill="1" applyBorder="1" applyAlignment="1">
      <alignment horizontal="center" vertical="center"/>
    </xf>
    <xf numFmtId="0" fontId="6" fillId="21" borderId="151" xfId="0" applyFont="1" applyFill="1" applyBorder="1" applyAlignment="1">
      <alignment horizontal="center" vertical="center"/>
    </xf>
    <xf numFmtId="0" fontId="132" fillId="12" borderId="150" xfId="0" applyFont="1" applyFill="1" applyBorder="1" applyAlignment="1">
      <alignment horizontal="center" vertical="center"/>
    </xf>
    <xf numFmtId="0" fontId="132" fillId="12" borderId="151" xfId="0" applyFont="1" applyFill="1" applyBorder="1" applyAlignment="1">
      <alignment horizontal="center" vertical="center"/>
    </xf>
    <xf numFmtId="164" fontId="133" fillId="10" borderId="152" xfId="0" applyNumberFormat="1" applyFont="1" applyFill="1" applyBorder="1" applyAlignment="1">
      <alignment horizontal="center" vertical="center"/>
    </xf>
    <xf numFmtId="1" fontId="20" fillId="14" borderId="199" xfId="0" applyNumberFormat="1" applyFont="1" applyFill="1" applyBorder="1" applyAlignment="1">
      <alignment horizontal="center" vertical="center"/>
    </xf>
    <xf numFmtId="1" fontId="2" fillId="12" borderId="150" xfId="0" applyNumberFormat="1" applyFont="1" applyFill="1" applyBorder="1" applyAlignment="1">
      <alignment horizontal="center" vertical="center"/>
    </xf>
    <xf numFmtId="1" fontId="2" fillId="12" borderId="151" xfId="0" applyNumberFormat="1" applyFont="1" applyFill="1" applyBorder="1" applyAlignment="1">
      <alignment horizontal="center" vertical="center"/>
    </xf>
    <xf numFmtId="1" fontId="2" fillId="12" borderId="152" xfId="0" applyNumberFormat="1" applyFont="1" applyFill="1" applyBorder="1" applyAlignment="1">
      <alignment horizontal="center" vertical="center"/>
    </xf>
    <xf numFmtId="1" fontId="2" fillId="60" borderId="174" xfId="0" applyNumberFormat="1" applyFont="1" applyFill="1" applyBorder="1" applyAlignment="1">
      <alignment horizontal="center" vertical="center"/>
    </xf>
    <xf numFmtId="1" fontId="6" fillId="12" borderId="200" xfId="0" applyNumberFormat="1" applyFont="1" applyFill="1" applyBorder="1" applyAlignment="1">
      <alignment horizontal="center" vertical="center"/>
    </xf>
    <xf numFmtId="1" fontId="2" fillId="12" borderId="188" xfId="0" applyNumberFormat="1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vertical="center"/>
    </xf>
    <xf numFmtId="0" fontId="6" fillId="5" borderId="12" xfId="0" applyFont="1" applyFill="1" applyBorder="1" applyAlignment="1">
      <alignment horizontal="right" vertical="center"/>
    </xf>
    <xf numFmtId="1" fontId="23" fillId="0" borderId="21" xfId="0" applyNumberFormat="1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/>
    </xf>
    <xf numFmtId="0" fontId="132" fillId="12" borderId="170" xfId="0" applyFont="1" applyFill="1" applyBorder="1" applyAlignment="1">
      <alignment horizontal="center" vertical="center"/>
    </xf>
    <xf numFmtId="0" fontId="132" fillId="12" borderId="6" xfId="0" applyFont="1" applyFill="1" applyBorder="1" applyAlignment="1">
      <alignment horizontal="center" vertical="center"/>
    </xf>
    <xf numFmtId="164" fontId="133" fillId="10" borderId="11" xfId="0" applyNumberFormat="1" applyFont="1" applyFill="1" applyBorder="1" applyAlignment="1">
      <alignment horizontal="center" vertical="center"/>
    </xf>
    <xf numFmtId="1" fontId="20" fillId="14" borderId="198" xfId="0" applyNumberFormat="1" applyFont="1" applyFill="1" applyBorder="1" applyAlignment="1">
      <alignment horizontal="center" vertical="center"/>
    </xf>
    <xf numFmtId="1" fontId="2" fillId="12" borderId="170" xfId="0" applyNumberFormat="1" applyFont="1" applyFill="1" applyBorder="1" applyAlignment="1">
      <alignment horizontal="center" vertical="center"/>
    </xf>
    <xf numFmtId="1" fontId="2" fillId="12" borderId="6" xfId="0" applyNumberFormat="1" applyFont="1" applyFill="1" applyBorder="1" applyAlignment="1">
      <alignment horizontal="center" vertical="center"/>
    </xf>
    <xf numFmtId="1" fontId="8" fillId="60" borderId="194" xfId="0" applyNumberFormat="1" applyFont="1" applyFill="1" applyBorder="1" applyAlignment="1">
      <alignment horizontal="center" vertical="center"/>
    </xf>
    <xf numFmtId="1" fontId="5" fillId="12" borderId="183" xfId="0" applyNumberFormat="1" applyFont="1" applyFill="1" applyBorder="1" applyAlignment="1">
      <alignment horizontal="center" vertical="center"/>
    </xf>
    <xf numFmtId="1" fontId="8" fillId="12" borderId="6" xfId="0" applyNumberFormat="1" applyFont="1" applyFill="1" applyBorder="1" applyAlignment="1">
      <alignment horizontal="center" vertical="center"/>
    </xf>
    <xf numFmtId="1" fontId="8" fillId="12" borderId="198" xfId="0" applyNumberFormat="1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0" fontId="127" fillId="12" borderId="6" xfId="0" applyFont="1" applyFill="1" applyBorder="1" applyAlignment="1">
      <alignment horizontal="center" vertical="center"/>
    </xf>
    <xf numFmtId="1" fontId="2" fillId="12" borderId="198" xfId="0" applyNumberFormat="1" applyFont="1" applyFill="1" applyBorder="1" applyAlignment="1">
      <alignment horizontal="center" vertical="center"/>
    </xf>
    <xf numFmtId="1" fontId="5" fillId="12" borderId="184" xfId="0" applyNumberFormat="1" applyFont="1" applyFill="1" applyBorder="1" applyAlignment="1">
      <alignment horizontal="center" vertical="center"/>
    </xf>
    <xf numFmtId="1" fontId="2" fillId="12" borderId="184" xfId="0" applyNumberFormat="1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1" fontId="14" fillId="0" borderId="148" xfId="0" applyNumberFormat="1" applyFont="1" applyFill="1" applyBorder="1" applyAlignment="1">
      <alignment horizontal="center" vertical="center"/>
    </xf>
    <xf numFmtId="0" fontId="6" fillId="12" borderId="163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6" fillId="4" borderId="8" xfId="0" applyFont="1" applyFill="1" applyBorder="1" applyAlignment="1">
      <alignment horizontal="right" vertical="center"/>
    </xf>
    <xf numFmtId="1" fontId="14" fillId="0" borderId="6" xfId="0" applyNumberFormat="1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164" fontId="133" fillId="10" borderId="154" xfId="0" applyNumberFormat="1" applyFont="1" applyFill="1" applyBorder="1" applyAlignment="1">
      <alignment horizontal="center" vertical="center"/>
    </xf>
    <xf numFmtId="1" fontId="2" fillId="12" borderId="182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26" fillId="12" borderId="2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25" fillId="21" borderId="2" xfId="0" applyFont="1" applyFill="1" applyBorder="1" applyAlignment="1">
      <alignment horizontal="center" vertical="center"/>
    </xf>
    <xf numFmtId="1" fontId="8" fillId="12" borderId="140" xfId="0" applyNumberFormat="1" applyFont="1" applyFill="1" applyBorder="1" applyAlignment="1">
      <alignment horizontal="center" vertical="center"/>
    </xf>
    <xf numFmtId="0" fontId="6" fillId="21" borderId="2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21" borderId="11" xfId="0" applyFont="1" applyFill="1" applyBorder="1" applyAlignment="1">
      <alignment horizontal="center" vertical="center"/>
    </xf>
    <xf numFmtId="1" fontId="6" fillId="12" borderId="8" xfId="0" applyNumberFormat="1" applyFont="1" applyFill="1" applyBorder="1" applyAlignment="1">
      <alignment horizontal="center" vertical="center"/>
    </xf>
    <xf numFmtId="1" fontId="20" fillId="14" borderId="2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164" fontId="133" fillId="10" borderId="5" xfId="0" applyNumberFormat="1" applyFont="1" applyFill="1" applyBorder="1" applyAlignment="1">
      <alignment horizontal="center" vertical="center"/>
    </xf>
    <xf numFmtId="164" fontId="6" fillId="10" borderId="5" xfId="0" applyNumberFormat="1" applyFont="1" applyFill="1" applyBorder="1" applyAlignment="1">
      <alignment horizontal="center" vertical="center"/>
    </xf>
    <xf numFmtId="0" fontId="23" fillId="14" borderId="2" xfId="0" applyFont="1" applyFill="1" applyBorder="1" applyAlignment="1">
      <alignment vertical="center"/>
    </xf>
    <xf numFmtId="0" fontId="23" fillId="14" borderId="7" xfId="0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8" fillId="0" borderId="153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18" borderId="1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49" fontId="0" fillId="0" borderId="14" xfId="0" applyNumberForma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135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3" fontId="129" fillId="0" borderId="0" xfId="0" applyNumberFormat="1" applyFont="1" applyFill="1" applyAlignment="1">
      <alignment horizontal="center"/>
    </xf>
    <xf numFmtId="0" fontId="56" fillId="13" borderId="1" xfId="0" applyNumberFormat="1" applyFont="1" applyFill="1" applyBorder="1" applyAlignment="1">
      <alignment horizontal="center" vertical="center"/>
    </xf>
    <xf numFmtId="164" fontId="5" fillId="13" borderId="141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10" xfId="0" applyNumberFormat="1" applyFont="1" applyFill="1" applyBorder="1" applyAlignment="1">
      <alignment horizontal="center" vertical="center" wrapText="1"/>
    </xf>
    <xf numFmtId="164" fontId="5" fillId="13" borderId="178" xfId="0" applyNumberFormat="1" applyFont="1" applyFill="1" applyBorder="1" applyAlignment="1">
      <alignment horizontal="center" vertical="center" wrapText="1"/>
    </xf>
    <xf numFmtId="18" fontId="30" fillId="13" borderId="152" xfId="0" applyNumberFormat="1" applyFont="1" applyFill="1" applyBorder="1" applyAlignment="1">
      <alignment horizontal="center" vertical="center" wrapText="1"/>
    </xf>
    <xf numFmtId="165" fontId="30" fillId="13" borderId="187" xfId="0" applyNumberFormat="1" applyFont="1" applyFill="1" applyBorder="1" applyAlignment="1">
      <alignment horizontal="center" vertical="center" wrapText="1"/>
    </xf>
    <xf numFmtId="0" fontId="11" fillId="9" borderId="201" xfId="0" applyFont="1" applyFill="1" applyBorder="1" applyAlignment="1">
      <alignment horizontal="center" vertical="center"/>
    </xf>
    <xf numFmtId="0" fontId="11" fillId="9" borderId="202" xfId="0" applyFont="1" applyFill="1" applyBorder="1" applyAlignment="1">
      <alignment horizontal="center" vertical="center"/>
    </xf>
    <xf numFmtId="0" fontId="2" fillId="16" borderId="164" xfId="0" applyFont="1" applyFill="1" applyBorder="1" applyAlignment="1">
      <alignment horizontal="center" vertical="center"/>
    </xf>
    <xf numFmtId="0" fontId="15" fillId="16" borderId="157" xfId="0" applyFont="1" applyFill="1" applyBorder="1" applyAlignment="1">
      <alignment horizontal="center" vertical="center"/>
    </xf>
    <xf numFmtId="0" fontId="15" fillId="16" borderId="176" xfId="0" applyFont="1" applyFill="1" applyBorder="1" applyAlignment="1">
      <alignment horizontal="center" vertical="center"/>
    </xf>
    <xf numFmtId="0" fontId="6" fillId="16" borderId="154" xfId="0" applyFont="1" applyFill="1" applyBorder="1" applyAlignment="1">
      <alignment horizontal="center" vertical="center"/>
    </xf>
    <xf numFmtId="0" fontId="26" fillId="16" borderId="154" xfId="0" applyFont="1" applyFill="1" applyBorder="1" applyAlignment="1">
      <alignment horizontal="center" vertical="center"/>
    </xf>
    <xf numFmtId="2" fontId="132" fillId="16" borderId="1" xfId="0" applyNumberFormat="1" applyFont="1" applyFill="1" applyBorder="1" applyAlignment="1">
      <alignment horizontal="center" vertical="center"/>
    </xf>
    <xf numFmtId="3" fontId="38" fillId="14" borderId="140" xfId="0" applyNumberFormat="1" applyFont="1" applyFill="1" applyBorder="1" applyAlignment="1">
      <alignment horizontal="center" vertical="center"/>
    </xf>
    <xf numFmtId="1" fontId="2" fillId="16" borderId="157" xfId="0" applyNumberFormat="1" applyFont="1" applyFill="1" applyBorder="1" applyAlignment="1">
      <alignment horizontal="center" vertical="center"/>
    </xf>
    <xf numFmtId="1" fontId="2" fillId="16" borderId="154" xfId="0" applyNumberFormat="1" applyFont="1" applyFill="1" applyBorder="1" applyAlignment="1">
      <alignment horizontal="center" vertical="center"/>
    </xf>
    <xf numFmtId="1" fontId="2" fillId="16" borderId="158" xfId="0" applyNumberFormat="1" applyFont="1" applyFill="1" applyBorder="1" applyAlignment="1">
      <alignment horizontal="center" vertical="center"/>
    </xf>
    <xf numFmtId="1" fontId="2" fillId="16" borderId="4" xfId="0" applyNumberFormat="1" applyFont="1" applyFill="1" applyBorder="1" applyAlignment="1">
      <alignment horizontal="center" vertical="center"/>
    </xf>
    <xf numFmtId="164" fontId="2" fillId="16" borderId="140" xfId="0" applyNumberFormat="1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vertical="center"/>
    </xf>
    <xf numFmtId="0" fontId="15" fillId="12" borderId="1" xfId="0" applyFont="1" applyFill="1" applyBorder="1" applyAlignment="1">
      <alignment horizontal="center" vertical="center"/>
    </xf>
    <xf numFmtId="1" fontId="2" fillId="12" borderId="4" xfId="0" applyNumberFormat="1" applyFont="1" applyFill="1" applyBorder="1" applyAlignment="1">
      <alignment horizontal="center" vertical="center"/>
    </xf>
    <xf numFmtId="164" fontId="2" fillId="12" borderId="140" xfId="0" applyNumberFormat="1" applyFont="1" applyFill="1" applyBorder="1" applyAlignment="1">
      <alignment horizontal="center" vertical="center"/>
    </xf>
    <xf numFmtId="0" fontId="5" fillId="8" borderId="205" xfId="0" applyFont="1" applyFill="1" applyBorder="1" applyAlignment="1">
      <alignment horizontal="center" vertical="center"/>
    </xf>
    <xf numFmtId="0" fontId="5" fillId="8" borderId="206" xfId="0" applyFont="1" applyFill="1" applyBorder="1" applyAlignment="1">
      <alignment horizontal="center" vertical="center"/>
    </xf>
    <xf numFmtId="0" fontId="11" fillId="14" borderId="205" xfId="0" applyFont="1" applyFill="1" applyBorder="1" applyAlignment="1">
      <alignment horizontal="center" vertical="center"/>
    </xf>
    <xf numFmtId="0" fontId="11" fillId="14" borderId="206" xfId="0" applyFont="1" applyFill="1" applyBorder="1" applyAlignment="1">
      <alignment horizontal="center" vertical="center"/>
    </xf>
    <xf numFmtId="0" fontId="5" fillId="2" borderId="205" xfId="0" applyFont="1" applyFill="1" applyBorder="1" applyAlignment="1">
      <alignment horizontal="center" vertical="center"/>
    </xf>
    <xf numFmtId="0" fontId="8" fillId="2" borderId="206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0" fontId="5" fillId="5" borderId="205" xfId="0" applyFont="1" applyFill="1" applyBorder="1" applyAlignment="1">
      <alignment horizontal="center" vertical="center"/>
    </xf>
    <xf numFmtId="0" fontId="5" fillId="5" borderId="206" xfId="0" applyFont="1" applyFill="1" applyBorder="1" applyAlignment="1">
      <alignment horizontal="center" vertical="center"/>
    </xf>
    <xf numFmtId="0" fontId="11" fillId="9" borderId="205" xfId="0" applyFont="1" applyFill="1" applyBorder="1" applyAlignment="1">
      <alignment horizontal="center" vertical="center"/>
    </xf>
    <xf numFmtId="0" fontId="11" fillId="9" borderId="206" xfId="0" applyFont="1" applyFill="1" applyBorder="1" applyAlignment="1">
      <alignment horizontal="center" vertical="center"/>
    </xf>
    <xf numFmtId="1" fontId="2" fillId="12" borderId="3" xfId="0" applyNumberFormat="1" applyFont="1" applyFill="1" applyBorder="1" applyAlignment="1">
      <alignment horizontal="center" vertical="center"/>
    </xf>
    <xf numFmtId="0" fontId="5" fillId="8" borderId="203" xfId="0" applyFont="1" applyFill="1" applyBorder="1" applyAlignment="1">
      <alignment horizontal="center" vertical="center"/>
    </xf>
    <xf numFmtId="0" fontId="5" fillId="8" borderId="204" xfId="0" applyFont="1" applyFill="1" applyBorder="1" applyAlignment="1">
      <alignment horizontal="center" vertical="center"/>
    </xf>
    <xf numFmtId="0" fontId="15" fillId="12" borderId="13" xfId="0" applyFont="1" applyFill="1" applyBorder="1" applyAlignment="1">
      <alignment horizontal="center" vertical="center"/>
    </xf>
    <xf numFmtId="0" fontId="25" fillId="12" borderId="13" xfId="0" applyFont="1" applyFill="1" applyBorder="1" applyAlignment="1">
      <alignment horizontal="center" vertical="center"/>
    </xf>
    <xf numFmtId="0" fontId="11" fillId="9" borderId="203" xfId="0" applyFont="1" applyFill="1" applyBorder="1" applyAlignment="1">
      <alignment horizontal="center" vertical="center"/>
    </xf>
    <xf numFmtId="0" fontId="11" fillId="9" borderId="204" xfId="0" applyFont="1" applyFill="1" applyBorder="1" applyAlignment="1">
      <alignment horizontal="center" vertical="center"/>
    </xf>
    <xf numFmtId="0" fontId="5" fillId="4" borderId="203" xfId="0" applyFont="1" applyFill="1" applyBorder="1" applyAlignment="1">
      <alignment horizontal="center" vertical="center"/>
    </xf>
    <xf numFmtId="0" fontId="5" fillId="4" borderId="204" xfId="0" applyFont="1" applyFill="1" applyBorder="1" applyAlignment="1">
      <alignment horizontal="center" vertical="center"/>
    </xf>
    <xf numFmtId="164" fontId="2" fillId="12" borderId="178" xfId="0" applyNumberFormat="1" applyFont="1" applyFill="1" applyBorder="1" applyAlignment="1">
      <alignment horizontal="center" vertical="center"/>
    </xf>
    <xf numFmtId="0" fontId="5" fillId="2" borderId="203" xfId="0" applyFont="1" applyFill="1" applyBorder="1" applyAlignment="1">
      <alignment horizontal="center" vertical="center"/>
    </xf>
    <xf numFmtId="0" fontId="5" fillId="2" borderId="204" xfId="0" applyFont="1" applyFill="1" applyBorder="1" applyAlignment="1">
      <alignment horizontal="center" vertical="center"/>
    </xf>
    <xf numFmtId="0" fontId="8" fillId="2" borderId="204" xfId="0" applyFont="1" applyFill="1" applyBorder="1" applyAlignment="1">
      <alignment horizontal="center" vertical="center"/>
    </xf>
    <xf numFmtId="2" fontId="132" fillId="16" borderId="13" xfId="0" applyNumberFormat="1" applyFont="1" applyFill="1" applyBorder="1" applyAlignment="1">
      <alignment horizontal="center" vertical="center"/>
    </xf>
    <xf numFmtId="0" fontId="6" fillId="2" borderId="207" xfId="0" applyFont="1" applyFill="1" applyBorder="1" applyAlignment="1">
      <alignment vertical="center"/>
    </xf>
    <xf numFmtId="0" fontId="6" fillId="12" borderId="211" xfId="0" applyFont="1" applyFill="1" applyBorder="1" applyAlignment="1">
      <alignment horizontal="center" vertical="center"/>
    </xf>
    <xf numFmtId="0" fontId="6" fillId="12" borderId="212" xfId="0" applyFont="1" applyFill="1" applyBorder="1" applyAlignment="1">
      <alignment horizontal="center" vertical="center"/>
    </xf>
    <xf numFmtId="2" fontId="132" fillId="16" borderId="210" xfId="0" applyNumberFormat="1" applyFont="1" applyFill="1" applyBorder="1" applyAlignment="1">
      <alignment horizontal="center" vertical="center"/>
    </xf>
    <xf numFmtId="1" fontId="2" fillId="12" borderId="211" xfId="0" applyNumberFormat="1" applyFont="1" applyFill="1" applyBorder="1" applyAlignment="1">
      <alignment horizontal="center" vertical="center"/>
    </xf>
    <xf numFmtId="1" fontId="2" fillId="12" borderId="210" xfId="0" applyNumberFormat="1" applyFont="1" applyFill="1" applyBorder="1" applyAlignment="1">
      <alignment horizontal="center" vertical="center"/>
    </xf>
    <xf numFmtId="164" fontId="2" fillId="12" borderId="214" xfId="0" applyNumberFormat="1" applyFont="1" applyFill="1" applyBorder="1" applyAlignment="1">
      <alignment horizontal="center" vertical="center"/>
    </xf>
    <xf numFmtId="3" fontId="20" fillId="14" borderId="140" xfId="0" applyNumberFormat="1" applyFont="1" applyFill="1" applyBorder="1" applyAlignment="1">
      <alignment horizontal="center" vertical="center"/>
    </xf>
    <xf numFmtId="0" fontId="5" fillId="2" borderId="206" xfId="0" applyFont="1" applyFill="1" applyBorder="1" applyAlignment="1">
      <alignment horizontal="center" vertical="center"/>
    </xf>
    <xf numFmtId="1" fontId="14" fillId="15" borderId="1" xfId="0" applyNumberFormat="1" applyFont="1" applyFill="1" applyBorder="1" applyAlignment="1">
      <alignment horizontal="center" vertical="center"/>
    </xf>
    <xf numFmtId="0" fontId="2" fillId="17" borderId="164" xfId="0" applyFont="1" applyFill="1" applyBorder="1" applyAlignment="1">
      <alignment horizontal="center" vertical="center"/>
    </xf>
    <xf numFmtId="0" fontId="26" fillId="17" borderId="139" xfId="0" applyFont="1" applyFill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0" fontId="25" fillId="17" borderId="1" xfId="0" applyFont="1" applyFill="1" applyBorder="1" applyAlignment="1">
      <alignment horizontal="center" vertical="center"/>
    </xf>
    <xf numFmtId="1" fontId="2" fillId="17" borderId="139" xfId="0" applyNumberFormat="1" applyFont="1" applyFill="1" applyBorder="1" applyAlignment="1">
      <alignment horizontal="center" vertical="center"/>
    </xf>
    <xf numFmtId="1" fontId="2" fillId="17" borderId="1" xfId="0" applyNumberFormat="1" applyFont="1" applyFill="1" applyBorder="1" applyAlignment="1">
      <alignment horizontal="center" vertical="center"/>
    </xf>
    <xf numFmtId="1" fontId="2" fillId="17" borderId="2" xfId="0" applyNumberFormat="1" applyFont="1" applyFill="1" applyBorder="1" applyAlignment="1">
      <alignment horizontal="center" vertical="center"/>
    </xf>
    <xf numFmtId="1" fontId="2" fillId="17" borderId="4" xfId="0" applyNumberFormat="1" applyFont="1" applyFill="1" applyBorder="1" applyAlignment="1">
      <alignment horizontal="center" vertical="center"/>
    </xf>
    <xf numFmtId="164" fontId="2" fillId="17" borderId="140" xfId="0" applyNumberFormat="1" applyFont="1" applyFill="1" applyBorder="1" applyAlignment="1">
      <alignment horizontal="center" vertical="center"/>
    </xf>
    <xf numFmtId="0" fontId="6" fillId="2" borderId="216" xfId="0" applyFont="1" applyFill="1" applyBorder="1" applyAlignment="1">
      <alignment vertical="center"/>
    </xf>
    <xf numFmtId="0" fontId="5" fillId="2" borderId="217" xfId="0" applyFont="1" applyFill="1" applyBorder="1" applyAlignment="1">
      <alignment horizontal="center" vertical="center"/>
    </xf>
    <xf numFmtId="0" fontId="5" fillId="2" borderId="218" xfId="0" applyFont="1" applyFill="1" applyBorder="1" applyAlignment="1">
      <alignment horizontal="center" vertical="center"/>
    </xf>
    <xf numFmtId="0" fontId="9" fillId="15" borderId="219" xfId="0" applyFont="1" applyFill="1" applyBorder="1" applyAlignment="1">
      <alignment horizontal="center" vertical="center"/>
    </xf>
    <xf numFmtId="0" fontId="6" fillId="12" borderId="220" xfId="0" applyFont="1" applyFill="1" applyBorder="1" applyAlignment="1">
      <alignment horizontal="center" vertical="center"/>
    </xf>
    <xf numFmtId="0" fontId="6" fillId="12" borderId="221" xfId="0" applyFont="1" applyFill="1" applyBorder="1" applyAlignment="1">
      <alignment horizontal="center" vertical="center"/>
    </xf>
    <xf numFmtId="0" fontId="6" fillId="12" borderId="219" xfId="0" applyFont="1" applyFill="1" applyBorder="1" applyAlignment="1">
      <alignment horizontal="center" vertical="center"/>
    </xf>
    <xf numFmtId="0" fontId="26" fillId="12" borderId="219" xfId="0" applyFont="1" applyFill="1" applyBorder="1" applyAlignment="1">
      <alignment horizontal="center" vertical="center"/>
    </xf>
    <xf numFmtId="2" fontId="132" fillId="16" borderId="219" xfId="0" applyNumberFormat="1" applyFont="1" applyFill="1" applyBorder="1" applyAlignment="1">
      <alignment horizontal="center" vertical="center"/>
    </xf>
    <xf numFmtId="3" fontId="20" fillId="14" borderId="223" xfId="0" applyNumberFormat="1" applyFont="1" applyFill="1" applyBorder="1" applyAlignment="1">
      <alignment horizontal="center" vertical="center"/>
    </xf>
    <xf numFmtId="1" fontId="2" fillId="12" borderId="220" xfId="0" applyNumberFormat="1" applyFont="1" applyFill="1" applyBorder="1" applyAlignment="1">
      <alignment horizontal="center" vertical="center"/>
    </xf>
    <xf numFmtId="1" fontId="2" fillId="12" borderId="219" xfId="0" applyNumberFormat="1" applyFont="1" applyFill="1" applyBorder="1" applyAlignment="1">
      <alignment horizontal="center" vertical="center"/>
    </xf>
    <xf numFmtId="1" fontId="2" fillId="12" borderId="216" xfId="0" applyNumberFormat="1" applyFont="1" applyFill="1" applyBorder="1" applyAlignment="1">
      <alignment horizontal="center" vertical="center"/>
    </xf>
    <xf numFmtId="164" fontId="2" fillId="12" borderId="223" xfId="0" applyNumberFormat="1" applyFont="1" applyFill="1" applyBorder="1" applyAlignment="1">
      <alignment horizontal="center" vertical="center"/>
    </xf>
    <xf numFmtId="0" fontId="6" fillId="8" borderId="207" xfId="0" applyFont="1" applyFill="1" applyBorder="1" applyAlignment="1">
      <alignment vertical="center"/>
    </xf>
    <xf numFmtId="0" fontId="5" fillId="8" borderId="208" xfId="0" applyFont="1" applyFill="1" applyBorder="1" applyAlignment="1">
      <alignment horizontal="center" vertical="center"/>
    </xf>
    <xf numFmtId="0" fontId="5" fillId="8" borderId="209" xfId="0" applyFont="1" applyFill="1" applyBorder="1" applyAlignment="1">
      <alignment horizontal="center" vertical="center"/>
    </xf>
    <xf numFmtId="1" fontId="23" fillId="0" borderId="210" xfId="0" applyNumberFormat="1" applyFont="1" applyFill="1" applyBorder="1" applyAlignment="1">
      <alignment horizontal="center" vertical="center"/>
    </xf>
    <xf numFmtId="0" fontId="15" fillId="12" borderId="212" xfId="0" applyFont="1" applyFill="1" applyBorder="1" applyAlignment="1">
      <alignment horizontal="center" vertical="center"/>
    </xf>
    <xf numFmtId="3" fontId="5" fillId="14" borderId="214" xfId="0" applyNumberFormat="1" applyFont="1" applyFill="1" applyBorder="1" applyAlignment="1">
      <alignment horizontal="center" vertical="center"/>
    </xf>
    <xf numFmtId="0" fontId="8" fillId="2" borderId="205" xfId="0" applyFont="1" applyFill="1" applyBorder="1" applyAlignment="1">
      <alignment horizontal="center" vertical="center"/>
    </xf>
    <xf numFmtId="3" fontId="5" fillId="14" borderId="140" xfId="0" applyNumberFormat="1" applyFont="1" applyFill="1" applyBorder="1" applyAlignment="1">
      <alignment horizontal="center" vertical="center"/>
    </xf>
    <xf numFmtId="164" fontId="8" fillId="2" borderId="140" xfId="0" applyNumberFormat="1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1" fontId="14" fillId="20" borderId="1" xfId="0" applyNumberFormat="1" applyFont="1" applyFill="1" applyBorder="1" applyAlignment="1">
      <alignment horizontal="center" vertical="center"/>
    </xf>
    <xf numFmtId="0" fontId="5" fillId="4" borderId="206" xfId="0" applyFont="1" applyFill="1" applyBorder="1" applyAlignment="1">
      <alignment horizontal="center" vertical="center"/>
    </xf>
    <xf numFmtId="1" fontId="23" fillId="20" borderId="1" xfId="0" applyNumberFormat="1" applyFont="1" applyFill="1" applyBorder="1" applyAlignment="1">
      <alignment horizontal="center" vertical="center"/>
    </xf>
    <xf numFmtId="0" fontId="8" fillId="2" borderId="218" xfId="0" applyFont="1" applyFill="1" applyBorder="1" applyAlignment="1">
      <alignment horizontal="center" vertical="center"/>
    </xf>
    <xf numFmtId="1" fontId="23" fillId="20" borderId="219" xfId="0" applyNumberFormat="1" applyFont="1" applyFill="1" applyBorder="1" applyAlignment="1">
      <alignment horizontal="center" vertical="center"/>
    </xf>
    <xf numFmtId="1" fontId="2" fillId="12" borderId="224" xfId="0" applyNumberFormat="1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vertical="center"/>
    </xf>
    <xf numFmtId="0" fontId="11" fillId="9" borderId="225" xfId="0" applyFont="1" applyFill="1" applyBorder="1" applyAlignment="1">
      <alignment horizontal="center" vertical="center"/>
    </xf>
    <xf numFmtId="0" fontId="11" fillId="9" borderId="226" xfId="0" applyFont="1" applyFill="1" applyBorder="1" applyAlignment="1">
      <alignment horizontal="center" vertical="center"/>
    </xf>
    <xf numFmtId="1" fontId="14" fillId="20" borderId="6" xfId="0" applyNumberFormat="1" applyFont="1" applyFill="1" applyBorder="1" applyAlignment="1">
      <alignment horizontal="center" vertical="center"/>
    </xf>
    <xf numFmtId="3" fontId="20" fillId="14" borderId="198" xfId="0" applyNumberFormat="1" applyFont="1" applyFill="1" applyBorder="1" applyAlignment="1">
      <alignment horizontal="center" vertical="center"/>
    </xf>
    <xf numFmtId="1" fontId="2" fillId="12" borderId="5" xfId="0" applyNumberFormat="1" applyFont="1" applyFill="1" applyBorder="1" applyAlignment="1">
      <alignment horizontal="center" vertical="center"/>
    </xf>
    <xf numFmtId="164" fontId="2" fillId="12" borderId="198" xfId="0" applyNumberFormat="1" applyFont="1" applyFill="1" applyBorder="1" applyAlignment="1">
      <alignment horizontal="center" vertical="center"/>
    </xf>
    <xf numFmtId="0" fontId="5" fillId="4" borderId="205" xfId="0" applyFont="1" applyFill="1" applyBorder="1" applyAlignment="1">
      <alignment horizontal="center" vertical="center"/>
    </xf>
    <xf numFmtId="1" fontId="10" fillId="20" borderId="1" xfId="0" applyNumberFormat="1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8" fillId="20" borderId="1" xfId="0" applyFont="1" applyFill="1" applyBorder="1" applyAlignment="1">
      <alignment horizontal="center" vertical="center"/>
    </xf>
    <xf numFmtId="1" fontId="10" fillId="20" borderId="13" xfId="0" applyNumberFormat="1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6" fillId="12" borderId="14" xfId="0" applyFont="1" applyFill="1" applyBorder="1" applyAlignment="1">
      <alignment horizontal="center" vertical="center"/>
    </xf>
    <xf numFmtId="0" fontId="6" fillId="21" borderId="14" xfId="0" applyFont="1" applyFill="1" applyBorder="1" applyAlignment="1">
      <alignment horizontal="center" vertical="center"/>
    </xf>
    <xf numFmtId="3" fontId="20" fillId="14" borderId="178" xfId="0" applyNumberFormat="1" applyFont="1" applyFill="1" applyBorder="1" applyAlignment="1">
      <alignment horizontal="center" vertical="center"/>
    </xf>
    <xf numFmtId="1" fontId="14" fillId="20" borderId="13" xfId="0" applyNumberFormat="1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center" vertical="center"/>
    </xf>
    <xf numFmtId="0" fontId="26" fillId="12" borderId="10" xfId="0" applyFont="1" applyFill="1" applyBorder="1" applyAlignment="1">
      <alignment horizontal="center" vertical="center"/>
    </xf>
    <xf numFmtId="0" fontId="6" fillId="21" borderId="1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vertical="center"/>
    </xf>
    <xf numFmtId="0" fontId="5" fillId="2" borderId="227" xfId="0" applyFont="1" applyFill="1" applyBorder="1" applyAlignment="1">
      <alignment horizontal="center" vertical="center"/>
    </xf>
    <xf numFmtId="0" fontId="5" fillId="2" borderId="228" xfId="0" applyFont="1" applyFill="1" applyBorder="1" applyAlignment="1">
      <alignment horizontal="center" vertical="center"/>
    </xf>
    <xf numFmtId="1" fontId="14" fillId="20" borderId="26" xfId="0" applyNumberFormat="1" applyFont="1" applyFill="1" applyBorder="1" applyAlignment="1">
      <alignment horizontal="center" vertical="center"/>
    </xf>
    <xf numFmtId="0" fontId="6" fillId="12" borderId="138" xfId="0" applyFont="1" applyFill="1" applyBorder="1" applyAlignment="1">
      <alignment horizontal="center" vertical="center"/>
    </xf>
    <xf numFmtId="0" fontId="6" fillId="12" borderId="26" xfId="0" applyFont="1" applyFill="1" applyBorder="1" applyAlignment="1">
      <alignment horizontal="center" vertical="center"/>
    </xf>
    <xf numFmtId="0" fontId="6" fillId="12" borderId="25" xfId="0" applyFont="1" applyFill="1" applyBorder="1" applyAlignment="1">
      <alignment horizontal="center" vertical="center"/>
    </xf>
    <xf numFmtId="0" fontId="26" fillId="12" borderId="25" xfId="0" applyFont="1" applyFill="1" applyBorder="1" applyAlignment="1">
      <alignment horizontal="center" vertical="center"/>
    </xf>
    <xf numFmtId="0" fontId="6" fillId="21" borderId="25" xfId="0" applyFont="1" applyFill="1" applyBorder="1" applyAlignment="1">
      <alignment horizontal="center" vertical="center"/>
    </xf>
    <xf numFmtId="0" fontId="132" fillId="12" borderId="26" xfId="0" applyFont="1" applyFill="1" applyBorder="1" applyAlignment="1">
      <alignment horizontal="center" vertical="center"/>
    </xf>
    <xf numFmtId="164" fontId="133" fillId="10" borderId="25" xfId="0" applyNumberFormat="1" applyFont="1" applyFill="1" applyBorder="1" applyAlignment="1">
      <alignment horizontal="center" vertical="center"/>
    </xf>
    <xf numFmtId="3" fontId="20" fillId="14" borderId="231" xfId="0" applyNumberFormat="1" applyFont="1" applyFill="1" applyBorder="1" applyAlignment="1">
      <alignment horizontal="center" vertical="center"/>
    </xf>
    <xf numFmtId="1" fontId="2" fillId="12" borderId="229" xfId="0" applyNumberFormat="1" applyFont="1" applyFill="1" applyBorder="1" applyAlignment="1">
      <alignment horizontal="center" vertical="center"/>
    </xf>
    <xf numFmtId="1" fontId="2" fillId="12" borderId="26" xfId="0" applyNumberFormat="1" applyFont="1" applyFill="1" applyBorder="1" applyAlignment="1">
      <alignment horizontal="center" vertical="center"/>
    </xf>
    <xf numFmtId="1" fontId="2" fillId="12" borderId="25" xfId="0" applyNumberFormat="1" applyFont="1" applyFill="1" applyBorder="1" applyAlignment="1">
      <alignment horizontal="center" vertical="center"/>
    </xf>
    <xf numFmtId="1" fontId="14" fillId="20" borderId="219" xfId="0" applyNumberFormat="1" applyFont="1" applyFill="1" applyBorder="1" applyAlignment="1">
      <alignment horizontal="center" vertical="center"/>
    </xf>
    <xf numFmtId="0" fontId="6" fillId="12" borderId="216" xfId="0" applyFont="1" applyFill="1" applyBorder="1" applyAlignment="1">
      <alignment horizontal="center" vertical="center"/>
    </xf>
    <xf numFmtId="0" fontId="26" fillId="12" borderId="216" xfId="0" applyFont="1" applyFill="1" applyBorder="1" applyAlignment="1">
      <alignment horizontal="center" vertical="center"/>
    </xf>
    <xf numFmtId="0" fontId="6" fillId="21" borderId="216" xfId="0" applyFont="1" applyFill="1" applyBorder="1" applyAlignment="1">
      <alignment horizontal="center" vertical="center"/>
    </xf>
    <xf numFmtId="0" fontId="132" fillId="12" borderId="219" xfId="0" applyFont="1" applyFill="1" applyBorder="1" applyAlignment="1">
      <alignment horizontal="center" vertical="center"/>
    </xf>
    <xf numFmtId="1" fontId="2" fillId="12" borderId="221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225" xfId="0" applyFont="1" applyFill="1" applyBorder="1" applyAlignment="1">
      <alignment horizontal="center" vertical="center"/>
    </xf>
    <xf numFmtId="0" fontId="8" fillId="2" borderId="22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3" fontId="5" fillId="14" borderId="198" xfId="0" applyNumberFormat="1" applyFont="1" applyFill="1" applyBorder="1" applyAlignment="1">
      <alignment horizontal="center" vertical="center"/>
    </xf>
    <xf numFmtId="164" fontId="8" fillId="2" borderId="198" xfId="0" applyNumberFormat="1" applyFont="1" applyFill="1" applyBorder="1" applyAlignment="1">
      <alignment horizontal="center" vertical="center"/>
    </xf>
    <xf numFmtId="0" fontId="23" fillId="14" borderId="205" xfId="0" applyFont="1" applyFill="1" applyBorder="1" applyAlignment="1">
      <alignment horizontal="center" vertical="center"/>
    </xf>
    <xf numFmtId="0" fontId="23" fillId="14" borderId="206" xfId="0" applyFont="1" applyFill="1" applyBorder="1" applyAlignment="1">
      <alignment horizontal="center" vertical="center"/>
    </xf>
    <xf numFmtId="0" fontId="8" fillId="4" borderId="205" xfId="0" applyFont="1" applyFill="1" applyBorder="1" applyAlignment="1">
      <alignment horizontal="center" vertical="center"/>
    </xf>
    <xf numFmtId="0" fontId="8" fillId="4" borderId="206" xfId="0" applyFont="1" applyFill="1" applyBorder="1" applyAlignment="1">
      <alignment horizontal="center" vertical="center"/>
    </xf>
    <xf numFmtId="0" fontId="8" fillId="5" borderId="205" xfId="0" applyFont="1" applyFill="1" applyBorder="1" applyAlignment="1">
      <alignment horizontal="center" vertical="center"/>
    </xf>
    <xf numFmtId="0" fontId="8" fillId="5" borderId="206" xfId="0" applyFont="1" applyFill="1" applyBorder="1" applyAlignment="1">
      <alignment horizontal="center" vertical="center"/>
    </xf>
    <xf numFmtId="0" fontId="8" fillId="2" borderId="203" xfId="0" applyFont="1" applyFill="1" applyBorder="1" applyAlignment="1">
      <alignment horizontal="center" vertical="center"/>
    </xf>
    <xf numFmtId="0" fontId="8" fillId="0" borderId="232" xfId="0" applyFont="1" applyFill="1" applyBorder="1" applyAlignment="1">
      <alignment vertical="center"/>
    </xf>
    <xf numFmtId="0" fontId="8" fillId="2" borderId="216" xfId="0" applyFont="1" applyFill="1" applyBorder="1" applyAlignment="1">
      <alignment vertical="center"/>
    </xf>
    <xf numFmtId="0" fontId="8" fillId="2" borderId="217" xfId="0" applyFont="1" applyFill="1" applyBorder="1" applyAlignment="1">
      <alignment horizontal="center" vertical="center"/>
    </xf>
    <xf numFmtId="1" fontId="23" fillId="0" borderId="219" xfId="0" applyNumberFormat="1" applyFont="1" applyFill="1" applyBorder="1" applyAlignment="1">
      <alignment horizontal="center" vertical="center"/>
    </xf>
    <xf numFmtId="0" fontId="8" fillId="0" borderId="233" xfId="0" applyFont="1" applyFill="1" applyBorder="1" applyAlignment="1">
      <alignment horizontal="center" vertical="center"/>
    </xf>
    <xf numFmtId="0" fontId="5" fillId="2" borderId="232" xfId="0" applyFont="1" applyFill="1" applyBorder="1" applyAlignment="1">
      <alignment horizontal="center" vertical="center"/>
    </xf>
    <xf numFmtId="0" fontId="5" fillId="2" borderId="219" xfId="0" applyFont="1" applyFill="1" applyBorder="1" applyAlignment="1">
      <alignment horizontal="center" vertical="center"/>
    </xf>
    <xf numFmtId="0" fontId="5" fillId="2" borderId="234" xfId="0" applyFont="1" applyFill="1" applyBorder="1" applyAlignment="1">
      <alignment horizontal="center" vertical="center"/>
    </xf>
    <xf numFmtId="0" fontId="5" fillId="2" borderId="216" xfId="0" applyFont="1" applyFill="1" applyBorder="1" applyAlignment="1">
      <alignment horizontal="center" vertical="center"/>
    </xf>
    <xf numFmtId="0" fontId="8" fillId="2" borderId="219" xfId="0" applyFont="1" applyFill="1" applyBorder="1" applyAlignment="1">
      <alignment horizontal="center" vertical="center"/>
    </xf>
    <xf numFmtId="164" fontId="130" fillId="10" borderId="10" xfId="0" applyNumberFormat="1" applyFont="1" applyFill="1" applyBorder="1" applyAlignment="1">
      <alignment horizontal="center" vertical="center"/>
    </xf>
    <xf numFmtId="3" fontId="5" fillId="14" borderId="223" xfId="0" applyNumberFormat="1" applyFont="1" applyFill="1" applyBorder="1" applyAlignment="1">
      <alignment horizontal="center" vertical="center"/>
    </xf>
    <xf numFmtId="1" fontId="8" fillId="2" borderId="220" xfId="0" applyNumberFormat="1" applyFont="1" applyFill="1" applyBorder="1" applyAlignment="1">
      <alignment horizontal="center" vertical="center"/>
    </xf>
    <xf numFmtId="1" fontId="8" fillId="2" borderId="219" xfId="0" applyNumberFormat="1" applyFont="1" applyFill="1" applyBorder="1" applyAlignment="1">
      <alignment horizontal="center" vertical="center"/>
    </xf>
    <xf numFmtId="1" fontId="8" fillId="2" borderId="216" xfId="0" applyNumberFormat="1" applyFont="1" applyFill="1" applyBorder="1" applyAlignment="1">
      <alignment horizontal="center" vertical="center"/>
    </xf>
    <xf numFmtId="164" fontId="8" fillId="2" borderId="22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235" xfId="0" applyFill="1" applyBorder="1" applyAlignment="1">
      <alignment horizontal="center" vertical="center"/>
    </xf>
    <xf numFmtId="164" fontId="30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8" fillId="0" borderId="235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8" fillId="0" borderId="236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164" fontId="4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62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3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ill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3" fontId="0" fillId="0" borderId="0" xfId="0" applyNumberForma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30" fillId="0" borderId="0" xfId="0" applyFont="1" applyAlignment="1">
      <alignment horizontal="center" vertical="center"/>
    </xf>
    <xf numFmtId="3" fontId="136" fillId="14" borderId="182" xfId="0" applyNumberFormat="1" applyFont="1" applyFill="1" applyBorder="1" applyAlignment="1">
      <alignment horizontal="center" vertical="center" wrapText="1"/>
    </xf>
    <xf numFmtId="0" fontId="5" fillId="21" borderId="2" xfId="0" applyNumberFormat="1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32" fillId="16" borderId="246" xfId="0" applyFont="1" applyFill="1" applyBorder="1" applyAlignment="1">
      <alignment horizontal="center" vertical="center"/>
    </xf>
    <xf numFmtId="164" fontId="15" fillId="10" borderId="247" xfId="0" applyNumberFormat="1" applyFont="1" applyFill="1" applyBorder="1" applyAlignment="1">
      <alignment horizontal="center" vertical="center"/>
    </xf>
    <xf numFmtId="164" fontId="34" fillId="21" borderId="9" xfId="0" applyNumberFormat="1" applyFont="1" applyFill="1" applyBorder="1" applyAlignment="1">
      <alignment horizontal="center" vertical="center"/>
    </xf>
    <xf numFmtId="164" fontId="37" fillId="21" borderId="13" xfId="0" applyNumberFormat="1" applyFont="1" applyFill="1" applyBorder="1" applyAlignment="1">
      <alignment horizontal="center" vertical="center"/>
    </xf>
    <xf numFmtId="1" fontId="2" fillId="16" borderId="184" xfId="0" applyNumberFormat="1" applyFont="1" applyFill="1" applyBorder="1" applyAlignment="1">
      <alignment horizontal="center" vertical="center"/>
    </xf>
    <xf numFmtId="1" fontId="6" fillId="16" borderId="248" xfId="0" applyNumberFormat="1" applyFont="1" applyFill="1" applyBorder="1" applyAlignment="1">
      <alignment horizontal="center" vertical="center"/>
    </xf>
    <xf numFmtId="0" fontId="15" fillId="12" borderId="6" xfId="0" applyFont="1" applyFill="1" applyBorder="1" applyAlignment="1">
      <alignment horizontal="center" vertical="center"/>
    </xf>
    <xf numFmtId="0" fontId="132" fillId="12" borderId="246" xfId="0" applyFont="1" applyFill="1" applyBorder="1" applyAlignment="1">
      <alignment horizontal="center" vertical="center"/>
    </xf>
    <xf numFmtId="1" fontId="2" fillId="60" borderId="184" xfId="0" applyNumberFormat="1" applyFont="1" applyFill="1" applyBorder="1" applyAlignment="1">
      <alignment horizontal="center" vertical="center"/>
    </xf>
    <xf numFmtId="1" fontId="6" fillId="12" borderId="248" xfId="0" applyNumberFormat="1" applyFont="1" applyFill="1" applyBorder="1" applyAlignment="1">
      <alignment horizontal="center" vertical="center"/>
    </xf>
    <xf numFmtId="0" fontId="137" fillId="12" borderId="1" xfId="0" applyFont="1" applyFill="1" applyBorder="1" applyAlignment="1">
      <alignment horizontal="center" vertical="center"/>
    </xf>
    <xf numFmtId="0" fontId="26" fillId="21" borderId="2" xfId="0" applyFont="1" applyFill="1" applyBorder="1" applyAlignment="1">
      <alignment horizontal="center" vertical="center"/>
    </xf>
    <xf numFmtId="1" fontId="2" fillId="60" borderId="181" xfId="0" applyNumberFormat="1" applyFont="1" applyFill="1" applyBorder="1" applyAlignment="1">
      <alignment horizontal="center" vertical="center"/>
    </xf>
    <xf numFmtId="1" fontId="6" fillId="12" borderId="238" xfId="0" applyNumberFormat="1" applyFont="1" applyFill="1" applyBorder="1" applyAlignment="1">
      <alignment horizontal="center" vertical="center"/>
    </xf>
    <xf numFmtId="0" fontId="6" fillId="5" borderId="203" xfId="0" applyFont="1" applyFill="1" applyBorder="1" applyAlignment="1">
      <alignment vertical="center"/>
    </xf>
    <xf numFmtId="0" fontId="6" fillId="5" borderId="204" xfId="0" applyFont="1" applyFill="1" applyBorder="1" applyAlignment="1">
      <alignment vertical="center"/>
    </xf>
    <xf numFmtId="0" fontId="132" fillId="12" borderId="36" xfId="0" applyFont="1" applyFill="1" applyBorder="1" applyAlignment="1">
      <alignment horizontal="center" vertical="center"/>
    </xf>
    <xf numFmtId="164" fontId="15" fillId="10" borderId="241" xfId="0" applyNumberFormat="1" applyFont="1" applyFill="1" applyBorder="1" applyAlignment="1">
      <alignment horizontal="center" vertical="center"/>
    </xf>
    <xf numFmtId="0" fontId="26" fillId="21" borderId="10" xfId="0" applyFont="1" applyFill="1" applyBorder="1" applyAlignment="1">
      <alignment horizontal="center" vertical="center"/>
    </xf>
    <xf numFmtId="1" fontId="23" fillId="14" borderId="219" xfId="0" applyNumberFormat="1" applyFont="1" applyFill="1" applyBorder="1" applyAlignment="1">
      <alignment horizontal="center" vertical="center"/>
    </xf>
    <xf numFmtId="0" fontId="132" fillId="12" borderId="249" xfId="0" applyFont="1" applyFill="1" applyBorder="1" applyAlignment="1">
      <alignment horizontal="center" vertical="center"/>
    </xf>
    <xf numFmtId="164" fontId="15" fillId="10" borderId="250" xfId="0" applyNumberFormat="1" applyFont="1" applyFill="1" applyBorder="1" applyAlignment="1">
      <alignment horizontal="center" vertical="center"/>
    </xf>
    <xf numFmtId="164" fontId="34" fillId="21" borderId="221" xfId="0" applyNumberFormat="1" applyFont="1" applyFill="1" applyBorder="1" applyAlignment="1">
      <alignment horizontal="center" vertical="center"/>
    </xf>
    <xf numFmtId="164" fontId="37" fillId="21" borderId="219" xfId="0" applyNumberFormat="1" applyFont="1" applyFill="1" applyBorder="1" applyAlignment="1">
      <alignment horizontal="center" vertical="center"/>
    </xf>
    <xf numFmtId="3" fontId="38" fillId="14" borderId="223" xfId="0" applyNumberFormat="1" applyFont="1" applyFill="1" applyBorder="1" applyAlignment="1">
      <alignment horizontal="center" vertical="center"/>
    </xf>
    <xf numFmtId="1" fontId="2" fillId="60" borderId="222" xfId="0" applyNumberFormat="1" applyFont="1" applyFill="1" applyBorder="1" applyAlignment="1">
      <alignment horizontal="center" vertical="center"/>
    </xf>
    <xf numFmtId="1" fontId="6" fillId="12" borderId="25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5" fillId="2" borderId="225" xfId="0" applyFont="1" applyFill="1" applyBorder="1" applyAlignment="1">
      <alignment horizontal="center" vertical="center"/>
    </xf>
    <xf numFmtId="0" fontId="5" fillId="2" borderId="226" xfId="0" applyFont="1" applyFill="1" applyBorder="1" applyAlignment="1">
      <alignment horizontal="center" vertical="center"/>
    </xf>
    <xf numFmtId="1" fontId="23" fillId="61" borderId="6" xfId="0" applyNumberFormat="1" applyFont="1" applyFill="1" applyBorder="1" applyAlignment="1">
      <alignment horizontal="center" vertical="center"/>
    </xf>
    <xf numFmtId="0" fontId="132" fillId="12" borderId="37" xfId="0" applyFont="1" applyFill="1" applyBorder="1" applyAlignment="1">
      <alignment horizontal="center" vertical="center"/>
    </xf>
    <xf numFmtId="2" fontId="132" fillId="16" borderId="6" xfId="0" applyNumberFormat="1" applyFont="1" applyFill="1" applyBorder="1" applyAlignment="1">
      <alignment horizontal="center" vertical="center"/>
    </xf>
    <xf numFmtId="164" fontId="15" fillId="10" borderId="252" xfId="0" applyNumberFormat="1" applyFont="1" applyFill="1" applyBorder="1" applyAlignment="1">
      <alignment horizontal="center" vertical="center"/>
    </xf>
    <xf numFmtId="164" fontId="34" fillId="21" borderId="8" xfId="0" applyNumberFormat="1" applyFont="1" applyFill="1" applyBorder="1" applyAlignment="1">
      <alignment horizontal="center" vertical="center"/>
    </xf>
    <xf numFmtId="164" fontId="37" fillId="21" borderId="6" xfId="0" applyNumberFormat="1" applyFont="1" applyFill="1" applyBorder="1" applyAlignment="1">
      <alignment horizontal="center" vertical="center"/>
    </xf>
    <xf numFmtId="3" fontId="38" fillId="14" borderId="198" xfId="0" applyNumberFormat="1" applyFont="1" applyFill="1" applyBorder="1" applyAlignment="1">
      <alignment horizontal="center" vertical="center"/>
    </xf>
    <xf numFmtId="1" fontId="2" fillId="60" borderId="183" xfId="0" applyNumberFormat="1" applyFont="1" applyFill="1" applyBorder="1" applyAlignment="1">
      <alignment horizontal="center" vertical="center"/>
    </xf>
    <xf numFmtId="1" fontId="6" fillId="12" borderId="240" xfId="0" applyNumberFormat="1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132" fillId="17" borderId="246" xfId="0" applyFont="1" applyFill="1" applyBorder="1" applyAlignment="1">
      <alignment horizontal="center" vertical="center"/>
    </xf>
    <xf numFmtId="164" fontId="34" fillId="21" borderId="7" xfId="0" applyNumberFormat="1" applyFont="1" applyFill="1" applyBorder="1" applyAlignment="1">
      <alignment horizontal="center" vertical="center"/>
    </xf>
    <xf numFmtId="164" fontId="34" fillId="21" borderId="1" xfId="0" applyNumberFormat="1" applyFont="1" applyFill="1" applyBorder="1" applyAlignment="1">
      <alignment horizontal="center" vertical="center"/>
    </xf>
    <xf numFmtId="1" fontId="2" fillId="17" borderId="184" xfId="0" applyNumberFormat="1" applyFont="1" applyFill="1" applyBorder="1" applyAlignment="1">
      <alignment horizontal="center" vertical="center"/>
    </xf>
    <xf numFmtId="1" fontId="6" fillId="17" borderId="248" xfId="0" applyNumberFormat="1" applyFont="1" applyFill="1" applyBorder="1" applyAlignment="1">
      <alignment horizontal="center" vertical="center"/>
    </xf>
    <xf numFmtId="164" fontId="34" fillId="21" borderId="219" xfId="0" applyNumberFormat="1" applyFont="1" applyFill="1" applyBorder="1" applyAlignment="1">
      <alignment horizontal="center" vertical="center"/>
    </xf>
    <xf numFmtId="0" fontId="6" fillId="21" borderId="207" xfId="0" applyFont="1" applyFill="1" applyBorder="1" applyAlignment="1">
      <alignment horizontal="center" vertical="center"/>
    </xf>
    <xf numFmtId="0" fontId="132" fillId="12" borderId="253" xfId="0" applyFont="1" applyFill="1" applyBorder="1" applyAlignment="1">
      <alignment horizontal="center" vertical="center"/>
    </xf>
    <xf numFmtId="164" fontId="15" fillId="10" borderId="254" xfId="0" applyNumberFormat="1" applyFont="1" applyFill="1" applyBorder="1" applyAlignment="1">
      <alignment horizontal="center" vertical="center"/>
    </xf>
    <xf numFmtId="164" fontId="34" fillId="21" borderId="212" xfId="0" applyNumberFormat="1" applyFont="1" applyFill="1" applyBorder="1" applyAlignment="1">
      <alignment horizontal="center" vertical="center"/>
    </xf>
    <xf numFmtId="164" fontId="34" fillId="21" borderId="210" xfId="0" applyNumberFormat="1" applyFont="1" applyFill="1" applyBorder="1" applyAlignment="1">
      <alignment horizontal="center" vertical="center"/>
    </xf>
    <xf numFmtId="1" fontId="2" fillId="12" borderId="255" xfId="0" applyNumberFormat="1" applyFont="1" applyFill="1" applyBorder="1" applyAlignment="1">
      <alignment horizontal="center" vertical="center"/>
    </xf>
    <xf numFmtId="1" fontId="2" fillId="60" borderId="213" xfId="0" applyNumberFormat="1" applyFont="1" applyFill="1" applyBorder="1" applyAlignment="1">
      <alignment horizontal="center" vertical="center"/>
    </xf>
    <xf numFmtId="1" fontId="6" fillId="12" borderId="256" xfId="0" applyNumberFormat="1" applyFont="1" applyFill="1" applyBorder="1" applyAlignment="1">
      <alignment horizontal="center" vertical="center"/>
    </xf>
    <xf numFmtId="164" fontId="37" fillId="21" borderId="1" xfId="0" applyNumberFormat="1" applyFont="1" applyFill="1" applyBorder="1" applyAlignment="1">
      <alignment horizontal="center" vertical="center"/>
    </xf>
    <xf numFmtId="164" fontId="133" fillId="21" borderId="7" xfId="0" applyNumberFormat="1" applyFont="1" applyFill="1" applyBorder="1" applyAlignment="1">
      <alignment horizontal="center" vertical="center"/>
    </xf>
    <xf numFmtId="1" fontId="23" fillId="20" borderId="13" xfId="0" applyNumberFormat="1" applyFont="1" applyFill="1" applyBorder="1" applyAlignment="1">
      <alignment horizontal="center" vertical="center"/>
    </xf>
    <xf numFmtId="164" fontId="34" fillId="21" borderId="13" xfId="0" applyNumberFormat="1" applyFont="1" applyFill="1" applyBorder="1" applyAlignment="1">
      <alignment horizontal="center" vertical="center"/>
    </xf>
    <xf numFmtId="164" fontId="133" fillId="10" borderId="257" xfId="0" applyNumberFormat="1" applyFont="1" applyFill="1" applyBorder="1" applyAlignment="1">
      <alignment horizontal="center" vertical="center"/>
    </xf>
    <xf numFmtId="164" fontId="34" fillId="21" borderId="12" xfId="0" applyNumberFormat="1" applyFont="1" applyFill="1" applyBorder="1" applyAlignment="1">
      <alignment horizontal="center" vertical="center"/>
    </xf>
    <xf numFmtId="164" fontId="34" fillId="21" borderId="21" xfId="0" applyNumberFormat="1" applyFont="1" applyFill="1" applyBorder="1" applyAlignment="1">
      <alignment horizontal="center" vertical="center"/>
    </xf>
    <xf numFmtId="164" fontId="133" fillId="10" borderId="247" xfId="0" applyNumberFormat="1" applyFont="1" applyFill="1" applyBorder="1" applyAlignment="1">
      <alignment horizontal="center" vertical="center"/>
    </xf>
    <xf numFmtId="1" fontId="6" fillId="12" borderId="258" xfId="0" applyNumberFormat="1" applyFont="1" applyFill="1" applyBorder="1" applyAlignment="1">
      <alignment horizontal="center" vertical="center"/>
    </xf>
    <xf numFmtId="1" fontId="2" fillId="12" borderId="258" xfId="0" applyNumberFormat="1" applyFont="1" applyFill="1" applyBorder="1" applyAlignment="1">
      <alignment horizontal="center" vertical="center"/>
    </xf>
    <xf numFmtId="1" fontId="6" fillId="12" borderId="259" xfId="0" applyNumberFormat="1" applyFont="1" applyFill="1" applyBorder="1" applyAlignment="1">
      <alignment horizontal="center" vertical="center"/>
    </xf>
    <xf numFmtId="164" fontId="133" fillId="10" borderId="241" xfId="0" applyNumberFormat="1" applyFont="1" applyFill="1" applyBorder="1" applyAlignment="1">
      <alignment horizontal="center" vertical="center"/>
    </xf>
    <xf numFmtId="164" fontId="133" fillId="21" borderId="9" xfId="0" applyNumberFormat="1" applyFont="1" applyFill="1" applyBorder="1" applyAlignment="1">
      <alignment horizontal="center" vertical="center"/>
    </xf>
    <xf numFmtId="1" fontId="6" fillId="12" borderId="260" xfId="0" applyNumberFormat="1" applyFont="1" applyFill="1" applyBorder="1" applyAlignment="1">
      <alignment horizontal="center" vertical="center"/>
    </xf>
    <xf numFmtId="0" fontId="132" fillId="12" borderId="261" xfId="0" applyFont="1" applyFill="1" applyBorder="1" applyAlignment="1">
      <alignment horizontal="center" vertical="center"/>
    </xf>
    <xf numFmtId="164" fontId="133" fillId="10" borderId="262" xfId="0" applyNumberFormat="1" applyFont="1" applyFill="1" applyBorder="1" applyAlignment="1">
      <alignment horizontal="center" vertical="center"/>
    </xf>
    <xf numFmtId="164" fontId="133" fillId="21" borderId="138" xfId="0" applyNumberFormat="1" applyFont="1" applyFill="1" applyBorder="1" applyAlignment="1">
      <alignment horizontal="center" vertical="center"/>
    </xf>
    <xf numFmtId="164" fontId="34" fillId="21" borderId="26" xfId="0" applyNumberFormat="1" applyFont="1" applyFill="1" applyBorder="1" applyAlignment="1">
      <alignment horizontal="center" vertical="center"/>
    </xf>
    <xf numFmtId="1" fontId="2" fillId="60" borderId="230" xfId="0" applyNumberFormat="1" applyFont="1" applyFill="1" applyBorder="1" applyAlignment="1">
      <alignment horizontal="center" vertical="center"/>
    </xf>
    <xf numFmtId="1" fontId="6" fillId="12" borderId="263" xfId="0" applyNumberFormat="1" applyFont="1" applyFill="1" applyBorder="1" applyAlignment="1">
      <alignment horizontal="center" vertical="center"/>
    </xf>
    <xf numFmtId="164" fontId="133" fillId="10" borderId="250" xfId="0" applyNumberFormat="1" applyFont="1" applyFill="1" applyBorder="1" applyAlignment="1">
      <alignment horizontal="center" vertical="center"/>
    </xf>
    <xf numFmtId="164" fontId="133" fillId="21" borderId="221" xfId="0" applyNumberFormat="1" applyFont="1" applyFill="1" applyBorder="1" applyAlignment="1">
      <alignment horizontal="center" vertical="center"/>
    </xf>
    <xf numFmtId="1" fontId="2" fillId="12" borderId="264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164" fontId="130" fillId="10" borderId="252" xfId="0" applyNumberFormat="1" applyFont="1" applyFill="1" applyBorder="1" applyAlignment="1">
      <alignment horizontal="center" vertical="center"/>
    </xf>
    <xf numFmtId="164" fontId="130" fillId="21" borderId="8" xfId="0" applyNumberFormat="1" applyFont="1" applyFill="1" applyBorder="1" applyAlignment="1">
      <alignment horizontal="center" vertical="center"/>
    </xf>
    <xf numFmtId="164" fontId="34" fillId="21" borderId="6" xfId="0" applyNumberFormat="1" applyFont="1" applyFill="1" applyBorder="1" applyAlignment="1">
      <alignment horizontal="center" vertical="center"/>
    </xf>
    <xf numFmtId="1" fontId="8" fillId="2" borderId="183" xfId="0" applyNumberFormat="1" applyFont="1" applyFill="1" applyBorder="1" applyAlignment="1">
      <alignment horizontal="center" vertical="center"/>
    </xf>
    <xf numFmtId="1" fontId="5" fillId="2" borderId="259" xfId="0" applyNumberFormat="1" applyFont="1" applyFill="1" applyBorder="1" applyAlignment="1">
      <alignment horizontal="center" vertical="center"/>
    </xf>
    <xf numFmtId="0" fontId="8" fillId="2" borderId="246" xfId="0" applyFont="1" applyFill="1" applyBorder="1" applyAlignment="1">
      <alignment horizontal="center" vertical="center"/>
    </xf>
    <xf numFmtId="164" fontId="130" fillId="10" borderId="247" xfId="0" applyNumberFormat="1" applyFont="1" applyFill="1" applyBorder="1" applyAlignment="1">
      <alignment horizontal="center" vertical="center"/>
    </xf>
    <xf numFmtId="164" fontId="130" fillId="21" borderId="7" xfId="0" applyNumberFormat="1" applyFont="1" applyFill="1" applyBorder="1" applyAlignment="1">
      <alignment horizontal="center" vertical="center"/>
    </xf>
    <xf numFmtId="1" fontId="8" fillId="2" borderId="184" xfId="0" applyNumberFormat="1" applyFont="1" applyFill="1" applyBorder="1" applyAlignment="1">
      <alignment horizontal="center" vertical="center"/>
    </xf>
    <xf numFmtId="1" fontId="5" fillId="2" borderId="258" xfId="0" applyNumberFormat="1" applyFont="1" applyFill="1" applyBorder="1" applyAlignment="1">
      <alignment horizontal="center" vertical="center"/>
    </xf>
    <xf numFmtId="0" fontId="8" fillId="2" borderId="249" xfId="0" applyFont="1" applyFill="1" applyBorder="1" applyAlignment="1">
      <alignment horizontal="center" vertical="center"/>
    </xf>
    <xf numFmtId="164" fontId="130" fillId="10" borderId="250" xfId="0" applyNumberFormat="1" applyFont="1" applyFill="1" applyBorder="1" applyAlignment="1">
      <alignment horizontal="center" vertical="center"/>
    </xf>
    <xf numFmtId="164" fontId="130" fillId="21" borderId="265" xfId="0" applyNumberFormat="1" applyFont="1" applyFill="1" applyBorder="1" applyAlignment="1">
      <alignment horizontal="center" vertical="center"/>
    </xf>
    <xf numFmtId="1" fontId="8" fillId="2" borderId="222" xfId="0" applyNumberFormat="1" applyFont="1" applyFill="1" applyBorder="1" applyAlignment="1">
      <alignment horizontal="center" vertical="center"/>
    </xf>
    <xf numFmtId="1" fontId="5" fillId="2" borderId="264" xfId="0" applyNumberFormat="1" applyFont="1" applyFill="1" applyBorder="1" applyAlignment="1">
      <alignment horizontal="center" vertical="center"/>
    </xf>
    <xf numFmtId="164" fontId="1" fillId="0" borderId="266" xfId="0" applyNumberFormat="1" applyFont="1" applyFill="1" applyBorder="1" applyAlignment="1">
      <alignment horizontal="center" vertical="center"/>
    </xf>
    <xf numFmtId="164" fontId="5" fillId="0" borderId="235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38" xfId="0" applyNumberFormat="1" applyFont="1" applyBorder="1" applyAlignment="1">
      <alignment horizontal="center" vertical="center"/>
    </xf>
    <xf numFmtId="164" fontId="6" fillId="0" borderId="236" xfId="0" applyNumberFormat="1" applyFont="1" applyBorder="1" applyAlignment="1">
      <alignment horizontal="center" vertical="center"/>
    </xf>
    <xf numFmtId="0" fontId="138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8" fillId="0" borderId="44" xfId="0" applyFont="1" applyFill="1" applyBorder="1" applyAlignment="1">
      <alignment vertical="center"/>
    </xf>
    <xf numFmtId="0" fontId="22" fillId="0" borderId="0" xfId="0" applyFont="1" applyBorder="1" applyAlignment="1"/>
    <xf numFmtId="3" fontId="55" fillId="14" borderId="57" xfId="0" applyNumberFormat="1" applyFont="1" applyFill="1" applyBorder="1" applyAlignment="1">
      <alignment horizontal="center" vertical="center" wrapText="1"/>
    </xf>
    <xf numFmtId="3" fontId="53" fillId="14" borderId="57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44" fillId="13" borderId="48" xfId="0" applyNumberFormat="1" applyFont="1" applyFill="1" applyBorder="1" applyAlignment="1">
      <alignment horizontal="center" vertical="center"/>
    </xf>
    <xf numFmtId="0" fontId="44" fillId="13" borderId="7" xfId="0" applyNumberFormat="1" applyFont="1" applyFill="1" applyBorder="1" applyAlignment="1">
      <alignment horizontal="center" vertical="center"/>
    </xf>
    <xf numFmtId="0" fontId="56" fillId="12" borderId="1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45" fillId="13" borderId="50" xfId="0" applyNumberFormat="1" applyFont="1" applyFill="1" applyBorder="1" applyAlignment="1">
      <alignment horizontal="center" vertical="center"/>
    </xf>
    <xf numFmtId="49" fontId="45" fillId="13" borderId="9" xfId="0" applyNumberFormat="1" applyFont="1" applyFill="1" applyBorder="1" applyAlignment="1">
      <alignment horizontal="center" vertical="center"/>
    </xf>
    <xf numFmtId="49" fontId="30" fillId="12" borderId="9" xfId="0" applyNumberFormat="1" applyFont="1" applyFill="1" applyBorder="1" applyAlignment="1">
      <alignment horizontal="center" vertical="center"/>
    </xf>
    <xf numFmtId="49" fontId="8" fillId="13" borderId="13" xfId="0" applyNumberFormat="1" applyFont="1" applyFill="1" applyBorder="1" applyAlignment="1">
      <alignment horizontal="center" vertical="center"/>
    </xf>
    <xf numFmtId="49" fontId="8" fillId="13" borderId="10" xfId="0" applyNumberFormat="1" applyFont="1" applyFill="1" applyBorder="1" applyAlignment="1">
      <alignment horizontal="center" vertical="center"/>
    </xf>
    <xf numFmtId="49" fontId="8" fillId="21" borderId="10" xfId="0" applyNumberFormat="1" applyFont="1" applyFill="1" applyBorder="1" applyAlignment="1">
      <alignment horizontal="center" vertical="center"/>
    </xf>
    <xf numFmtId="165" fontId="30" fillId="13" borderId="52" xfId="0" applyNumberFormat="1" applyFont="1" applyFill="1" applyBorder="1" applyAlignment="1">
      <alignment horizontal="center" vertical="center" wrapText="1"/>
    </xf>
    <xf numFmtId="165" fontId="30" fillId="13" borderId="6" xfId="0" applyNumberFormat="1" applyFont="1" applyFill="1" applyBorder="1" applyAlignment="1">
      <alignment horizontal="center" vertical="center" wrapText="1"/>
    </xf>
    <xf numFmtId="165" fontId="30" fillId="13" borderId="272" xfId="0" applyNumberFormat="1" applyFont="1" applyFill="1" applyBorder="1" applyAlignment="1">
      <alignment horizontal="center" vertical="center" wrapText="1"/>
    </xf>
    <xf numFmtId="1" fontId="30" fillId="13" borderId="273" xfId="0" applyNumberFormat="1" applyFont="1" applyFill="1" applyBorder="1" applyAlignment="1">
      <alignment horizontal="center" vertical="center" wrapText="1"/>
    </xf>
    <xf numFmtId="0" fontId="15" fillId="9" borderId="203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6" fillId="12" borderId="48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164" fontId="15" fillId="10" borderId="2" xfId="0" applyNumberFormat="1" applyFont="1" applyFill="1" applyBorder="1" applyAlignment="1">
      <alignment horizontal="center" vertical="center"/>
    </xf>
    <xf numFmtId="164" fontId="33" fillId="21" borderId="48" xfId="0" applyNumberFormat="1" applyFont="1" applyFill="1" applyBorder="1" applyAlignment="1">
      <alignment horizontal="center" vertical="center"/>
    </xf>
    <xf numFmtId="164" fontId="33" fillId="21" borderId="1" xfId="0" applyNumberFormat="1" applyFont="1" applyFill="1" applyBorder="1" applyAlignment="1">
      <alignment horizontal="center" vertical="center"/>
    </xf>
    <xf numFmtId="3" fontId="38" fillId="14" borderId="49" xfId="0" applyNumberFormat="1" applyFont="1" applyFill="1" applyBorder="1" applyAlignment="1">
      <alignment horizontal="center" vertical="center"/>
    </xf>
    <xf numFmtId="1" fontId="2" fillId="12" borderId="274" xfId="0" applyNumberFormat="1" applyFont="1" applyFill="1" applyBorder="1" applyAlignment="1">
      <alignment horizontal="center" vertical="center"/>
    </xf>
    <xf numFmtId="1" fontId="6" fillId="12" borderId="4" xfId="0" applyNumberFormat="1" applyFont="1" applyFill="1" applyBorder="1" applyAlignment="1">
      <alignment horizontal="center" vertical="center"/>
    </xf>
    <xf numFmtId="164" fontId="2" fillId="12" borderId="49" xfId="0" applyNumberFormat="1" applyFont="1" applyFill="1" applyBorder="1" applyAlignment="1">
      <alignment horizontal="center" vertical="center"/>
    </xf>
    <xf numFmtId="0" fontId="23" fillId="14" borderId="203" xfId="0" applyFont="1" applyFill="1" applyBorder="1" applyAlignment="1">
      <alignment horizontal="center" vertical="center"/>
    </xf>
    <xf numFmtId="0" fontId="15" fillId="14" borderId="203" xfId="0" applyFont="1" applyFill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26" fillId="12" borderId="7" xfId="0" applyFont="1" applyFill="1" applyBorder="1" applyAlignment="1">
      <alignment horizontal="center" vertical="center"/>
    </xf>
    <xf numFmtId="0" fontId="6" fillId="2" borderId="205" xfId="0" applyFont="1" applyFill="1" applyBorder="1" applyAlignment="1">
      <alignment horizontal="center" vertical="center"/>
    </xf>
    <xf numFmtId="0" fontId="6" fillId="5" borderId="20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138" fillId="17" borderId="12" xfId="0" applyFont="1" applyFill="1" applyBorder="1" applyAlignment="1">
      <alignment horizontal="right" vertical="center"/>
    </xf>
    <xf numFmtId="0" fontId="15" fillId="14" borderId="205" xfId="0" applyFont="1" applyFill="1" applyBorder="1" applyAlignment="1">
      <alignment horizontal="center" vertical="center"/>
    </xf>
    <xf numFmtId="0" fontId="15" fillId="14" borderId="7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26" fillId="17" borderId="48" xfId="0" applyFont="1" applyFill="1" applyBorder="1" applyAlignment="1">
      <alignment horizontal="center" vertical="center"/>
    </xf>
    <xf numFmtId="0" fontId="26" fillId="17" borderId="7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 vertical="center"/>
    </xf>
    <xf numFmtId="2" fontId="132" fillId="17" borderId="1" xfId="0" applyNumberFormat="1" applyFont="1" applyFill="1" applyBorder="1" applyAlignment="1">
      <alignment horizontal="center" vertical="center"/>
    </xf>
    <xf numFmtId="164" fontId="15" fillId="17" borderId="2" xfId="0" applyNumberFormat="1" applyFont="1" applyFill="1" applyBorder="1" applyAlignment="1">
      <alignment horizontal="center" vertical="center"/>
    </xf>
    <xf numFmtId="164" fontId="33" fillId="17" borderId="48" xfId="0" applyNumberFormat="1" applyFont="1" applyFill="1" applyBorder="1" applyAlignment="1">
      <alignment horizontal="center" vertical="center"/>
    </xf>
    <xf numFmtId="164" fontId="33" fillId="17" borderId="1" xfId="0" applyNumberFormat="1" applyFont="1" applyFill="1" applyBorder="1" applyAlignment="1">
      <alignment horizontal="center" vertical="center"/>
    </xf>
    <xf numFmtId="3" fontId="38" fillId="17" borderId="49" xfId="0" applyNumberFormat="1" applyFont="1" applyFill="1" applyBorder="1" applyAlignment="1">
      <alignment horizontal="center" vertical="center"/>
    </xf>
    <xf numFmtId="1" fontId="2" fillId="17" borderId="7" xfId="0" applyNumberFormat="1" applyFont="1" applyFill="1" applyBorder="1" applyAlignment="1">
      <alignment horizontal="center" vertical="center"/>
    </xf>
    <xf numFmtId="1" fontId="2" fillId="17" borderId="274" xfId="0" applyNumberFormat="1" applyFont="1" applyFill="1" applyBorder="1" applyAlignment="1">
      <alignment horizontal="center" vertical="center"/>
    </xf>
    <xf numFmtId="1" fontId="6" fillId="17" borderId="4" xfId="0" applyNumberFormat="1" applyFont="1" applyFill="1" applyBorder="1" applyAlignment="1">
      <alignment horizontal="center" vertical="center"/>
    </xf>
    <xf numFmtId="164" fontId="2" fillId="17" borderId="49" xfId="0" applyNumberFormat="1" applyFont="1" applyFill="1" applyBorder="1" applyAlignment="1">
      <alignment horizontal="center" vertical="center"/>
    </xf>
    <xf numFmtId="0" fontId="2" fillId="2" borderId="205" xfId="0" applyFont="1" applyFill="1" applyBorder="1" applyAlignment="1">
      <alignment horizontal="center" vertical="center"/>
    </xf>
    <xf numFmtId="0" fontId="26" fillId="12" borderId="50" xfId="0" applyFont="1" applyFill="1" applyBorder="1" applyAlignment="1">
      <alignment horizontal="center" vertical="center"/>
    </xf>
    <xf numFmtId="0" fontId="26" fillId="12" borderId="9" xfId="0" applyFont="1" applyFill="1" applyBorder="1" applyAlignment="1">
      <alignment horizontal="center" vertical="center"/>
    </xf>
    <xf numFmtId="164" fontId="15" fillId="10" borderId="10" xfId="0" applyNumberFormat="1" applyFont="1" applyFill="1" applyBorder="1" applyAlignment="1">
      <alignment horizontal="center" vertical="center"/>
    </xf>
    <xf numFmtId="164" fontId="33" fillId="21" borderId="50" xfId="0" applyNumberFormat="1" applyFont="1" applyFill="1" applyBorder="1" applyAlignment="1">
      <alignment horizontal="center" vertical="center"/>
    </xf>
    <xf numFmtId="164" fontId="33" fillId="21" borderId="13" xfId="0" applyNumberFormat="1" applyFont="1" applyFill="1" applyBorder="1" applyAlignment="1">
      <alignment horizontal="center" vertical="center"/>
    </xf>
    <xf numFmtId="3" fontId="38" fillId="14" borderId="51" xfId="0" applyNumberFormat="1" applyFont="1" applyFill="1" applyBorder="1" applyAlignment="1">
      <alignment horizontal="center" vertical="center"/>
    </xf>
    <xf numFmtId="1" fontId="2" fillId="12" borderId="9" xfId="0" applyNumberFormat="1" applyFont="1" applyFill="1" applyBorder="1" applyAlignment="1">
      <alignment horizontal="center" vertical="center"/>
    </xf>
    <xf numFmtId="1" fontId="2" fillId="12" borderId="268" xfId="0" applyNumberFormat="1" applyFont="1" applyFill="1" applyBorder="1" applyAlignment="1">
      <alignment horizontal="center" vertical="center"/>
    </xf>
    <xf numFmtId="1" fontId="6" fillId="12" borderId="3" xfId="0" applyNumberFormat="1" applyFont="1" applyFill="1" applyBorder="1" applyAlignment="1">
      <alignment horizontal="center" vertical="center"/>
    </xf>
    <xf numFmtId="164" fontId="2" fillId="12" borderId="51" xfId="0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vertical="center"/>
    </xf>
    <xf numFmtId="0" fontId="8" fillId="8" borderId="205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horizontal="center" vertical="center"/>
    </xf>
    <xf numFmtId="0" fontId="138" fillId="16" borderId="12" xfId="0" applyFont="1" applyFill="1" applyBorder="1" applyAlignment="1">
      <alignment horizontal="right" vertical="center"/>
    </xf>
    <xf numFmtId="0" fontId="23" fillId="9" borderId="203" xfId="0" applyFont="1" applyFill="1" applyBorder="1" applyAlignment="1">
      <alignment horizontal="center" vertical="center"/>
    </xf>
    <xf numFmtId="0" fontId="2" fillId="16" borderId="58" xfId="0" applyFont="1" applyFill="1" applyBorder="1" applyAlignment="1">
      <alignment horizontal="center" vertical="center"/>
    </xf>
    <xf numFmtId="0" fontId="26" fillId="16" borderId="50" xfId="0" applyFont="1" applyFill="1" applyBorder="1" applyAlignment="1">
      <alignment horizontal="center" vertical="center"/>
    </xf>
    <xf numFmtId="0" fontId="26" fillId="16" borderId="9" xfId="0" applyFont="1" applyFill="1" applyBorder="1" applyAlignment="1">
      <alignment horizontal="center" vertical="center"/>
    </xf>
    <xf numFmtId="0" fontId="26" fillId="16" borderId="10" xfId="0" applyFont="1" applyFill="1" applyBorder="1" applyAlignment="1">
      <alignment horizontal="center" vertical="center"/>
    </xf>
    <xf numFmtId="0" fontId="132" fillId="16" borderId="36" xfId="0" applyFont="1" applyFill="1" applyBorder="1" applyAlignment="1">
      <alignment horizontal="center" vertical="center"/>
    </xf>
    <xf numFmtId="164" fontId="15" fillId="16" borderId="10" xfId="0" applyNumberFormat="1" applyFont="1" applyFill="1" applyBorder="1" applyAlignment="1">
      <alignment horizontal="center" vertical="center"/>
    </xf>
    <xf numFmtId="164" fontId="33" fillId="16" borderId="50" xfId="0" applyNumberFormat="1" applyFont="1" applyFill="1" applyBorder="1" applyAlignment="1">
      <alignment horizontal="center" vertical="center"/>
    </xf>
    <xf numFmtId="164" fontId="33" fillId="16" borderId="13" xfId="0" applyNumberFormat="1" applyFont="1" applyFill="1" applyBorder="1" applyAlignment="1">
      <alignment horizontal="center" vertical="center"/>
    </xf>
    <xf numFmtId="3" fontId="38" fillId="16" borderId="51" xfId="0" applyNumberFormat="1" applyFont="1" applyFill="1" applyBorder="1" applyAlignment="1">
      <alignment horizontal="center" vertical="center"/>
    </xf>
    <xf numFmtId="1" fontId="2" fillId="16" borderId="9" xfId="0" applyNumberFormat="1" applyFont="1" applyFill="1" applyBorder="1" applyAlignment="1">
      <alignment horizontal="center" vertical="center"/>
    </xf>
    <xf numFmtId="1" fontId="2" fillId="16" borderId="3" xfId="0" applyNumberFormat="1" applyFont="1" applyFill="1" applyBorder="1" applyAlignment="1">
      <alignment horizontal="center" vertical="center"/>
    </xf>
    <xf numFmtId="1" fontId="2" fillId="16" borderId="268" xfId="0" applyNumberFormat="1" applyFont="1" applyFill="1" applyBorder="1" applyAlignment="1">
      <alignment horizontal="center" vertical="center"/>
    </xf>
    <xf numFmtId="1" fontId="6" fillId="16" borderId="238" xfId="0" applyNumberFormat="1" applyFont="1" applyFill="1" applyBorder="1" applyAlignment="1">
      <alignment horizontal="center" vertical="center"/>
    </xf>
    <xf numFmtId="1" fontId="6" fillId="16" borderId="3" xfId="0" applyNumberFormat="1" applyFont="1" applyFill="1" applyBorder="1" applyAlignment="1">
      <alignment horizontal="center" vertical="center"/>
    </xf>
    <xf numFmtId="164" fontId="2" fillId="16" borderId="51" xfId="0" applyNumberFormat="1" applyFont="1" applyFill="1" applyBorder="1" applyAlignment="1">
      <alignment horizontal="center" vertical="center"/>
    </xf>
    <xf numFmtId="0" fontId="23" fillId="9" borderId="205" xfId="0" applyFont="1" applyFill="1" applyBorder="1" applyAlignment="1">
      <alignment horizontal="center" vertical="center"/>
    </xf>
    <xf numFmtId="0" fontId="15" fillId="9" borderId="205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6" fillId="2" borderId="20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8" fillId="5" borderId="203" xfId="0" applyFont="1" applyFill="1" applyBorder="1" applyAlignment="1">
      <alignment horizontal="center" vertical="center"/>
    </xf>
    <xf numFmtId="0" fontId="6" fillId="5" borderId="203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15" fillId="22" borderId="10" xfId="0" applyFont="1" applyFill="1" applyBorder="1" applyAlignment="1">
      <alignment vertical="center"/>
    </xf>
    <xf numFmtId="0" fontId="23" fillId="22" borderId="203" xfId="0" applyFont="1" applyFill="1" applyBorder="1" applyAlignment="1">
      <alignment horizontal="center" vertical="center"/>
    </xf>
    <xf numFmtId="0" fontId="15" fillId="22" borderId="203" xfId="0" applyFont="1" applyFill="1" applyBorder="1" applyAlignment="1">
      <alignment horizontal="center" vertical="center"/>
    </xf>
    <xf numFmtId="0" fontId="15" fillId="22" borderId="9" xfId="0" applyFont="1" applyFill="1" applyBorder="1" applyAlignment="1">
      <alignment horizontal="center" vertical="center"/>
    </xf>
    <xf numFmtId="0" fontId="30" fillId="2" borderId="227" xfId="0" applyFont="1" applyFill="1" applyBorder="1" applyAlignment="1">
      <alignment horizontal="center" vertical="center"/>
    </xf>
    <xf numFmtId="0" fontId="30" fillId="2" borderId="138" xfId="0" applyFont="1" applyFill="1" applyBorder="1" applyAlignment="1">
      <alignment horizontal="center" vertical="center"/>
    </xf>
    <xf numFmtId="1" fontId="23" fillId="14" borderId="26" xfId="0" applyNumberFormat="1" applyFont="1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26" fillId="12" borderId="55" xfId="0" applyFont="1" applyFill="1" applyBorder="1" applyAlignment="1">
      <alignment horizontal="center" vertical="center"/>
    </xf>
    <xf numFmtId="0" fontId="26" fillId="12" borderId="138" xfId="0" applyFont="1" applyFill="1" applyBorder="1" applyAlignment="1">
      <alignment horizontal="center" vertical="center"/>
    </xf>
    <xf numFmtId="0" fontId="26" fillId="12" borderId="26" xfId="0" applyFont="1" applyFill="1" applyBorder="1" applyAlignment="1">
      <alignment horizontal="center" vertical="center"/>
    </xf>
    <xf numFmtId="2" fontId="132" fillId="16" borderId="26" xfId="0" applyNumberFormat="1" applyFont="1" applyFill="1" applyBorder="1" applyAlignment="1">
      <alignment horizontal="center" vertical="center"/>
    </xf>
    <xf numFmtId="164" fontId="15" fillId="10" borderId="25" xfId="0" applyNumberFormat="1" applyFont="1" applyFill="1" applyBorder="1" applyAlignment="1">
      <alignment horizontal="center" vertical="center"/>
    </xf>
    <xf numFmtId="164" fontId="33" fillId="21" borderId="55" xfId="0" applyNumberFormat="1" applyFont="1" applyFill="1" applyBorder="1" applyAlignment="1">
      <alignment horizontal="center" vertical="center"/>
    </xf>
    <xf numFmtId="164" fontId="33" fillId="21" borderId="26" xfId="0" applyNumberFormat="1" applyFont="1" applyFill="1" applyBorder="1" applyAlignment="1">
      <alignment horizontal="center" vertical="center"/>
    </xf>
    <xf numFmtId="3" fontId="38" fillId="14" borderId="59" xfId="0" applyNumberFormat="1" applyFont="1" applyFill="1" applyBorder="1" applyAlignment="1">
      <alignment horizontal="center" vertical="center"/>
    </xf>
    <xf numFmtId="1" fontId="2" fillId="12" borderId="138" xfId="0" applyNumberFormat="1" applyFont="1" applyFill="1" applyBorder="1" applyAlignment="1">
      <alignment horizontal="center" vertical="center"/>
    </xf>
    <xf numFmtId="1" fontId="2" fillId="12" borderId="137" xfId="0" applyNumberFormat="1" applyFont="1" applyFill="1" applyBorder="1" applyAlignment="1">
      <alignment horizontal="center" vertical="center"/>
    </xf>
    <xf numFmtId="1" fontId="2" fillId="12" borderId="275" xfId="0" applyNumberFormat="1" applyFont="1" applyFill="1" applyBorder="1" applyAlignment="1">
      <alignment horizontal="center" vertical="center"/>
    </xf>
    <xf numFmtId="1" fontId="6" fillId="12" borderId="276" xfId="0" applyNumberFormat="1" applyFont="1" applyFill="1" applyBorder="1" applyAlignment="1">
      <alignment horizontal="center" vertical="center"/>
    </xf>
    <xf numFmtId="1" fontId="6" fillId="12" borderId="137" xfId="0" applyNumberFormat="1" applyFont="1" applyFill="1" applyBorder="1" applyAlignment="1">
      <alignment horizontal="center" vertical="center"/>
    </xf>
    <xf numFmtId="164" fontId="2" fillId="12" borderId="59" xfId="0" applyNumberFormat="1" applyFont="1" applyFill="1" applyBorder="1" applyAlignment="1">
      <alignment horizontal="center" vertical="center"/>
    </xf>
    <xf numFmtId="0" fontId="13" fillId="21" borderId="25" xfId="0" applyFont="1" applyFill="1" applyBorder="1" applyAlignment="1">
      <alignment horizontal="center" vertical="center"/>
    </xf>
    <xf numFmtId="0" fontId="6" fillId="4" borderId="216" xfId="0" applyFont="1" applyFill="1" applyBorder="1" applyAlignment="1">
      <alignment vertical="center"/>
    </xf>
    <xf numFmtId="0" fontId="8" fillId="5" borderId="217" xfId="0" applyFont="1" applyFill="1" applyBorder="1" applyAlignment="1">
      <alignment horizontal="center" vertical="center"/>
    </xf>
    <xf numFmtId="0" fontId="6" fillId="4" borderId="217" xfId="0" applyFont="1" applyFill="1" applyBorder="1" applyAlignment="1">
      <alignment horizontal="center" vertical="center"/>
    </xf>
    <xf numFmtId="0" fontId="6" fillId="4" borderId="221" xfId="0" applyFont="1" applyFill="1" applyBorder="1" applyAlignment="1">
      <alignment horizontal="center" vertical="center"/>
    </xf>
    <xf numFmtId="1" fontId="14" fillId="14" borderId="219" xfId="0" applyNumberFormat="1" applyFont="1" applyFill="1" applyBorder="1" applyAlignment="1">
      <alignment horizontal="center" vertical="center"/>
    </xf>
    <xf numFmtId="0" fontId="26" fillId="12" borderId="277" xfId="0" applyFont="1" applyFill="1" applyBorder="1" applyAlignment="1">
      <alignment horizontal="center" vertical="center"/>
    </xf>
    <xf numFmtId="0" fontId="26" fillId="12" borderId="221" xfId="0" applyFont="1" applyFill="1" applyBorder="1" applyAlignment="1">
      <alignment horizontal="center" vertical="center"/>
    </xf>
    <xf numFmtId="164" fontId="15" fillId="10" borderId="216" xfId="0" applyNumberFormat="1" applyFont="1" applyFill="1" applyBorder="1" applyAlignment="1">
      <alignment horizontal="center" vertical="center"/>
    </xf>
    <xf numFmtId="164" fontId="33" fillId="21" borderId="277" xfId="0" applyNumberFormat="1" applyFont="1" applyFill="1" applyBorder="1" applyAlignment="1">
      <alignment horizontal="center" vertical="center"/>
    </xf>
    <xf numFmtId="164" fontId="33" fillId="21" borderId="219" xfId="0" applyNumberFormat="1" applyFont="1" applyFill="1" applyBorder="1" applyAlignment="1">
      <alignment horizontal="center" vertical="center"/>
    </xf>
    <xf numFmtId="3" fontId="38" fillId="14" borderId="278" xfId="0" applyNumberFormat="1" applyFont="1" applyFill="1" applyBorder="1" applyAlignment="1">
      <alignment horizontal="center" vertical="center"/>
    </xf>
    <xf numFmtId="1" fontId="2" fillId="12" borderId="279" xfId="0" applyNumberFormat="1" applyFont="1" applyFill="1" applyBorder="1" applyAlignment="1">
      <alignment horizontal="center" vertical="center"/>
    </xf>
    <xf numFmtId="1" fontId="6" fillId="12" borderId="224" xfId="0" applyNumberFormat="1" applyFont="1" applyFill="1" applyBorder="1" applyAlignment="1">
      <alignment horizontal="center" vertical="center"/>
    </xf>
    <xf numFmtId="164" fontId="2" fillId="12" borderId="278" xfId="0" applyNumberFormat="1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vertical="center"/>
    </xf>
    <xf numFmtId="0" fontId="8" fillId="8" borderId="225" xfId="0" applyFont="1" applyFill="1" applyBorder="1" applyAlignment="1">
      <alignment horizontal="center" vertical="center"/>
    </xf>
    <xf numFmtId="0" fontId="6" fillId="8" borderId="22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1" fontId="14" fillId="15" borderId="6" xfId="0" applyNumberFormat="1" applyFont="1" applyFill="1" applyBorder="1" applyAlignment="1">
      <alignment horizontal="center" vertical="center"/>
    </xf>
    <xf numFmtId="0" fontId="26" fillId="12" borderId="52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13" fillId="21" borderId="280" xfId="0" applyFont="1" applyFill="1" applyBorder="1" applyAlignment="1">
      <alignment horizontal="center" vertical="center"/>
    </xf>
    <xf numFmtId="164" fontId="15" fillId="10" borderId="11" xfId="0" applyNumberFormat="1" applyFont="1" applyFill="1" applyBorder="1" applyAlignment="1">
      <alignment horizontal="center" vertical="center"/>
    </xf>
    <xf numFmtId="164" fontId="33" fillId="21" borderId="52" xfId="0" applyNumberFormat="1" applyFont="1" applyFill="1" applyBorder="1" applyAlignment="1">
      <alignment horizontal="center" vertical="center"/>
    </xf>
    <xf numFmtId="164" fontId="33" fillId="21" borderId="6" xfId="0" applyNumberFormat="1" applyFont="1" applyFill="1" applyBorder="1" applyAlignment="1">
      <alignment horizontal="center" vertical="center"/>
    </xf>
    <xf numFmtId="3" fontId="38" fillId="14" borderId="53" xfId="0" applyNumberFormat="1" applyFont="1" applyFill="1" applyBorder="1" applyAlignment="1">
      <alignment horizontal="center" vertical="center"/>
    </xf>
    <xf numFmtId="1" fontId="2" fillId="12" borderId="8" xfId="0" applyNumberFormat="1" applyFont="1" applyFill="1" applyBorder="1" applyAlignment="1">
      <alignment horizontal="center" vertical="center"/>
    </xf>
    <xf numFmtId="1" fontId="2" fillId="12" borderId="273" xfId="0" applyNumberFormat="1" applyFont="1" applyFill="1" applyBorder="1" applyAlignment="1">
      <alignment horizontal="center" vertical="center"/>
    </xf>
    <xf numFmtId="1" fontId="6" fillId="12" borderId="5" xfId="0" applyNumberFormat="1" applyFont="1" applyFill="1" applyBorder="1" applyAlignment="1">
      <alignment horizontal="center" vertical="center"/>
    </xf>
    <xf numFmtId="164" fontId="2" fillId="12" borderId="53" xfId="0" applyNumberFormat="1" applyFont="1" applyFill="1" applyBorder="1" applyAlignment="1">
      <alignment horizontal="center" vertical="center"/>
    </xf>
    <xf numFmtId="1" fontId="14" fillId="15" borderId="13" xfId="0" applyNumberFormat="1" applyFont="1" applyFill="1" applyBorder="1" applyAlignment="1">
      <alignment horizontal="center" vertical="center"/>
    </xf>
    <xf numFmtId="0" fontId="13" fillId="21" borderId="10" xfId="0" applyFont="1" applyFill="1" applyBorder="1" applyAlignment="1">
      <alignment horizontal="center" vertical="center"/>
    </xf>
    <xf numFmtId="0" fontId="6" fillId="2" borderId="217" xfId="0" applyFont="1" applyFill="1" applyBorder="1" applyAlignment="1">
      <alignment horizontal="center" vertical="center"/>
    </xf>
    <xf numFmtId="0" fontId="2" fillId="2" borderId="221" xfId="0" applyFont="1" applyFill="1" applyBorder="1" applyAlignment="1">
      <alignment horizontal="center" vertical="center"/>
    </xf>
    <xf numFmtId="1" fontId="23" fillId="15" borderId="219" xfId="0" applyNumberFormat="1" applyFont="1" applyFill="1" applyBorder="1" applyAlignment="1">
      <alignment horizontal="center" vertical="center"/>
    </xf>
    <xf numFmtId="0" fontId="13" fillId="21" borderId="216" xfId="0" applyFont="1" applyFill="1" applyBorder="1" applyAlignment="1">
      <alignment horizontal="center" vertical="center"/>
    </xf>
    <xf numFmtId="0" fontId="13" fillId="21" borderId="11" xfId="0" applyFont="1" applyFill="1" applyBorder="1" applyAlignment="1">
      <alignment horizontal="center" vertical="center"/>
    </xf>
    <xf numFmtId="0" fontId="6" fillId="8" borderId="205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1" fontId="23" fillId="15" borderId="1" xfId="0" applyNumberFormat="1" applyFont="1" applyFill="1" applyBorder="1" applyAlignment="1">
      <alignment horizontal="center" vertical="center"/>
    </xf>
    <xf numFmtId="0" fontId="13" fillId="21" borderId="2" xfId="0" applyFont="1" applyFill="1" applyBorder="1" applyAlignment="1">
      <alignment horizontal="center" vertical="center"/>
    </xf>
    <xf numFmtId="0" fontId="54" fillId="21" borderId="10" xfId="0" applyFont="1" applyFill="1" applyBorder="1" applyAlignment="1">
      <alignment horizontal="center" vertical="center"/>
    </xf>
    <xf numFmtId="1" fontId="6" fillId="12" borderId="10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/>
    </xf>
    <xf numFmtId="164" fontId="2" fillId="17" borderId="51" xfId="0" applyNumberFormat="1" applyFont="1" applyFill="1" applyBorder="1" applyAlignment="1">
      <alignment horizontal="center" vertical="center"/>
    </xf>
    <xf numFmtId="0" fontId="8" fillId="8" borderId="203" xfId="0" applyFont="1" applyFill="1" applyBorder="1" applyAlignment="1">
      <alignment horizontal="center" vertical="center"/>
    </xf>
    <xf numFmtId="0" fontId="6" fillId="8" borderId="203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1" fontId="6" fillId="12" borderId="13" xfId="0" applyNumberFormat="1" applyFont="1" applyFill="1" applyBorder="1" applyAlignment="1">
      <alignment horizontal="center" vertical="center"/>
    </xf>
    <xf numFmtId="1" fontId="6" fillId="12" borderId="2" xfId="0" applyNumberFormat="1" applyFont="1" applyFill="1" applyBorder="1" applyAlignment="1">
      <alignment horizontal="center" vertical="center"/>
    </xf>
    <xf numFmtId="0" fontId="6" fillId="8" borderId="204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1" fontId="14" fillId="15" borderId="219" xfId="0" applyNumberFormat="1" applyFont="1" applyFill="1" applyBorder="1" applyAlignment="1">
      <alignment horizontal="center" vertical="center"/>
    </xf>
    <xf numFmtId="1" fontId="6" fillId="12" borderId="216" xfId="0" applyNumberFormat="1" applyFont="1" applyFill="1" applyBorder="1" applyAlignment="1">
      <alignment horizontal="center" vertical="center"/>
    </xf>
    <xf numFmtId="0" fontId="8" fillId="2" borderId="281" xfId="0" applyFont="1" applyFill="1" applyBorder="1" applyAlignment="1">
      <alignment horizontal="center" vertical="center"/>
    </xf>
    <xf numFmtId="0" fontId="6" fillId="2" borderId="225" xfId="0" applyFont="1" applyFill="1" applyBorder="1" applyAlignment="1">
      <alignment horizontal="center" vertical="center"/>
    </xf>
    <xf numFmtId="0" fontId="6" fillId="2" borderId="226" xfId="0" applyFont="1" applyFill="1" applyBorder="1" applyAlignment="1">
      <alignment horizontal="center" vertical="center"/>
    </xf>
    <xf numFmtId="0" fontId="26" fillId="2" borderId="52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132" fillId="2" borderId="37" xfId="0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" fontId="2" fillId="2" borderId="273" xfId="0" applyNumberFormat="1" applyFont="1" applyFill="1" applyBorder="1" applyAlignment="1">
      <alignment horizontal="center" vertical="center"/>
    </xf>
    <xf numFmtId="1" fontId="6" fillId="2" borderId="240" xfId="0" applyNumberFormat="1" applyFont="1" applyFill="1" applyBorder="1" applyAlignment="1">
      <alignment horizontal="center" vertical="center"/>
    </xf>
    <xf numFmtId="1" fontId="6" fillId="2" borderId="11" xfId="0" applyNumberFormat="1" applyFont="1" applyFill="1" applyBorder="1" applyAlignment="1">
      <alignment horizontal="center" vertical="center"/>
    </xf>
    <xf numFmtId="0" fontId="2" fillId="2" borderId="206" xfId="0" applyFont="1" applyFill="1" applyBorder="1" applyAlignment="1">
      <alignment horizontal="center" vertical="center"/>
    </xf>
    <xf numFmtId="0" fontId="26" fillId="2" borderId="48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32" fillId="2" borderId="46" xfId="0" applyFont="1" applyFill="1" applyBorder="1" applyAlignment="1">
      <alignment horizontal="center" vertical="center"/>
    </xf>
    <xf numFmtId="2" fontId="132" fillId="16" borderId="21" xfId="0" applyNumberFormat="1" applyFont="1" applyFill="1" applyBorder="1" applyAlignment="1">
      <alignment horizontal="center" vertical="center"/>
    </xf>
    <xf numFmtId="164" fontId="15" fillId="10" borderId="14" xfId="0" applyNumberFormat="1" applyFont="1" applyFill="1" applyBorder="1" applyAlignment="1">
      <alignment horizontal="center" vertical="center"/>
    </xf>
    <xf numFmtId="164" fontId="34" fillId="21" borderId="54" xfId="0" applyNumberFormat="1" applyFont="1" applyFill="1" applyBorder="1" applyAlignment="1">
      <alignment horizontal="center" vertical="center"/>
    </xf>
    <xf numFmtId="164" fontId="37" fillId="21" borderId="21" xfId="0" applyNumberFormat="1" applyFont="1" applyFill="1" applyBorder="1" applyAlignment="1">
      <alignment horizontal="center" vertical="center"/>
    </xf>
    <xf numFmtId="3" fontId="38" fillId="14" borderId="5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2" borderId="274" xfId="0" applyNumberFormat="1" applyFont="1" applyFill="1" applyBorder="1" applyAlignment="1">
      <alignment horizontal="center" vertical="center"/>
    </xf>
    <xf numFmtId="1" fontId="6" fillId="2" borderId="248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5" fillId="9" borderId="206" xfId="0" applyFont="1" applyFill="1" applyBorder="1" applyAlignment="1">
      <alignment horizontal="center" vertical="center"/>
    </xf>
    <xf numFmtId="0" fontId="132" fillId="2" borderId="246" xfId="0" applyFont="1" applyFill="1" applyBorder="1" applyAlignment="1">
      <alignment horizontal="center" vertical="center"/>
    </xf>
    <xf numFmtId="164" fontId="34" fillId="21" borderId="48" xfId="0" applyNumberFormat="1" applyFont="1" applyFill="1" applyBorder="1" applyAlignment="1">
      <alignment horizontal="center" vertical="center"/>
    </xf>
    <xf numFmtId="3" fontId="20" fillId="14" borderId="49" xfId="0" applyNumberFormat="1" applyFont="1" applyFill="1" applyBorder="1" applyAlignment="1">
      <alignment horizontal="center" vertical="center"/>
    </xf>
    <xf numFmtId="164" fontId="2" fillId="2" borderId="49" xfId="0" applyNumberFormat="1" applyFont="1" applyFill="1" applyBorder="1" applyAlignment="1">
      <alignment horizontal="center" vertical="center"/>
    </xf>
    <xf numFmtId="0" fontId="6" fillId="2" borderId="206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164" fontId="130" fillId="21" borderId="48" xfId="0" applyNumberFormat="1" applyFont="1" applyFill="1" applyBorder="1" applyAlignment="1">
      <alignment horizontal="center" vertical="center"/>
    </xf>
    <xf numFmtId="3" fontId="5" fillId="14" borderId="49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" fontId="5" fillId="2" borderId="248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center" vertical="center"/>
    </xf>
    <xf numFmtId="164" fontId="8" fillId="2" borderId="49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6" fillId="4" borderId="206" xfId="0" applyFont="1" applyFill="1" applyBorder="1" applyAlignment="1">
      <alignment horizontal="center" vertical="center"/>
    </xf>
    <xf numFmtId="0" fontId="6" fillId="5" borderId="204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132" fillId="2" borderId="36" xfId="0" applyFont="1" applyFill="1" applyBorder="1" applyAlignment="1">
      <alignment horizontal="center" vertical="center"/>
    </xf>
    <xf numFmtId="164" fontId="34" fillId="21" borderId="50" xfId="0" applyNumberFormat="1" applyFont="1" applyFill="1" applyBorder="1" applyAlignment="1">
      <alignment horizontal="center" vertical="center"/>
    </xf>
    <xf numFmtId="3" fontId="20" fillId="14" borderId="51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" fontId="2" fillId="2" borderId="13" xfId="0" applyNumberFormat="1" applyFont="1" applyFill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/>
    </xf>
    <xf numFmtId="1" fontId="6" fillId="2" borderId="238" xfId="0" applyNumberFormat="1" applyFont="1" applyFill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center"/>
    </xf>
    <xf numFmtId="164" fontId="2" fillId="2" borderId="51" xfId="0" applyNumberFormat="1" applyFont="1" applyFill="1" applyBorder="1" applyAlignment="1">
      <alignment horizontal="center" vertical="center"/>
    </xf>
    <xf numFmtId="0" fontId="14" fillId="14" borderId="205" xfId="0" applyFont="1" applyFill="1" applyBorder="1" applyAlignment="1">
      <alignment horizontal="center" vertical="center"/>
    </xf>
    <xf numFmtId="0" fontId="14" fillId="14" borderId="206" xfId="0" applyFont="1" applyFill="1" applyBorder="1" applyAlignment="1">
      <alignment horizontal="center" vertical="center"/>
    </xf>
    <xf numFmtId="1" fontId="8" fillId="2" borderId="282" xfId="0" applyNumberFormat="1" applyFont="1" applyFill="1" applyBorder="1" applyAlignment="1">
      <alignment horizontal="center" vertical="center"/>
    </xf>
    <xf numFmtId="0" fontId="8" fillId="4" borderId="281" xfId="0" applyFont="1" applyFill="1" applyBorder="1" applyAlignment="1">
      <alignment horizontal="center" vertical="center"/>
    </xf>
    <xf numFmtId="0" fontId="2" fillId="4" borderId="281" xfId="0" applyFont="1" applyFill="1" applyBorder="1" applyAlignment="1">
      <alignment horizontal="center" vertical="center"/>
    </xf>
    <xf numFmtId="0" fontId="2" fillId="4" borderId="283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44" fillId="2" borderId="54" xfId="0" applyFont="1" applyFill="1" applyBorder="1" applyAlignment="1">
      <alignment horizontal="center" vertical="center"/>
    </xf>
    <xf numFmtId="0" fontId="44" fillId="2" borderId="1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4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1" borderId="14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16" borderId="21" xfId="0" applyFont="1" applyFill="1" applyBorder="1" applyAlignment="1">
      <alignment horizontal="center" vertical="center"/>
    </xf>
    <xf numFmtId="164" fontId="130" fillId="10" borderId="14" xfId="0" applyNumberFormat="1" applyFont="1" applyFill="1" applyBorder="1" applyAlignment="1">
      <alignment horizontal="center" vertical="center"/>
    </xf>
    <xf numFmtId="164" fontId="130" fillId="21" borderId="54" xfId="0" applyNumberFormat="1" applyFont="1" applyFill="1" applyBorder="1" applyAlignment="1">
      <alignment horizontal="center" vertical="center"/>
    </xf>
    <xf numFmtId="3" fontId="5" fillId="14" borderId="58" xfId="0" applyNumberFormat="1" applyFont="1" applyFill="1" applyBorder="1" applyAlignment="1">
      <alignment horizontal="center" vertical="center"/>
    </xf>
    <xf numFmtId="1" fontId="8" fillId="2" borderId="12" xfId="0" applyNumberFormat="1" applyFont="1" applyFill="1" applyBorder="1" applyAlignment="1">
      <alignment horizontal="center" vertical="center"/>
    </xf>
    <xf numFmtId="1" fontId="8" fillId="2" borderId="21" xfId="0" applyNumberFormat="1" applyFont="1" applyFill="1" applyBorder="1" applyAlignment="1">
      <alignment horizontal="center" vertical="center"/>
    </xf>
    <xf numFmtId="1" fontId="8" fillId="2" borderId="14" xfId="0" applyNumberFormat="1" applyFont="1" applyFill="1" applyBorder="1" applyAlignment="1">
      <alignment horizontal="center" vertical="center"/>
    </xf>
    <xf numFmtId="1" fontId="2" fillId="2" borderId="271" xfId="0" applyNumberFormat="1" applyFont="1" applyFill="1" applyBorder="1" applyAlignment="1">
      <alignment horizontal="center" vertical="center"/>
    </xf>
    <xf numFmtId="1" fontId="5" fillId="2" borderId="284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164" fontId="8" fillId="2" borderId="58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4" fontId="133" fillId="21" borderId="48" xfId="0" applyNumberFormat="1" applyFont="1" applyFill="1" applyBorder="1" applyAlignment="1">
      <alignment horizontal="center" vertical="center"/>
    </xf>
    <xf numFmtId="1" fontId="6" fillId="2" borderId="258" xfId="0" applyNumberFormat="1" applyFont="1" applyFill="1" applyBorder="1" applyAlignment="1">
      <alignment horizontal="center" vertical="center"/>
    </xf>
    <xf numFmtId="0" fontId="8" fillId="4" borderId="203" xfId="0" applyFont="1" applyFill="1" applyBorder="1" applyAlignment="1">
      <alignment horizontal="center" vertical="center"/>
    </xf>
    <xf numFmtId="0" fontId="2" fillId="5" borderId="205" xfId="0" applyFont="1" applyFill="1" applyBorder="1" applyAlignment="1">
      <alignment horizontal="center" vertical="center"/>
    </xf>
    <xf numFmtId="0" fontId="2" fillId="5" borderId="206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4" borderId="225" xfId="0" applyFont="1" applyFill="1" applyBorder="1" applyAlignment="1">
      <alignment horizontal="center" vertical="center"/>
    </xf>
    <xf numFmtId="0" fontId="6" fillId="4" borderId="225" xfId="0" applyFont="1" applyFill="1" applyBorder="1" applyAlignment="1">
      <alignment horizontal="center" vertical="center"/>
    </xf>
    <xf numFmtId="0" fontId="6" fillId="4" borderId="226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" fontId="6" fillId="2" borderId="259" xfId="0" applyNumberFormat="1" applyFont="1" applyFill="1" applyBorder="1" applyAlignment="1">
      <alignment horizontal="center" vertical="center"/>
    </xf>
    <xf numFmtId="0" fontId="6" fillId="4" borderId="205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6" fillId="2" borderId="204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64" fontId="133" fillId="21" borderId="50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6" fillId="2" borderId="260" xfId="0" applyNumberFormat="1" applyFont="1" applyFill="1" applyBorder="1" applyAlignment="1">
      <alignment horizontal="center" vertical="center"/>
    </xf>
    <xf numFmtId="1" fontId="6" fillId="2" borderId="10" xfId="0" applyNumberFormat="1" applyFont="1" applyFill="1" applyBorder="1" applyAlignment="1">
      <alignment horizontal="center" vertical="center"/>
    </xf>
    <xf numFmtId="0" fontId="2" fillId="2" borderId="204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1" fontId="2" fillId="2" borderId="260" xfId="0" applyNumberFormat="1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vertical="center"/>
    </xf>
    <xf numFmtId="0" fontId="6" fillId="5" borderId="227" xfId="0" applyFont="1" applyFill="1" applyBorder="1" applyAlignment="1">
      <alignment horizontal="center" vertical="center"/>
    </xf>
    <xf numFmtId="0" fontId="6" fillId="5" borderId="228" xfId="0" applyFont="1" applyFill="1" applyBorder="1" applyAlignment="1">
      <alignment horizontal="center" vertical="center"/>
    </xf>
    <xf numFmtId="1" fontId="23" fillId="20" borderId="26" xfId="0" applyNumberFormat="1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5" fillId="21" borderId="25" xfId="0" applyFont="1" applyFill="1" applyBorder="1" applyAlignment="1">
      <alignment horizontal="center" vertical="center"/>
    </xf>
    <xf numFmtId="0" fontId="132" fillId="2" borderId="261" xfId="0" applyFont="1" applyFill="1" applyBorder="1" applyAlignment="1">
      <alignment horizontal="center" vertical="center"/>
    </xf>
    <xf numFmtId="0" fontId="132" fillId="16" borderId="26" xfId="0" applyFont="1" applyFill="1" applyBorder="1" applyAlignment="1">
      <alignment horizontal="center" vertical="center"/>
    </xf>
    <xf numFmtId="164" fontId="34" fillId="21" borderId="55" xfId="0" applyNumberFormat="1" applyFont="1" applyFill="1" applyBorder="1" applyAlignment="1">
      <alignment horizontal="center" vertical="center"/>
    </xf>
    <xf numFmtId="3" fontId="20" fillId="14" borderId="59" xfId="0" applyNumberFormat="1" applyFont="1" applyFill="1" applyBorder="1" applyAlignment="1">
      <alignment horizontal="center" vertical="center"/>
    </xf>
    <xf numFmtId="1" fontId="2" fillId="2" borderId="138" xfId="0" applyNumberFormat="1" applyFont="1" applyFill="1" applyBorder="1" applyAlignment="1">
      <alignment horizontal="center" vertical="center"/>
    </xf>
    <xf numFmtId="1" fontId="2" fillId="2" borderId="26" xfId="0" applyNumberFormat="1" applyFont="1" applyFill="1" applyBorder="1" applyAlignment="1">
      <alignment horizontal="center" vertical="center"/>
    </xf>
    <xf numFmtId="1" fontId="2" fillId="2" borderId="25" xfId="0" applyNumberFormat="1" applyFont="1" applyFill="1" applyBorder="1" applyAlignment="1">
      <alignment horizontal="center" vertical="center"/>
    </xf>
    <xf numFmtId="1" fontId="2" fillId="2" borderId="137" xfId="0" applyNumberFormat="1" applyFont="1" applyFill="1" applyBorder="1" applyAlignment="1">
      <alignment horizontal="center" vertical="center"/>
    </xf>
    <xf numFmtId="1" fontId="6" fillId="2" borderId="263" xfId="0" applyNumberFormat="1" applyFont="1" applyFill="1" applyBorder="1" applyAlignment="1">
      <alignment horizontal="center" vertical="center"/>
    </xf>
    <xf numFmtId="1" fontId="6" fillId="2" borderId="25" xfId="0" applyNumberFormat="1" applyFont="1" applyFill="1" applyBorder="1" applyAlignment="1">
      <alignment horizontal="center" vertical="center"/>
    </xf>
    <xf numFmtId="0" fontId="2" fillId="2" borderId="203" xfId="0" applyFont="1" applyFill="1" applyBorder="1" applyAlignment="1">
      <alignment horizontal="center" vertical="center"/>
    </xf>
    <xf numFmtId="0" fontId="44" fillId="2" borderId="50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5" fillId="21" borderId="10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16" borderId="13" xfId="0" applyFont="1" applyFill="1" applyBorder="1" applyAlignment="1">
      <alignment horizontal="center" vertical="center"/>
    </xf>
    <xf numFmtId="164" fontId="130" fillId="21" borderId="50" xfId="0" applyNumberFormat="1" applyFont="1" applyFill="1" applyBorder="1" applyAlignment="1">
      <alignment horizontal="center" vertical="center"/>
    </xf>
    <xf numFmtId="3" fontId="5" fillId="14" borderId="51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3" xfId="0" applyNumberFormat="1" applyFont="1" applyFill="1" applyBorder="1" applyAlignment="1">
      <alignment horizontal="center" vertical="center"/>
    </xf>
    <xf numFmtId="1" fontId="2" fillId="2" borderId="268" xfId="0" applyNumberFormat="1" applyFont="1" applyFill="1" applyBorder="1" applyAlignment="1">
      <alignment horizontal="center" vertical="center"/>
    </xf>
    <xf numFmtId="1" fontId="5" fillId="2" borderId="260" xfId="0" applyNumberFormat="1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/>
    </xf>
    <xf numFmtId="164" fontId="8" fillId="2" borderId="51" xfId="0" applyNumberFormat="1" applyFont="1" applyFill="1" applyBorder="1" applyAlignment="1">
      <alignment horizontal="center" vertical="center"/>
    </xf>
    <xf numFmtId="0" fontId="8" fillId="2" borderId="285" xfId="0" applyFont="1" applyFill="1" applyBorder="1" applyAlignment="1">
      <alignment horizontal="center" vertical="center"/>
    </xf>
    <xf numFmtId="0" fontId="2" fillId="2" borderId="208" xfId="0" applyFont="1" applyFill="1" applyBorder="1" applyAlignment="1">
      <alignment horizontal="center" vertical="center"/>
    </xf>
    <xf numFmtId="0" fontId="2" fillId="2" borderId="209" xfId="0" applyFont="1" applyFill="1" applyBorder="1" applyAlignment="1">
      <alignment horizontal="center" vertical="center"/>
    </xf>
    <xf numFmtId="0" fontId="8" fillId="0" borderId="210" xfId="0" applyFont="1" applyFill="1" applyBorder="1" applyAlignment="1">
      <alignment horizontal="center" vertical="center"/>
    </xf>
    <xf numFmtId="0" fontId="44" fillId="2" borderId="286" xfId="0" applyFont="1" applyFill="1" applyBorder="1" applyAlignment="1">
      <alignment horizontal="center" vertical="center"/>
    </xf>
    <xf numFmtId="0" fontId="44" fillId="2" borderId="210" xfId="0" applyFont="1" applyFill="1" applyBorder="1" applyAlignment="1">
      <alignment horizontal="center" vertical="center"/>
    </xf>
    <xf numFmtId="0" fontId="5" fillId="2" borderId="210" xfId="0" applyFont="1" applyFill="1" applyBorder="1" applyAlignment="1">
      <alignment horizontal="center" vertical="center"/>
    </xf>
    <xf numFmtId="0" fontId="5" fillId="2" borderId="207" xfId="0" applyFont="1" applyFill="1" applyBorder="1" applyAlignment="1">
      <alignment horizontal="center" vertical="center"/>
    </xf>
    <xf numFmtId="0" fontId="44" fillId="2" borderId="207" xfId="0" applyFont="1" applyFill="1" applyBorder="1" applyAlignment="1">
      <alignment horizontal="center" vertical="center"/>
    </xf>
    <xf numFmtId="0" fontId="5" fillId="21" borderId="207" xfId="0" applyFont="1" applyFill="1" applyBorder="1" applyAlignment="1">
      <alignment horizontal="center" vertical="center"/>
    </xf>
    <xf numFmtId="0" fontId="8" fillId="2" borderId="253" xfId="0" applyFont="1" applyFill="1" applyBorder="1" applyAlignment="1">
      <alignment horizontal="center" vertical="center"/>
    </xf>
    <xf numFmtId="0" fontId="8" fillId="16" borderId="210" xfId="0" applyFont="1" applyFill="1" applyBorder="1" applyAlignment="1">
      <alignment horizontal="center" vertical="center"/>
    </xf>
    <xf numFmtId="164" fontId="130" fillId="10" borderId="207" xfId="0" applyNumberFormat="1" applyFont="1" applyFill="1" applyBorder="1" applyAlignment="1">
      <alignment horizontal="center" vertical="center"/>
    </xf>
    <xf numFmtId="164" fontId="130" fillId="21" borderId="286" xfId="0" applyNumberFormat="1" applyFont="1" applyFill="1" applyBorder="1" applyAlignment="1">
      <alignment horizontal="center" vertical="center"/>
    </xf>
    <xf numFmtId="3" fontId="5" fillId="14" borderId="287" xfId="0" applyNumberFormat="1" applyFont="1" applyFill="1" applyBorder="1" applyAlignment="1">
      <alignment horizontal="center" vertical="center"/>
    </xf>
    <xf numFmtId="1" fontId="8" fillId="2" borderId="212" xfId="0" applyNumberFormat="1" applyFont="1" applyFill="1" applyBorder="1" applyAlignment="1">
      <alignment horizontal="center" vertical="center"/>
    </xf>
    <xf numFmtId="1" fontId="8" fillId="2" borderId="210" xfId="0" applyNumberFormat="1" applyFont="1" applyFill="1" applyBorder="1" applyAlignment="1">
      <alignment horizontal="center" vertical="center"/>
    </xf>
    <xf numFmtId="1" fontId="8" fillId="2" borderId="207" xfId="0" applyNumberFormat="1" applyFont="1" applyFill="1" applyBorder="1" applyAlignment="1">
      <alignment horizontal="center" vertical="center"/>
    </xf>
    <xf numFmtId="1" fontId="8" fillId="2" borderId="215" xfId="0" applyNumberFormat="1" applyFont="1" applyFill="1" applyBorder="1" applyAlignment="1">
      <alignment horizontal="center" vertical="center"/>
    </xf>
    <xf numFmtId="1" fontId="2" fillId="2" borderId="288" xfId="0" applyNumberFormat="1" applyFont="1" applyFill="1" applyBorder="1" applyAlignment="1">
      <alignment horizontal="center" vertical="center"/>
    </xf>
    <xf numFmtId="1" fontId="5" fillId="2" borderId="289" xfId="0" applyNumberFormat="1" applyFont="1" applyFill="1" applyBorder="1" applyAlignment="1">
      <alignment horizontal="center" vertical="center"/>
    </xf>
    <xf numFmtId="1" fontId="5" fillId="2" borderId="207" xfId="0" applyNumberFormat="1" applyFont="1" applyFill="1" applyBorder="1" applyAlignment="1">
      <alignment horizontal="center" vertical="center"/>
    </xf>
    <xf numFmtId="164" fontId="8" fillId="2" borderId="287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vertical="center"/>
    </xf>
    <xf numFmtId="0" fontId="30" fillId="2" borderId="203" xfId="0" applyFont="1" applyFill="1" applyBorder="1" applyAlignment="1">
      <alignment horizontal="center" vertical="center"/>
    </xf>
    <xf numFmtId="0" fontId="30" fillId="2" borderId="205" xfId="0" applyFont="1" applyFill="1" applyBorder="1" applyAlignment="1">
      <alignment horizontal="center" vertical="center"/>
    </xf>
    <xf numFmtId="0" fontId="30" fillId="2" borderId="206" xfId="0" applyFont="1" applyFill="1" applyBorder="1" applyAlignment="1">
      <alignment horizontal="center" vertical="center"/>
    </xf>
    <xf numFmtId="0" fontId="59" fillId="20" borderId="1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58" fillId="2" borderId="48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/>
    </xf>
    <xf numFmtId="0" fontId="30" fillId="21" borderId="2" xfId="0" applyFont="1" applyFill="1" applyBorder="1" applyAlignment="1">
      <alignment horizontal="center" vertical="center"/>
    </xf>
    <xf numFmtId="0" fontId="30" fillId="2" borderId="246" xfId="0" applyFont="1" applyFill="1" applyBorder="1" applyAlignment="1">
      <alignment horizontal="center" vertical="center"/>
    </xf>
    <xf numFmtId="2" fontId="139" fillId="16" borderId="1" xfId="0" applyNumberFormat="1" applyFont="1" applyFill="1" applyBorder="1" applyAlignment="1">
      <alignment horizontal="center" vertical="center"/>
    </xf>
    <xf numFmtId="164" fontId="33" fillId="10" borderId="2" xfId="0" applyNumberFormat="1" applyFont="1" applyFill="1" applyBorder="1" applyAlignment="1">
      <alignment horizontal="center" vertical="center"/>
    </xf>
    <xf numFmtId="3" fontId="37" fillId="14" borderId="49" xfId="0" applyNumberFormat="1" applyFont="1" applyFill="1" applyBorder="1" applyAlignment="1">
      <alignment horizontal="center" vertical="center"/>
    </xf>
    <xf numFmtId="1" fontId="30" fillId="2" borderId="7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/>
    </xf>
    <xf numFmtId="1" fontId="30" fillId="2" borderId="2" xfId="0" applyNumberFormat="1" applyFont="1" applyFill="1" applyBorder="1" applyAlignment="1">
      <alignment horizontal="center" vertical="center"/>
    </xf>
    <xf numFmtId="1" fontId="30" fillId="2" borderId="4" xfId="0" applyNumberFormat="1" applyFont="1" applyFill="1" applyBorder="1" applyAlignment="1">
      <alignment horizontal="center" vertical="center"/>
    </xf>
    <xf numFmtId="1" fontId="30" fillId="2" borderId="274" xfId="0" applyNumberFormat="1" applyFont="1" applyFill="1" applyBorder="1" applyAlignment="1">
      <alignment horizontal="center" vertical="center"/>
    </xf>
    <xf numFmtId="1" fontId="30" fillId="2" borderId="258" xfId="0" applyNumberFormat="1" applyFont="1" applyFill="1" applyBorder="1" applyAlignment="1">
      <alignment horizontal="center" vertical="center"/>
    </xf>
    <xf numFmtId="164" fontId="30" fillId="12" borderId="49" xfId="0" applyNumberFormat="1" applyFont="1" applyFill="1" applyBorder="1" applyAlignment="1">
      <alignment horizontal="center" vertical="center"/>
    </xf>
    <xf numFmtId="1" fontId="33" fillId="20" borderId="1" xfId="0" applyNumberFormat="1" applyFont="1" applyFill="1" applyBorder="1" applyAlignment="1">
      <alignment horizontal="center" vertical="center"/>
    </xf>
    <xf numFmtId="3" fontId="34" fillId="14" borderId="49" xfId="0" applyNumberFormat="1" applyFont="1" applyFill="1" applyBorder="1" applyAlignment="1">
      <alignment horizontal="center" vertical="center"/>
    </xf>
    <xf numFmtId="0" fontId="139" fillId="16" borderId="1" xfId="0" applyFont="1" applyFill="1" applyBorder="1" applyAlignment="1">
      <alignment horizontal="center" vertical="center"/>
    </xf>
    <xf numFmtId="164" fontId="34" fillId="10" borderId="2" xfId="0" applyNumberFormat="1" applyFont="1" applyFill="1" applyBorder="1" applyAlignment="1">
      <alignment horizontal="center" vertical="center"/>
    </xf>
    <xf numFmtId="0" fontId="139" fillId="2" borderId="246" xfId="0" applyFont="1" applyFill="1" applyBorder="1" applyAlignment="1">
      <alignment horizontal="center" vertical="center"/>
    </xf>
    <xf numFmtId="164" fontId="30" fillId="2" borderId="49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vertical="center"/>
    </xf>
    <xf numFmtId="0" fontId="30" fillId="4" borderId="203" xfId="0" applyFont="1" applyFill="1" applyBorder="1" applyAlignment="1">
      <alignment horizontal="center" vertical="center"/>
    </xf>
    <xf numFmtId="0" fontId="30" fillId="4" borderId="205" xfId="0" applyFont="1" applyFill="1" applyBorder="1" applyAlignment="1">
      <alignment horizontal="center" vertical="center"/>
    </xf>
    <xf numFmtId="0" fontId="30" fillId="4" borderId="206" xfId="0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3" fontId="30" fillId="14" borderId="49" xfId="0" applyNumberFormat="1" applyFont="1" applyFill="1" applyBorder="1" applyAlignment="1">
      <alignment horizontal="center" vertical="center"/>
    </xf>
    <xf numFmtId="0" fontId="140" fillId="2" borderId="2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vertical="center"/>
    </xf>
    <xf numFmtId="0" fontId="30" fillId="2" borderId="204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58" fillId="2" borderId="52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/>
    </xf>
    <xf numFmtId="0" fontId="58" fillId="2" borderId="290" xfId="0" applyFont="1" applyFill="1" applyBorder="1" applyAlignment="1">
      <alignment horizontal="center" vertical="center"/>
    </xf>
    <xf numFmtId="0" fontId="58" fillId="2" borderId="291" xfId="0" applyFont="1" applyFill="1" applyBorder="1" applyAlignment="1">
      <alignment horizontal="center" vertical="center"/>
    </xf>
    <xf numFmtId="0" fontId="30" fillId="2" borderId="291" xfId="0" applyFont="1" applyFill="1" applyBorder="1" applyAlignment="1">
      <alignment horizontal="center" vertical="center"/>
    </xf>
    <xf numFmtId="0" fontId="30" fillId="2" borderId="292" xfId="0" applyFont="1" applyFill="1" applyBorder="1" applyAlignment="1">
      <alignment horizontal="center" vertical="center"/>
    </xf>
    <xf numFmtId="0" fontId="30" fillId="2" borderId="293" xfId="0" applyFont="1" applyFill="1" applyBorder="1" applyAlignment="1">
      <alignment horizontal="center" vertical="center"/>
    </xf>
    <xf numFmtId="0" fontId="30" fillId="21" borderId="293" xfId="0" applyFont="1" applyFill="1" applyBorder="1" applyAlignment="1">
      <alignment horizontal="center" vertical="center"/>
    </xf>
    <xf numFmtId="0" fontId="30" fillId="2" borderId="294" xfId="0" applyFont="1" applyFill="1" applyBorder="1" applyAlignment="1">
      <alignment horizontal="center" vertical="center"/>
    </xf>
    <xf numFmtId="0" fontId="30" fillId="16" borderId="291" xfId="0" applyFont="1" applyFill="1" applyBorder="1" applyAlignment="1">
      <alignment horizontal="center" vertical="center"/>
    </xf>
    <xf numFmtId="164" fontId="34" fillId="10" borderId="293" xfId="0" applyNumberFormat="1" applyFont="1" applyFill="1" applyBorder="1" applyAlignment="1">
      <alignment horizontal="center" vertical="center"/>
    </xf>
    <xf numFmtId="164" fontId="34" fillId="21" borderId="295" xfId="0" applyNumberFormat="1" applyFont="1" applyFill="1" applyBorder="1" applyAlignment="1">
      <alignment horizontal="center" vertical="center"/>
    </xf>
    <xf numFmtId="164" fontId="34" fillId="21" borderId="291" xfId="0" applyNumberFormat="1" applyFont="1" applyFill="1" applyBorder="1" applyAlignment="1">
      <alignment horizontal="center" vertical="center"/>
    </xf>
    <xf numFmtId="3" fontId="30" fillId="14" borderId="296" xfId="0" applyNumberFormat="1" applyFont="1" applyFill="1" applyBorder="1" applyAlignment="1">
      <alignment horizontal="center" vertical="center"/>
    </xf>
    <xf numFmtId="1" fontId="30" fillId="2" borderId="297" xfId="0" applyNumberFormat="1" applyFont="1" applyFill="1" applyBorder="1" applyAlignment="1">
      <alignment horizontal="center" vertical="center"/>
    </xf>
    <xf numFmtId="1" fontId="30" fillId="2" borderId="291" xfId="0" applyNumberFormat="1" applyFont="1" applyFill="1" applyBorder="1" applyAlignment="1">
      <alignment horizontal="center" vertical="center"/>
    </xf>
    <xf numFmtId="1" fontId="30" fillId="2" borderId="293" xfId="0" applyNumberFormat="1" applyFont="1" applyFill="1" applyBorder="1" applyAlignment="1">
      <alignment horizontal="center" vertical="center"/>
    </xf>
    <xf numFmtId="1" fontId="30" fillId="2" borderId="298" xfId="0" applyNumberFormat="1" applyFont="1" applyFill="1" applyBorder="1" applyAlignment="1">
      <alignment horizontal="center" vertical="center"/>
    </xf>
    <xf numFmtId="1" fontId="30" fillId="2" borderId="299" xfId="0" applyNumberFormat="1" applyFont="1" applyFill="1" applyBorder="1" applyAlignment="1">
      <alignment horizontal="center" vertical="center"/>
    </xf>
    <xf numFmtId="1" fontId="30" fillId="2" borderId="300" xfId="0" applyNumberFormat="1" applyFont="1" applyFill="1" applyBorder="1" applyAlignment="1">
      <alignment horizontal="center" vertical="center"/>
    </xf>
    <xf numFmtId="164" fontId="30" fillId="2" borderId="296" xfId="0" applyNumberFormat="1" applyFont="1" applyFill="1" applyBorder="1" applyAlignment="1">
      <alignment horizontal="center" vertical="center"/>
    </xf>
    <xf numFmtId="0" fontId="138" fillId="0" borderId="0" xfId="0" applyFont="1" applyBorder="1" applyAlignment="1">
      <alignment horizontal="right" vertical="center"/>
    </xf>
    <xf numFmtId="0" fontId="46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0" fontId="44" fillId="11" borderId="8" xfId="0" applyFont="1" applyFill="1" applyBorder="1" applyAlignment="1">
      <alignment horizontal="center" vertical="center"/>
    </xf>
    <xf numFmtId="0" fontId="56" fillId="21" borderId="1" xfId="0" applyFont="1" applyFill="1" applyBorder="1" applyAlignment="1">
      <alignment horizontal="center" vertical="center"/>
    </xf>
    <xf numFmtId="164" fontId="15" fillId="0" borderId="0" xfId="0" applyNumberFormat="1" applyFont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8" fillId="0" borderId="236" xfId="0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138" fillId="0" borderId="23" xfId="0" applyFont="1" applyBorder="1" applyAlignment="1">
      <alignment horizontal="right" vertical="center"/>
    </xf>
    <xf numFmtId="0" fontId="6" fillId="0" borderId="23" xfId="0" applyFont="1" applyBorder="1" applyAlignment="1">
      <alignment vertical="center"/>
    </xf>
    <xf numFmtId="0" fontId="6" fillId="0" borderId="23" xfId="0" applyFont="1" applyBorder="1" applyAlignment="1">
      <alignment horizontal="center" vertical="center"/>
    </xf>
    <xf numFmtId="0" fontId="43" fillId="0" borderId="23" xfId="0" applyFont="1" applyBorder="1" applyAlignment="1">
      <alignment vertical="center"/>
    </xf>
    <xf numFmtId="0" fontId="1" fillId="0" borderId="23" xfId="0" applyFont="1" applyBorder="1" applyAlignment="1">
      <alignment horizontal="center" vertical="center"/>
    </xf>
    <xf numFmtId="0" fontId="44" fillId="13" borderId="13" xfId="0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/>
    </xf>
    <xf numFmtId="1" fontId="45" fillId="12" borderId="1" xfId="0" applyNumberFormat="1" applyFont="1" applyFill="1" applyBorder="1" applyAlignment="1">
      <alignment horizontal="center" vertical="center"/>
    </xf>
    <xf numFmtId="1" fontId="45" fillId="12" borderId="2" xfId="0" applyNumberFormat="1" applyFont="1" applyFill="1" applyBorder="1" applyAlignment="1">
      <alignment horizontal="center" vertical="center"/>
    </xf>
    <xf numFmtId="1" fontId="2" fillId="13" borderId="13" xfId="0" applyNumberFormat="1" applyFont="1" applyFill="1" applyBorder="1" applyAlignment="1">
      <alignment horizontal="center" vertical="center"/>
    </xf>
    <xf numFmtId="1" fontId="45" fillId="12" borderId="13" xfId="0" applyNumberFormat="1" applyFont="1" applyFill="1" applyBorder="1" applyAlignment="1">
      <alignment horizontal="center" vertical="center"/>
    </xf>
    <xf numFmtId="1" fontId="45" fillId="12" borderId="10" xfId="0" applyNumberFormat="1" applyFont="1" applyFill="1" applyBorder="1" applyAlignment="1">
      <alignment horizontal="center" vertical="center"/>
    </xf>
    <xf numFmtId="0" fontId="21" fillId="18" borderId="0" xfId="0" applyFont="1" applyFill="1" applyBorder="1" applyAlignment="1">
      <alignment vertical="center" wrapText="1"/>
    </xf>
    <xf numFmtId="0" fontId="21" fillId="18" borderId="5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left" vertical="center"/>
    </xf>
    <xf numFmtId="0" fontId="2" fillId="15" borderId="1" xfId="0" applyFont="1" applyFill="1" applyBorder="1" applyAlignment="1">
      <alignment vertical="center"/>
    </xf>
    <xf numFmtId="1" fontId="6" fillId="2" borderId="14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164" fontId="47" fillId="0" borderId="0" xfId="0" applyNumberFormat="1" applyFont="1" applyAlignment="1">
      <alignment vertical="center"/>
    </xf>
    <xf numFmtId="0" fontId="43" fillId="0" borderId="0" xfId="0" applyFont="1" applyBorder="1" applyAlignment="1">
      <alignment vertical="center"/>
    </xf>
    <xf numFmtId="1" fontId="45" fillId="0" borderId="0" xfId="0" applyNumberFormat="1" applyFont="1" applyFill="1" applyAlignment="1">
      <alignment horizontal="center" vertical="center"/>
    </xf>
    <xf numFmtId="1" fontId="44" fillId="0" borderId="0" xfId="0" applyNumberFormat="1" applyFont="1" applyFill="1" applyBorder="1" applyAlignment="1">
      <alignment horizontal="center" vertical="center"/>
    </xf>
    <xf numFmtId="0" fontId="138" fillId="0" borderId="0" xfId="0" applyFont="1" applyAlignment="1" applyProtection="1">
      <alignment horizontal="right" vertical="center"/>
    </xf>
    <xf numFmtId="0" fontId="22" fillId="0" borderId="0" xfId="0" applyFont="1" applyBorder="1" applyAlignment="1" applyProtection="1"/>
    <xf numFmtId="164" fontId="1" fillId="0" borderId="0" xfId="0" applyNumberFormat="1" applyFont="1" applyAlignment="1" applyProtection="1">
      <alignment horizontal="center" vertical="center"/>
    </xf>
    <xf numFmtId="0" fontId="44" fillId="13" borderId="1" xfId="0" applyNumberFormat="1" applyFont="1" applyFill="1" applyBorder="1" applyAlignment="1" applyProtection="1">
      <alignment horizontal="center" vertical="center"/>
    </xf>
    <xf numFmtId="0" fontId="44" fillId="13" borderId="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horizontal="center" vertical="center"/>
    </xf>
    <xf numFmtId="49" fontId="45" fillId="13" borderId="13" xfId="0" applyNumberFormat="1" applyFont="1" applyFill="1" applyBorder="1" applyAlignment="1" applyProtection="1">
      <alignment horizontal="center" vertical="center"/>
    </xf>
    <xf numFmtId="49" fontId="45" fillId="12" borderId="13" xfId="0" applyNumberFormat="1" applyFont="1" applyFill="1" applyBorder="1" applyAlignment="1" applyProtection="1">
      <alignment horizontal="center" vertical="center"/>
    </xf>
    <xf numFmtId="49" fontId="45" fillId="13" borderId="10" xfId="0" applyNumberFormat="1" applyFont="1" applyFill="1" applyBorder="1" applyAlignment="1" applyProtection="1">
      <alignment horizontal="center" vertical="center"/>
    </xf>
    <xf numFmtId="165" fontId="30" fillId="13" borderId="52" xfId="0" applyNumberFormat="1" applyFont="1" applyFill="1" applyBorder="1" applyAlignment="1" applyProtection="1">
      <alignment horizontal="center" vertical="center" wrapText="1"/>
    </xf>
    <xf numFmtId="165" fontId="30" fillId="13" borderId="6" xfId="0" applyNumberFormat="1" applyFont="1" applyFill="1" applyBorder="1" applyAlignment="1" applyProtection="1">
      <alignment horizontal="center" vertical="center" wrapText="1"/>
    </xf>
    <xf numFmtId="165" fontId="30" fillId="13" borderId="272" xfId="0" applyNumberFormat="1" applyFont="1" applyFill="1" applyBorder="1" applyAlignment="1" applyProtection="1">
      <alignment horizontal="center" vertical="center" wrapText="1"/>
    </xf>
    <xf numFmtId="0" fontId="0" fillId="23" borderId="12" xfId="0" applyFill="1" applyBorder="1" applyAlignment="1" applyProtection="1">
      <alignment vertical="center"/>
    </xf>
    <xf numFmtId="0" fontId="15" fillId="22" borderId="203" xfId="0" applyFont="1" applyFill="1" applyBorder="1" applyAlignment="1" applyProtection="1">
      <alignment horizontal="center" vertical="center"/>
    </xf>
    <xf numFmtId="0" fontId="15" fillId="22" borderId="9" xfId="0" applyFont="1" applyFill="1" applyBorder="1" applyAlignment="1" applyProtection="1">
      <alignment horizontal="center" vertical="center"/>
    </xf>
    <xf numFmtId="1" fontId="14" fillId="14" borderId="13" xfId="0" applyNumberFormat="1" applyFont="1" applyFill="1" applyBorder="1" applyAlignment="1" applyProtection="1">
      <alignment horizontal="center" vertical="center"/>
    </xf>
    <xf numFmtId="0" fontId="2" fillId="23" borderId="14" xfId="0" applyFont="1" applyFill="1" applyBorder="1" applyAlignment="1" applyProtection="1">
      <alignment horizontal="center" vertical="center"/>
    </xf>
    <xf numFmtId="0" fontId="26" fillId="23" borderId="48" xfId="0" applyFont="1" applyFill="1" applyBorder="1" applyAlignment="1" applyProtection="1">
      <alignment horizontal="center" vertical="center"/>
    </xf>
    <xf numFmtId="0" fontId="15" fillId="23" borderId="7" xfId="0" applyFont="1" applyFill="1" applyBorder="1" applyAlignment="1" applyProtection="1">
      <alignment horizontal="center" vertical="center"/>
    </xf>
    <xf numFmtId="0" fontId="26" fillId="23" borderId="1" xfId="0" applyFont="1" applyFill="1" applyBorder="1" applyAlignment="1" applyProtection="1">
      <alignment horizontal="center" vertical="center"/>
    </xf>
    <xf numFmtId="0" fontId="15" fillId="23" borderId="1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  <protection locked="0"/>
    </xf>
    <xf numFmtId="0" fontId="132" fillId="23" borderId="246" xfId="0" applyFont="1" applyFill="1" applyBorder="1" applyAlignment="1" applyProtection="1">
      <alignment horizontal="center" vertical="center"/>
    </xf>
    <xf numFmtId="2" fontId="132" fillId="23" borderId="1" xfId="0" applyNumberFormat="1" applyFont="1" applyFill="1" applyBorder="1" applyAlignment="1" applyProtection="1">
      <alignment horizontal="center" vertical="center"/>
    </xf>
    <xf numFmtId="164" fontId="15" fillId="23" borderId="2" xfId="0" applyNumberFormat="1" applyFont="1" applyFill="1" applyBorder="1" applyAlignment="1" applyProtection="1">
      <alignment horizontal="center" vertical="center"/>
    </xf>
    <xf numFmtId="164" fontId="33" fillId="23" borderId="48" xfId="0" applyNumberFormat="1" applyFont="1" applyFill="1" applyBorder="1" applyAlignment="1" applyProtection="1">
      <alignment horizontal="center" vertical="center"/>
    </xf>
    <xf numFmtId="164" fontId="33" fillId="23" borderId="1" xfId="0" applyNumberFormat="1" applyFont="1" applyFill="1" applyBorder="1" applyAlignment="1" applyProtection="1">
      <alignment horizontal="center" vertical="center"/>
    </xf>
    <xf numFmtId="3" fontId="38" fillId="23" borderId="49" xfId="0" applyNumberFormat="1" applyFont="1" applyFill="1" applyBorder="1" applyAlignment="1" applyProtection="1">
      <alignment horizontal="center" vertical="center"/>
    </xf>
    <xf numFmtId="1" fontId="2" fillId="23" borderId="7" xfId="0" applyNumberFormat="1" applyFont="1" applyFill="1" applyBorder="1" applyAlignment="1" applyProtection="1">
      <alignment horizontal="center" vertical="center"/>
    </xf>
    <xf numFmtId="1" fontId="2" fillId="23" borderId="1" xfId="0" applyNumberFormat="1" applyFont="1" applyFill="1" applyBorder="1" applyAlignment="1" applyProtection="1">
      <alignment horizontal="center" vertical="center"/>
    </xf>
    <xf numFmtId="1" fontId="2" fillId="23" borderId="2" xfId="0" applyNumberFormat="1" applyFont="1" applyFill="1" applyBorder="1" applyAlignment="1" applyProtection="1">
      <alignment horizontal="center" vertical="center"/>
    </xf>
    <xf numFmtId="1" fontId="2" fillId="23" borderId="4" xfId="0" applyNumberFormat="1" applyFont="1" applyFill="1" applyBorder="1" applyAlignment="1" applyProtection="1">
      <alignment horizontal="center" vertical="center"/>
    </xf>
    <xf numFmtId="1" fontId="2" fillId="23" borderId="274" xfId="0" applyNumberFormat="1" applyFont="1" applyFill="1" applyBorder="1" applyAlignment="1" applyProtection="1">
      <alignment horizontal="center" vertical="center"/>
    </xf>
    <xf numFmtId="1" fontId="6" fillId="23" borderId="248" xfId="0" applyNumberFormat="1" applyFont="1" applyFill="1" applyBorder="1" applyAlignment="1" applyProtection="1">
      <alignment horizontal="center" vertical="center"/>
    </xf>
    <xf numFmtId="1" fontId="6" fillId="23" borderId="4" xfId="0" applyNumberFormat="1" applyFont="1" applyFill="1" applyBorder="1" applyAlignment="1" applyProtection="1">
      <alignment horizontal="center" vertical="center"/>
    </xf>
    <xf numFmtId="0" fontId="11" fillId="22" borderId="203" xfId="0" applyFont="1" applyFill="1" applyBorder="1" applyAlignment="1" applyProtection="1">
      <alignment horizontal="center" vertical="center"/>
    </xf>
    <xf numFmtId="1" fontId="14" fillId="14" borderId="1" xfId="0" applyNumberFormat="1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  <protection locked="0"/>
    </xf>
    <xf numFmtId="0" fontId="132" fillId="12" borderId="246" xfId="0" applyFont="1" applyFill="1" applyBorder="1" applyAlignment="1" applyProtection="1">
      <alignment horizontal="center" vertical="center"/>
    </xf>
    <xf numFmtId="2" fontId="132" fillId="16" borderId="1" xfId="0" applyNumberFormat="1" applyFont="1" applyFill="1" applyBorder="1" applyAlignment="1" applyProtection="1">
      <alignment horizontal="center" vertical="center"/>
    </xf>
    <xf numFmtId="164" fontId="15" fillId="10" borderId="2" xfId="0" applyNumberFormat="1" applyFont="1" applyFill="1" applyBorder="1" applyAlignment="1" applyProtection="1">
      <alignment horizontal="center" vertical="center"/>
    </xf>
    <xf numFmtId="164" fontId="33" fillId="21" borderId="1" xfId="0" applyNumberFormat="1" applyFont="1" applyFill="1" applyBorder="1" applyAlignment="1" applyProtection="1">
      <alignment horizontal="center" vertical="center"/>
    </xf>
    <xf numFmtId="1" fontId="2" fillId="12" borderId="7" xfId="0" applyNumberFormat="1" applyFont="1" applyFill="1" applyBorder="1" applyAlignment="1" applyProtection="1">
      <alignment horizontal="center" vertical="center"/>
    </xf>
    <xf numFmtId="1" fontId="2" fillId="12" borderId="2" xfId="0" applyNumberFormat="1" applyFont="1" applyFill="1" applyBorder="1" applyAlignment="1" applyProtection="1">
      <alignment horizontal="center" vertical="center"/>
    </xf>
    <xf numFmtId="1" fontId="2" fillId="12" borderId="4" xfId="0" applyNumberFormat="1" applyFont="1" applyFill="1" applyBorder="1" applyAlignment="1" applyProtection="1">
      <alignment horizontal="center" vertical="center"/>
    </xf>
    <xf numFmtId="1" fontId="2" fillId="12" borderId="274" xfId="0" applyNumberFormat="1" applyFont="1" applyFill="1" applyBorder="1" applyAlignment="1" applyProtection="1">
      <alignment horizontal="center" vertical="center"/>
    </xf>
    <xf numFmtId="1" fontId="6" fillId="12" borderId="248" xfId="0" applyNumberFormat="1" applyFont="1" applyFill="1" applyBorder="1" applyAlignment="1" applyProtection="1">
      <alignment horizontal="center" vertical="center"/>
    </xf>
    <xf numFmtId="1" fontId="6" fillId="12" borderId="4" xfId="0" applyNumberFormat="1" applyFont="1" applyFill="1" applyBorder="1" applyAlignment="1" applyProtection="1">
      <alignment horizontal="center" vertical="center"/>
    </xf>
    <xf numFmtId="0" fontId="11" fillId="14" borderId="205" xfId="0" applyFont="1" applyFill="1" applyBorder="1" applyAlignment="1" applyProtection="1">
      <alignment horizontal="center" vertical="center"/>
    </xf>
    <xf numFmtId="0" fontId="15" fillId="14" borderId="205" xfId="0" applyFont="1" applyFill="1" applyBorder="1" applyAlignment="1" applyProtection="1">
      <alignment horizontal="center" vertical="center"/>
    </xf>
    <xf numFmtId="0" fontId="15" fillId="12" borderId="48" xfId="0" applyFon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vertical="center"/>
    </xf>
    <xf numFmtId="0" fontId="11" fillId="9" borderId="205" xfId="0" applyFont="1" applyFill="1" applyBorder="1" applyAlignment="1" applyProtection="1">
      <alignment horizontal="center" vertical="center"/>
    </xf>
    <xf numFmtId="0" fontId="15" fillId="9" borderId="205" xfId="0" applyFont="1" applyFill="1" applyBorder="1" applyAlignment="1" applyProtection="1">
      <alignment horizontal="center" vertical="center"/>
    </xf>
    <xf numFmtId="0" fontId="15" fillId="9" borderId="7" xfId="0" applyFont="1" applyFill="1" applyBorder="1" applyAlignment="1" applyProtection="1">
      <alignment horizontal="center" vertical="center"/>
    </xf>
    <xf numFmtId="0" fontId="5" fillId="5" borderId="205" xfId="0" applyFont="1" applyFill="1" applyBorder="1" applyAlignment="1" applyProtection="1">
      <alignment horizontal="center" vertical="center"/>
    </xf>
    <xf numFmtId="0" fontId="6" fillId="5" borderId="205" xfId="0" applyFont="1" applyFill="1" applyBorder="1" applyAlignment="1" applyProtection="1">
      <alignment horizontal="center" vertical="center"/>
    </xf>
    <xf numFmtId="0" fontId="6" fillId="5" borderId="7" xfId="0" applyFont="1" applyFill="1" applyBorder="1" applyAlignment="1" applyProtection="1">
      <alignment horizontal="center" vertical="center"/>
    </xf>
    <xf numFmtId="0" fontId="5" fillId="5" borderId="203" xfId="0" applyFont="1" applyFill="1" applyBorder="1" applyAlignment="1" applyProtection="1">
      <alignment horizontal="center" vertical="center"/>
    </xf>
    <xf numFmtId="0" fontId="5" fillId="2" borderId="203" xfId="0" applyFont="1" applyFill="1" applyBorder="1" applyAlignment="1" applyProtection="1">
      <alignment horizontal="center" vertical="center"/>
    </xf>
    <xf numFmtId="0" fontId="6" fillId="2" borderId="203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26" fillId="21" borderId="10" xfId="0" applyFont="1" applyFill="1" applyBorder="1" applyAlignment="1" applyProtection="1">
      <alignment horizontal="center" vertical="center"/>
      <protection locked="0"/>
    </xf>
    <xf numFmtId="1" fontId="2" fillId="12" borderId="9" xfId="0" applyNumberFormat="1" applyFont="1" applyFill="1" applyBorder="1" applyAlignment="1" applyProtection="1">
      <alignment horizontal="center" vertical="center"/>
    </xf>
    <xf numFmtId="1" fontId="2" fillId="12" borderId="10" xfId="0" applyNumberFormat="1" applyFont="1" applyFill="1" applyBorder="1" applyAlignment="1" applyProtection="1">
      <alignment horizontal="center" vertical="center"/>
    </xf>
    <xf numFmtId="1" fontId="2" fillId="12" borderId="3" xfId="0" applyNumberFormat="1" applyFont="1" applyFill="1" applyBorder="1" applyAlignment="1" applyProtection="1">
      <alignment horizontal="center" vertical="center"/>
    </xf>
    <xf numFmtId="1" fontId="2" fillId="12" borderId="268" xfId="0" applyNumberFormat="1" applyFont="1" applyFill="1" applyBorder="1" applyAlignment="1" applyProtection="1">
      <alignment horizontal="center" vertical="center"/>
    </xf>
    <xf numFmtId="1" fontId="6" fillId="12" borderId="238" xfId="0" applyNumberFormat="1" applyFont="1" applyFill="1" applyBorder="1" applyAlignment="1" applyProtection="1">
      <alignment horizontal="center" vertical="center"/>
    </xf>
    <xf numFmtId="1" fontId="6" fillId="12" borderId="3" xfId="0" applyNumberFormat="1" applyFont="1" applyFill="1" applyBorder="1" applyAlignment="1" applyProtection="1">
      <alignment horizontal="center" vertical="center"/>
    </xf>
    <xf numFmtId="0" fontId="6" fillId="5" borderId="10" xfId="0" applyFont="1" applyFill="1" applyBorder="1" applyAlignment="1" applyProtection="1">
      <alignment vertical="center"/>
    </xf>
    <xf numFmtId="0" fontId="6" fillId="5" borderId="203" xfId="0" applyFont="1" applyFill="1" applyBorder="1" applyAlignment="1" applyProtection="1">
      <alignment horizontal="center" vertical="center"/>
    </xf>
    <xf numFmtId="0" fontId="6" fillId="5" borderId="9" xfId="0" applyFont="1" applyFill="1" applyBorder="1" applyAlignment="1" applyProtection="1">
      <alignment horizontal="center" vertical="center"/>
    </xf>
    <xf numFmtId="0" fontId="5" fillId="2" borderId="205" xfId="0" applyFont="1" applyFill="1" applyBorder="1" applyAlignment="1" applyProtection="1">
      <alignment horizontal="center" vertical="center"/>
    </xf>
    <xf numFmtId="0" fontId="6" fillId="2" borderId="205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5" fillId="8" borderId="205" xfId="0" applyFont="1" applyFill="1" applyBorder="1" applyAlignment="1" applyProtection="1">
      <alignment horizontal="center" vertical="center"/>
    </xf>
    <xf numFmtId="0" fontId="8" fillId="8" borderId="205" xfId="0" applyFont="1" applyFill="1" applyBorder="1" applyAlignment="1" applyProtection="1">
      <alignment horizontal="center" vertical="center"/>
    </xf>
    <xf numFmtId="0" fontId="8" fillId="8" borderId="7" xfId="0" applyFont="1" applyFill="1" applyBorder="1" applyAlignment="1" applyProtection="1">
      <alignment horizontal="center" vertical="center"/>
    </xf>
    <xf numFmtId="0" fontId="6" fillId="2" borderId="301" xfId="0" applyFont="1" applyFill="1" applyBorder="1" applyAlignment="1" applyProtection="1">
      <alignment vertical="center"/>
    </xf>
    <xf numFmtId="0" fontId="5" fillId="2" borderId="302" xfId="0" applyFont="1" applyFill="1" applyBorder="1" applyAlignment="1" applyProtection="1">
      <alignment horizontal="center" vertical="center"/>
    </xf>
    <xf numFmtId="0" fontId="6" fillId="2" borderId="302" xfId="0" applyFont="1" applyFill="1" applyBorder="1" applyAlignment="1" applyProtection="1">
      <alignment horizontal="center" vertical="center"/>
    </xf>
    <xf numFmtId="0" fontId="6" fillId="2" borderId="303" xfId="0" applyFont="1" applyFill="1" applyBorder="1" applyAlignment="1" applyProtection="1">
      <alignment horizontal="center" vertical="center"/>
    </xf>
    <xf numFmtId="0" fontId="26" fillId="12" borderId="304" xfId="0" applyFont="1" applyFill="1" applyBorder="1" applyAlignment="1" applyProtection="1">
      <alignment horizontal="center" vertical="center"/>
    </xf>
    <xf numFmtId="0" fontId="26" fillId="12" borderId="303" xfId="0" applyFont="1" applyFill="1" applyBorder="1" applyAlignment="1" applyProtection="1">
      <alignment horizontal="center" vertical="center"/>
    </xf>
    <xf numFmtId="0" fontId="26" fillId="12" borderId="305" xfId="0" applyFont="1" applyFill="1" applyBorder="1" applyAlignment="1" applyProtection="1">
      <alignment horizontal="center" vertical="center"/>
    </xf>
    <xf numFmtId="0" fontId="26" fillId="21" borderId="301" xfId="0" applyFont="1" applyFill="1" applyBorder="1" applyAlignment="1" applyProtection="1">
      <alignment horizontal="center" vertical="center"/>
      <protection locked="0"/>
    </xf>
    <xf numFmtId="0" fontId="132" fillId="12" borderId="306" xfId="0" applyFont="1" applyFill="1" applyBorder="1" applyAlignment="1" applyProtection="1">
      <alignment horizontal="center" vertical="center"/>
    </xf>
    <xf numFmtId="2" fontId="132" fillId="16" borderId="305" xfId="0" applyNumberFormat="1" applyFont="1" applyFill="1" applyBorder="1" applyAlignment="1" applyProtection="1">
      <alignment horizontal="center" vertical="center"/>
    </xf>
    <xf numFmtId="164" fontId="15" fillId="10" borderId="301" xfId="0" applyNumberFormat="1" applyFont="1" applyFill="1" applyBorder="1" applyAlignment="1" applyProtection="1">
      <alignment horizontal="center" vertical="center"/>
    </xf>
    <xf numFmtId="164" fontId="33" fillId="21" borderId="304" xfId="0" applyNumberFormat="1" applyFont="1" applyFill="1" applyBorder="1" applyAlignment="1" applyProtection="1">
      <alignment horizontal="center" vertical="center"/>
    </xf>
    <xf numFmtId="164" fontId="33" fillId="21" borderId="305" xfId="0" applyNumberFormat="1" applyFont="1" applyFill="1" applyBorder="1" applyAlignment="1" applyProtection="1">
      <alignment horizontal="center" vertical="center"/>
    </xf>
    <xf numFmtId="3" fontId="38" fillId="14" borderId="307" xfId="0" applyNumberFormat="1" applyFont="1" applyFill="1" applyBorder="1" applyAlignment="1" applyProtection="1">
      <alignment horizontal="center" vertical="center"/>
    </xf>
    <xf numFmtId="1" fontId="2" fillId="12" borderId="303" xfId="0" applyNumberFormat="1" applyFont="1" applyFill="1" applyBorder="1" applyAlignment="1" applyProtection="1">
      <alignment horizontal="center" vertical="center"/>
    </xf>
    <xf numFmtId="1" fontId="2" fillId="12" borderId="305" xfId="0" applyNumberFormat="1" applyFont="1" applyFill="1" applyBorder="1" applyAlignment="1" applyProtection="1">
      <alignment horizontal="center" vertical="center"/>
    </xf>
    <xf numFmtId="1" fontId="2" fillId="12" borderId="301" xfId="0" applyNumberFormat="1" applyFont="1" applyFill="1" applyBorder="1" applyAlignment="1" applyProtection="1">
      <alignment horizontal="center" vertical="center"/>
    </xf>
    <xf numFmtId="1" fontId="2" fillId="12" borderId="308" xfId="0" applyNumberFormat="1" applyFont="1" applyFill="1" applyBorder="1" applyAlignment="1" applyProtection="1">
      <alignment horizontal="center" vertical="center"/>
    </xf>
    <xf numFmtId="1" fontId="2" fillId="12" borderId="309" xfId="0" applyNumberFormat="1" applyFont="1" applyFill="1" applyBorder="1" applyAlignment="1" applyProtection="1">
      <alignment horizontal="center" vertical="center"/>
    </xf>
    <xf numFmtId="1" fontId="6" fillId="12" borderId="310" xfId="0" applyNumberFormat="1" applyFont="1" applyFill="1" applyBorder="1" applyAlignment="1" applyProtection="1">
      <alignment horizontal="center" vertical="center"/>
    </xf>
    <xf numFmtId="1" fontId="6" fillId="12" borderId="308" xfId="0" applyNumberFormat="1" applyFont="1" applyFill="1" applyBorder="1" applyAlignment="1" applyProtection="1">
      <alignment horizontal="center" vertical="center"/>
    </xf>
    <xf numFmtId="164" fontId="2" fillId="12" borderId="307" xfId="0" applyNumberFormat="1" applyFont="1" applyFill="1" applyBorder="1" applyAlignment="1" applyProtection="1">
      <alignment horizontal="center" vertical="center"/>
    </xf>
    <xf numFmtId="0" fontId="132" fillId="12" borderId="36" xfId="0" applyFont="1" applyFill="1" applyBorder="1" applyAlignment="1" applyProtection="1">
      <alignment horizontal="center" vertical="center"/>
    </xf>
    <xf numFmtId="2" fontId="132" fillId="16" borderId="13" xfId="0" applyNumberFormat="1" applyFont="1" applyFill="1" applyBorder="1" applyAlignment="1" applyProtection="1">
      <alignment horizontal="center" vertical="center"/>
    </xf>
    <xf numFmtId="164" fontId="15" fillId="10" borderId="1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/>
    </xf>
    <xf numFmtId="164" fontId="33" fillId="21" borderId="13" xfId="0" applyNumberFormat="1" applyFont="1" applyFill="1" applyBorder="1" applyAlignment="1" applyProtection="1">
      <alignment horizontal="center" vertical="center"/>
    </xf>
    <xf numFmtId="0" fontId="5" fillId="8" borderId="203" xfId="0" applyFont="1" applyFill="1" applyBorder="1" applyAlignment="1" applyProtection="1">
      <alignment horizontal="center" vertical="center"/>
    </xf>
    <xf numFmtId="0" fontId="6" fillId="8" borderId="203" xfId="0" applyFont="1" applyFill="1" applyBorder="1" applyAlignment="1" applyProtection="1">
      <alignment horizontal="center" vertical="center"/>
    </xf>
    <xf numFmtId="0" fontId="6" fillId="8" borderId="9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  <protection locked="0"/>
    </xf>
    <xf numFmtId="0" fontId="6" fillId="2" borderId="216" xfId="0" applyFont="1" applyFill="1" applyBorder="1" applyAlignment="1" applyProtection="1">
      <alignment vertical="center"/>
    </xf>
    <xf numFmtId="0" fontId="5" fillId="2" borderId="217" xfId="0" applyFont="1" applyFill="1" applyBorder="1" applyAlignment="1" applyProtection="1">
      <alignment horizontal="center" vertical="center"/>
    </xf>
    <xf numFmtId="0" fontId="6" fillId="2" borderId="217" xfId="0" applyFont="1" applyFill="1" applyBorder="1" applyAlignment="1" applyProtection="1">
      <alignment horizontal="center" vertical="center"/>
    </xf>
    <xf numFmtId="0" fontId="6" fillId="2" borderId="224" xfId="0" applyFont="1" applyFill="1" applyBorder="1" applyAlignment="1" applyProtection="1">
      <alignment horizontal="center" vertical="center"/>
    </xf>
    <xf numFmtId="1" fontId="14" fillId="14" borderId="219" xfId="0" applyNumberFormat="1" applyFont="1" applyFill="1" applyBorder="1" applyAlignment="1" applyProtection="1">
      <alignment horizontal="center" vertical="center"/>
    </xf>
    <xf numFmtId="0" fontId="26" fillId="12" borderId="277" xfId="0" applyFont="1" applyFill="1" applyBorder="1" applyAlignment="1" applyProtection="1">
      <alignment horizontal="center" vertical="center"/>
    </xf>
    <xf numFmtId="0" fontId="26" fillId="12" borderId="221" xfId="0" applyFont="1" applyFill="1" applyBorder="1" applyAlignment="1" applyProtection="1">
      <alignment horizontal="center" vertical="center"/>
    </xf>
    <xf numFmtId="0" fontId="26" fillId="12" borderId="219" xfId="0" applyFont="1" applyFill="1" applyBorder="1" applyAlignment="1" applyProtection="1">
      <alignment horizontal="center" vertical="center"/>
    </xf>
    <xf numFmtId="0" fontId="54" fillId="21" borderId="216" xfId="0" applyFont="1" applyFill="1" applyBorder="1" applyAlignment="1" applyProtection="1">
      <alignment horizontal="center" vertical="center"/>
      <protection locked="0"/>
    </xf>
    <xf numFmtId="0" fontId="132" fillId="12" borderId="249" xfId="0" applyFont="1" applyFill="1" applyBorder="1" applyAlignment="1" applyProtection="1">
      <alignment horizontal="center" vertical="center"/>
    </xf>
    <xf numFmtId="2" fontId="132" fillId="16" borderId="219" xfId="0" applyNumberFormat="1" applyFont="1" applyFill="1" applyBorder="1" applyAlignment="1" applyProtection="1">
      <alignment horizontal="center" vertical="center"/>
    </xf>
    <xf numFmtId="164" fontId="15" fillId="10" borderId="216" xfId="0" applyNumberFormat="1" applyFont="1" applyFill="1" applyBorder="1" applyAlignment="1" applyProtection="1">
      <alignment horizontal="center" vertical="center"/>
    </xf>
    <xf numFmtId="164" fontId="33" fillId="21" borderId="277" xfId="0" applyNumberFormat="1" applyFont="1" applyFill="1" applyBorder="1" applyAlignment="1" applyProtection="1">
      <alignment horizontal="center" vertical="center"/>
    </xf>
    <xf numFmtId="164" fontId="33" fillId="21" borderId="219" xfId="0" applyNumberFormat="1" applyFont="1" applyFill="1" applyBorder="1" applyAlignment="1" applyProtection="1">
      <alignment horizontal="center" vertical="center"/>
    </xf>
    <xf numFmtId="3" fontId="38" fillId="14" borderId="278" xfId="0" applyNumberFormat="1" applyFont="1" applyFill="1" applyBorder="1" applyAlignment="1" applyProtection="1">
      <alignment horizontal="center" vertical="center"/>
    </xf>
    <xf numFmtId="1" fontId="2" fillId="12" borderId="221" xfId="0" applyNumberFormat="1" applyFont="1" applyFill="1" applyBorder="1" applyAlignment="1" applyProtection="1">
      <alignment horizontal="center" vertical="center"/>
    </xf>
    <xf numFmtId="1" fontId="2" fillId="12" borderId="219" xfId="0" applyNumberFormat="1" applyFont="1" applyFill="1" applyBorder="1" applyAlignment="1" applyProtection="1">
      <alignment horizontal="center" vertical="center"/>
    </xf>
    <xf numFmtId="1" fontId="2" fillId="12" borderId="216" xfId="0" applyNumberFormat="1" applyFont="1" applyFill="1" applyBorder="1" applyAlignment="1" applyProtection="1">
      <alignment horizontal="center" vertical="center"/>
    </xf>
    <xf numFmtId="1" fontId="2" fillId="12" borderId="224" xfId="0" applyNumberFormat="1" applyFont="1" applyFill="1" applyBorder="1" applyAlignment="1" applyProtection="1">
      <alignment horizontal="center" vertical="center"/>
    </xf>
    <xf numFmtId="1" fontId="2" fillId="12" borderId="279" xfId="0" applyNumberFormat="1" applyFont="1" applyFill="1" applyBorder="1" applyAlignment="1" applyProtection="1">
      <alignment horizontal="center" vertical="center"/>
    </xf>
    <xf numFmtId="1" fontId="6" fillId="12" borderId="251" xfId="0" applyNumberFormat="1" applyFont="1" applyFill="1" applyBorder="1" applyAlignment="1" applyProtection="1">
      <alignment horizontal="center" vertical="center"/>
    </xf>
    <xf numFmtId="1" fontId="6" fillId="12" borderId="224" xfId="0" applyNumberFormat="1" applyFont="1" applyFill="1" applyBorder="1" applyAlignment="1" applyProtection="1">
      <alignment horizontal="center" vertical="center"/>
    </xf>
    <xf numFmtId="164" fontId="2" fillId="12" borderId="278" xfId="0" applyNumberFormat="1" applyFont="1" applyFill="1" applyBorder="1" applyAlignment="1" applyProtection="1">
      <alignment horizontal="center" vertical="center"/>
    </xf>
    <xf numFmtId="0" fontId="6" fillId="8" borderId="11" xfId="0" applyFont="1" applyFill="1" applyBorder="1" applyAlignment="1" applyProtection="1">
      <alignment vertical="center"/>
    </xf>
    <xf numFmtId="0" fontId="5" fillId="8" borderId="225" xfId="0" applyFont="1" applyFill="1" applyBorder="1" applyAlignment="1" applyProtection="1">
      <alignment horizontal="center" vertical="center"/>
    </xf>
    <xf numFmtId="0" fontId="6" fillId="8" borderId="225" xfId="0" applyFont="1" applyFill="1" applyBorder="1" applyAlignment="1" applyProtection="1">
      <alignment horizontal="center" vertical="center"/>
    </xf>
    <xf numFmtId="0" fontId="6" fillId="8" borderId="8" xfId="0" applyFont="1" applyFill="1" applyBorder="1" applyAlignment="1" applyProtection="1">
      <alignment horizontal="center" vertical="center"/>
    </xf>
    <xf numFmtId="1" fontId="14" fillId="15" borderId="6" xfId="0" applyNumberFormat="1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  <protection locked="0"/>
    </xf>
    <xf numFmtId="0" fontId="132" fillId="12" borderId="37" xfId="0" applyFont="1" applyFill="1" applyBorder="1" applyAlignment="1" applyProtection="1">
      <alignment horizontal="center" vertical="center"/>
    </xf>
    <xf numFmtId="2" fontId="132" fillId="16" borderId="6" xfId="0" applyNumberFormat="1" applyFont="1" applyFill="1" applyBorder="1" applyAlignment="1" applyProtection="1">
      <alignment horizontal="center" vertical="center"/>
    </xf>
    <xf numFmtId="164" fontId="15" fillId="10" borderId="11" xfId="0" applyNumberFormat="1" applyFont="1" applyFill="1" applyBorder="1" applyAlignment="1" applyProtection="1">
      <alignment horizontal="center" vertical="center"/>
    </xf>
    <xf numFmtId="164" fontId="33" fillId="21" borderId="6" xfId="0" applyNumberFormat="1" applyFont="1" applyFill="1" applyBorder="1" applyAlignment="1" applyProtection="1">
      <alignment horizontal="center" vertical="center"/>
    </xf>
    <xf numFmtId="1" fontId="2" fillId="12" borderId="8" xfId="0" applyNumberFormat="1" applyFont="1" applyFill="1" applyBorder="1" applyAlignment="1" applyProtection="1">
      <alignment horizontal="center" vertical="center"/>
    </xf>
    <xf numFmtId="1" fontId="2" fillId="12" borderId="11" xfId="0" applyNumberFormat="1" applyFont="1" applyFill="1" applyBorder="1" applyAlignment="1" applyProtection="1">
      <alignment horizontal="center" vertical="center"/>
    </xf>
    <xf numFmtId="1" fontId="2" fillId="12" borderId="5" xfId="0" applyNumberFormat="1" applyFont="1" applyFill="1" applyBorder="1" applyAlignment="1" applyProtection="1">
      <alignment horizontal="center" vertical="center"/>
    </xf>
    <xf numFmtId="1" fontId="2" fillId="12" borderId="273" xfId="0" applyNumberFormat="1" applyFont="1" applyFill="1" applyBorder="1" applyAlignment="1" applyProtection="1">
      <alignment horizontal="center" vertical="center"/>
    </xf>
    <xf numFmtId="1" fontId="6" fillId="12" borderId="240" xfId="0" applyNumberFormat="1" applyFont="1" applyFill="1" applyBorder="1" applyAlignment="1" applyProtection="1">
      <alignment horizontal="center" vertical="center"/>
    </xf>
    <xf numFmtId="1" fontId="6" fillId="12" borderId="5" xfId="0" applyNumberFormat="1" applyFont="1" applyFill="1" applyBorder="1" applyAlignment="1" applyProtection="1">
      <alignment horizontal="center" vertical="center"/>
    </xf>
    <xf numFmtId="0" fontId="56" fillId="2" borderId="205" xfId="0" applyFont="1" applyFill="1" applyBorder="1" applyAlignment="1" applyProtection="1">
      <alignment horizontal="center" vertical="center"/>
    </xf>
    <xf numFmtId="0" fontId="13" fillId="2" borderId="205" xfId="0" applyFont="1" applyFill="1" applyBorder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1" fontId="14" fillId="15" borderId="1" xfId="0" applyNumberFormat="1" applyFont="1" applyFill="1" applyBorder="1" applyAlignment="1" applyProtection="1">
      <alignment horizontal="center" vertical="center"/>
    </xf>
    <xf numFmtId="0" fontId="11" fillId="9" borderId="203" xfId="0" applyFont="1" applyFill="1" applyBorder="1" applyAlignment="1" applyProtection="1">
      <alignment horizontal="center" vertical="center"/>
    </xf>
    <xf numFmtId="0" fontId="15" fillId="9" borderId="203" xfId="0" applyFont="1" applyFill="1" applyBorder="1" applyAlignment="1" applyProtection="1">
      <alignment horizontal="center" vertical="center"/>
    </xf>
    <xf numFmtId="0" fontId="15" fillId="9" borderId="9" xfId="0" applyFont="1" applyFill="1" applyBorder="1" applyAlignment="1" applyProtection="1">
      <alignment horizontal="center" vertical="center"/>
    </xf>
    <xf numFmtId="0" fontId="8" fillId="2" borderId="203" xfId="0" applyFont="1" applyFill="1" applyBorder="1" applyAlignment="1" applyProtection="1">
      <alignment horizontal="center" vertical="center"/>
    </xf>
    <xf numFmtId="0" fontId="23" fillId="9" borderId="203" xfId="0" applyFont="1" applyFill="1" applyBorder="1" applyAlignment="1" applyProtection="1">
      <alignment horizontal="center" vertical="center"/>
    </xf>
    <xf numFmtId="0" fontId="33" fillId="9" borderId="9" xfId="0" applyFont="1" applyFill="1" applyBorder="1" applyAlignment="1" applyProtection="1">
      <alignment horizontal="center" vertical="center"/>
    </xf>
    <xf numFmtId="0" fontId="13" fillId="21" borderId="10" xfId="0" applyFont="1" applyFill="1" applyBorder="1" applyAlignment="1" applyProtection="1">
      <alignment horizontal="center" vertical="center"/>
      <protection locked="0"/>
    </xf>
    <xf numFmtId="164" fontId="2" fillId="2" borderId="51" xfId="0" applyNumberFormat="1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6" fillId="8" borderId="205" xfId="0" applyFont="1" applyFill="1" applyBorder="1" applyAlignment="1" applyProtection="1">
      <alignment horizontal="center" vertical="center"/>
    </xf>
    <xf numFmtId="0" fontId="6" fillId="8" borderId="7" xfId="0" applyFont="1" applyFill="1" applyBorder="1" applyAlignment="1" applyProtection="1">
      <alignment horizontal="center" vertical="center"/>
    </xf>
    <xf numFmtId="1" fontId="14" fillId="15" borderId="13" xfId="0" applyNumberFormat="1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311" xfId="0" applyFont="1" applyFill="1" applyBorder="1" applyAlignment="1" applyProtection="1">
      <alignment vertical="center"/>
    </xf>
    <xf numFmtId="0" fontId="5" fillId="2" borderId="312" xfId="0" applyFont="1" applyFill="1" applyBorder="1" applyAlignment="1" applyProtection="1">
      <alignment horizontal="center" vertical="center"/>
    </xf>
    <xf numFmtId="0" fontId="6" fillId="2" borderId="312" xfId="0" applyFont="1" applyFill="1" applyBorder="1" applyAlignment="1" applyProtection="1">
      <alignment horizontal="center" vertical="center"/>
    </xf>
    <xf numFmtId="0" fontId="2" fillId="2" borderId="313" xfId="0" applyFont="1" applyFill="1" applyBorder="1" applyAlignment="1" applyProtection="1">
      <alignment horizontal="center" vertical="center"/>
    </xf>
    <xf numFmtId="1" fontId="14" fillId="15" borderId="314" xfId="0" applyNumberFormat="1" applyFont="1" applyFill="1" applyBorder="1" applyAlignment="1" applyProtection="1">
      <alignment horizontal="center" vertical="center"/>
    </xf>
    <xf numFmtId="0" fontId="26" fillId="12" borderId="315" xfId="0" applyFont="1" applyFill="1" applyBorder="1" applyAlignment="1" applyProtection="1">
      <alignment horizontal="center" vertical="center"/>
    </xf>
    <xf numFmtId="0" fontId="26" fillId="12" borderId="313" xfId="0" applyFont="1" applyFill="1" applyBorder="1" applyAlignment="1" applyProtection="1">
      <alignment horizontal="center" vertical="center"/>
    </xf>
    <xf numFmtId="0" fontId="54" fillId="21" borderId="311" xfId="0" applyFont="1" applyFill="1" applyBorder="1" applyAlignment="1" applyProtection="1">
      <alignment horizontal="center" vertical="center"/>
      <protection locked="0"/>
    </xf>
    <xf numFmtId="0" fontId="132" fillId="12" borderId="316" xfId="0" applyFont="1" applyFill="1" applyBorder="1" applyAlignment="1" applyProtection="1">
      <alignment horizontal="center" vertical="center"/>
    </xf>
    <xf numFmtId="2" fontId="132" fillId="16" borderId="314" xfId="0" applyNumberFormat="1" applyFont="1" applyFill="1" applyBorder="1" applyAlignment="1" applyProtection="1">
      <alignment horizontal="center" vertical="center"/>
    </xf>
    <xf numFmtId="164" fontId="15" fillId="10" borderId="311" xfId="0" applyNumberFormat="1" applyFont="1" applyFill="1" applyBorder="1" applyAlignment="1" applyProtection="1">
      <alignment horizontal="center" vertical="center"/>
    </xf>
    <xf numFmtId="164" fontId="33" fillId="21" borderId="315" xfId="0" applyNumberFormat="1" applyFont="1" applyFill="1" applyBorder="1" applyAlignment="1" applyProtection="1">
      <alignment horizontal="center" vertical="center"/>
    </xf>
    <xf numFmtId="164" fontId="33" fillId="21" borderId="314" xfId="0" applyNumberFormat="1" applyFont="1" applyFill="1" applyBorder="1" applyAlignment="1" applyProtection="1">
      <alignment horizontal="center" vertical="center"/>
    </xf>
    <xf numFmtId="3" fontId="38" fillId="14" borderId="317" xfId="0" applyNumberFormat="1" applyFont="1" applyFill="1" applyBorder="1" applyAlignment="1" applyProtection="1">
      <alignment horizontal="center" vertical="center"/>
    </xf>
    <xf numFmtId="1" fontId="2" fillId="12" borderId="313" xfId="0" applyNumberFormat="1" applyFont="1" applyFill="1" applyBorder="1" applyAlignment="1" applyProtection="1">
      <alignment horizontal="center" vertical="center"/>
    </xf>
    <xf numFmtId="1" fontId="2" fillId="12" borderId="314" xfId="0" applyNumberFormat="1" applyFont="1" applyFill="1" applyBorder="1" applyAlignment="1" applyProtection="1">
      <alignment horizontal="center" vertical="center"/>
    </xf>
    <xf numFmtId="1" fontId="2" fillId="12" borderId="311" xfId="0" applyNumberFormat="1" applyFont="1" applyFill="1" applyBorder="1" applyAlignment="1" applyProtection="1">
      <alignment horizontal="center" vertical="center"/>
    </xf>
    <xf numFmtId="1" fontId="2" fillId="12" borderId="318" xfId="0" applyNumberFormat="1" applyFont="1" applyFill="1" applyBorder="1" applyAlignment="1" applyProtection="1">
      <alignment horizontal="center" vertical="center"/>
    </xf>
    <xf numFmtId="1" fontId="2" fillId="12" borderId="319" xfId="0" applyNumberFormat="1" applyFont="1" applyFill="1" applyBorder="1" applyAlignment="1" applyProtection="1">
      <alignment horizontal="center" vertical="center"/>
    </xf>
    <xf numFmtId="1" fontId="6" fillId="12" borderId="320" xfId="0" applyNumberFormat="1" applyFont="1" applyFill="1" applyBorder="1" applyAlignment="1" applyProtection="1">
      <alignment horizontal="center" vertical="center"/>
    </xf>
    <xf numFmtId="1" fontId="6" fillId="12" borderId="311" xfId="0" applyNumberFormat="1" applyFont="1" applyFill="1" applyBorder="1" applyAlignment="1" applyProtection="1">
      <alignment horizontal="center" vertical="center"/>
    </xf>
    <xf numFmtId="164" fontId="2" fillId="12" borderId="317" xfId="0" applyNumberFormat="1" applyFont="1" applyFill="1" applyBorder="1" applyAlignment="1" applyProtection="1">
      <alignment horizontal="center" vertical="center"/>
    </xf>
    <xf numFmtId="0" fontId="56" fillId="2" borderId="281" xfId="0" applyFont="1" applyFill="1" applyBorder="1" applyAlignment="1" applyProtection="1">
      <alignment horizontal="center" vertical="center"/>
    </xf>
    <xf numFmtId="0" fontId="30" fillId="2" borderId="281" xfId="0" applyFont="1" applyFill="1" applyBorder="1" applyAlignment="1" applyProtection="1">
      <alignment horizontal="center" vertical="center"/>
    </xf>
    <xf numFmtId="0" fontId="30" fillId="2" borderId="12" xfId="0" applyFont="1" applyFill="1" applyBorder="1" applyAlignment="1" applyProtection="1">
      <alignment horizontal="center" vertical="center"/>
    </xf>
    <xf numFmtId="1" fontId="14" fillId="20" borderId="21" xfId="0" applyNumberFormat="1" applyFont="1" applyFill="1" applyBorder="1" applyAlignment="1" applyProtection="1">
      <alignment horizontal="center" vertical="center"/>
    </xf>
    <xf numFmtId="0" fontId="26" fillId="12" borderId="54" xfId="0" applyFont="1" applyFill="1" applyBorder="1" applyAlignment="1" applyProtection="1">
      <alignment horizontal="center" vertical="center"/>
    </xf>
    <xf numFmtId="0" fontId="26" fillId="12" borderId="12" xfId="0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</xf>
    <xf numFmtId="0" fontId="132" fillId="12" borderId="46" xfId="0" applyFont="1" applyFill="1" applyBorder="1" applyAlignment="1" applyProtection="1">
      <alignment horizontal="center" vertical="center"/>
    </xf>
    <xf numFmtId="2" fontId="132" fillId="16" borderId="21" xfId="0" applyNumberFormat="1" applyFont="1" applyFill="1" applyBorder="1" applyAlignment="1" applyProtection="1">
      <alignment horizontal="center" vertical="center"/>
    </xf>
    <xf numFmtId="164" fontId="15" fillId="10" borderId="14" xfId="0" applyNumberFormat="1" applyFont="1" applyFill="1" applyBorder="1" applyAlignment="1" applyProtection="1">
      <alignment horizontal="center" vertical="center"/>
    </xf>
    <xf numFmtId="164" fontId="33" fillId="21" borderId="54" xfId="0" applyNumberFormat="1" applyFont="1" applyFill="1" applyBorder="1" applyAlignment="1" applyProtection="1">
      <alignment horizontal="center" vertical="center"/>
    </xf>
    <xf numFmtId="164" fontId="33" fillId="21" borderId="21" xfId="0" applyNumberFormat="1" applyFont="1" applyFill="1" applyBorder="1" applyAlignment="1" applyProtection="1">
      <alignment horizontal="center" vertical="center"/>
    </xf>
    <xf numFmtId="3" fontId="38" fillId="14" borderId="58" xfId="0" applyNumberFormat="1" applyFont="1" applyFill="1" applyBorder="1" applyAlignment="1" applyProtection="1">
      <alignment horizontal="center" vertical="center"/>
    </xf>
    <xf numFmtId="1" fontId="2" fillId="12" borderId="12" xfId="0" applyNumberFormat="1" applyFont="1" applyFill="1" applyBorder="1" applyAlignment="1" applyProtection="1">
      <alignment horizontal="center" vertical="center"/>
    </xf>
    <xf numFmtId="1" fontId="2" fillId="12" borderId="21" xfId="0" applyNumberFormat="1" applyFont="1" applyFill="1" applyBorder="1" applyAlignment="1" applyProtection="1">
      <alignment horizontal="center" vertical="center"/>
    </xf>
    <xf numFmtId="1" fontId="2" fillId="12" borderId="0" xfId="0" applyNumberFormat="1" applyFont="1" applyFill="1" applyBorder="1" applyAlignment="1" applyProtection="1">
      <alignment horizontal="center" vertical="center"/>
    </xf>
    <xf numFmtId="1" fontId="2" fillId="12" borderId="271" xfId="0" applyNumberFormat="1" applyFont="1" applyFill="1" applyBorder="1" applyAlignment="1" applyProtection="1">
      <alignment horizontal="center" vertical="center"/>
    </xf>
    <xf numFmtId="1" fontId="6" fillId="12" borderId="284" xfId="0" applyNumberFormat="1" applyFont="1" applyFill="1" applyBorder="1" applyAlignment="1" applyProtection="1">
      <alignment horizontal="center" vertical="center"/>
    </xf>
    <xf numFmtId="1" fontId="6" fillId="12" borderId="21" xfId="0" applyNumberFormat="1" applyFont="1" applyFill="1" applyBorder="1" applyAlignment="1" applyProtection="1">
      <alignment horizontal="center" vertical="center"/>
    </xf>
    <xf numFmtId="164" fontId="2" fillId="12" borderId="58" xfId="0" applyNumberFormat="1" applyFont="1" applyFill="1" applyBorder="1" applyAlignment="1" applyProtection="1">
      <alignment horizontal="center" vertical="center"/>
    </xf>
    <xf numFmtId="0" fontId="11" fillId="14" borderId="203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</xf>
    <xf numFmtId="164" fontId="2" fillId="17" borderId="51" xfId="0" applyNumberFormat="1" applyFont="1" applyFill="1" applyBorder="1" applyAlignment="1" applyProtection="1">
      <alignment horizontal="center" vertical="center"/>
    </xf>
    <xf numFmtId="0" fontId="6" fillId="5" borderId="204" xfId="0" applyFont="1" applyFill="1" applyBorder="1" applyAlignment="1" applyProtection="1">
      <alignment horizontal="center" vertical="center"/>
    </xf>
    <xf numFmtId="0" fontId="6" fillId="2" borderId="206" xfId="0" applyFont="1" applyFill="1" applyBorder="1" applyAlignment="1" applyProtection="1">
      <alignment horizontal="center" vertical="center"/>
    </xf>
    <xf numFmtId="0" fontId="6" fillId="4" borderId="234" xfId="0" applyFont="1" applyFill="1" applyBorder="1" applyAlignment="1" applyProtection="1">
      <alignment vertical="center"/>
    </xf>
    <xf numFmtId="0" fontId="5" fillId="5" borderId="321" xfId="0" applyFont="1" applyFill="1" applyBorder="1" applyAlignment="1" applyProtection="1">
      <alignment horizontal="center" vertical="center"/>
    </xf>
    <xf numFmtId="0" fontId="6" fillId="4" borderId="321" xfId="0" applyFont="1" applyFill="1" applyBorder="1" applyAlignment="1" applyProtection="1">
      <alignment horizontal="center" vertical="center"/>
    </xf>
    <xf numFmtId="0" fontId="6" fillId="4" borderId="322" xfId="0" applyFont="1" applyFill="1" applyBorder="1" applyAlignment="1" applyProtection="1">
      <alignment horizontal="center" vertical="center"/>
    </xf>
    <xf numFmtId="1" fontId="14" fillId="20" borderId="323" xfId="0" applyNumberFormat="1" applyFont="1" applyFill="1" applyBorder="1" applyAlignment="1" applyProtection="1">
      <alignment horizontal="center" vertical="center"/>
    </xf>
    <xf numFmtId="0" fontId="26" fillId="12" borderId="324" xfId="0" applyFont="1" applyFill="1" applyBorder="1" applyAlignment="1" applyProtection="1">
      <alignment horizontal="center" vertical="center"/>
    </xf>
    <xf numFmtId="0" fontId="26" fillId="12" borderId="232" xfId="0" applyFont="1" applyFill="1" applyBorder="1" applyAlignment="1" applyProtection="1">
      <alignment horizontal="center" vertical="center"/>
    </xf>
    <xf numFmtId="0" fontId="26" fillId="12" borderId="323" xfId="0" applyFont="1" applyFill="1" applyBorder="1" applyAlignment="1" applyProtection="1">
      <alignment horizontal="center" vertical="center"/>
    </xf>
    <xf numFmtId="0" fontId="54" fillId="21" borderId="234" xfId="0" applyFont="1" applyFill="1" applyBorder="1" applyAlignment="1" applyProtection="1">
      <alignment horizontal="center" vertical="center"/>
    </xf>
    <xf numFmtId="0" fontId="132" fillId="12" borderId="325" xfId="0" applyFont="1" applyFill="1" applyBorder="1" applyAlignment="1" applyProtection="1">
      <alignment horizontal="center" vertical="center"/>
    </xf>
    <xf numFmtId="2" fontId="132" fillId="16" borderId="323" xfId="0" applyNumberFormat="1" applyFont="1" applyFill="1" applyBorder="1" applyAlignment="1" applyProtection="1">
      <alignment horizontal="center" vertical="center"/>
    </xf>
    <xf numFmtId="164" fontId="15" fillId="10" borderId="234" xfId="0" applyNumberFormat="1" applyFont="1" applyFill="1" applyBorder="1" applyAlignment="1" applyProtection="1">
      <alignment horizontal="center" vertical="center"/>
    </xf>
    <xf numFmtId="164" fontId="33" fillId="21" borderId="324" xfId="0" applyNumberFormat="1" applyFont="1" applyFill="1" applyBorder="1" applyAlignment="1" applyProtection="1">
      <alignment horizontal="center" vertical="center"/>
    </xf>
    <xf numFmtId="164" fontId="33" fillId="21" borderId="323" xfId="0" applyNumberFormat="1" applyFont="1" applyFill="1" applyBorder="1" applyAlignment="1" applyProtection="1">
      <alignment horizontal="center" vertical="center"/>
    </xf>
    <xf numFmtId="3" fontId="38" fillId="14" borderId="326" xfId="0" applyNumberFormat="1" applyFont="1" applyFill="1" applyBorder="1" applyAlignment="1" applyProtection="1">
      <alignment horizontal="center" vertical="center"/>
    </xf>
    <xf numFmtId="1" fontId="2" fillId="12" borderId="232" xfId="0" applyNumberFormat="1" applyFont="1" applyFill="1" applyBorder="1" applyAlignment="1" applyProtection="1">
      <alignment horizontal="center" vertical="center"/>
    </xf>
    <xf numFmtId="1" fontId="2" fillId="12" borderId="323" xfId="0" applyNumberFormat="1" applyFont="1" applyFill="1" applyBorder="1" applyAlignment="1" applyProtection="1">
      <alignment horizontal="center" vertical="center"/>
    </xf>
    <xf numFmtId="1" fontId="2" fillId="12" borderId="234" xfId="0" applyNumberFormat="1" applyFont="1" applyFill="1" applyBorder="1" applyAlignment="1" applyProtection="1">
      <alignment horizontal="center" vertical="center"/>
    </xf>
    <xf numFmtId="1" fontId="2" fillId="12" borderId="327" xfId="0" applyNumberFormat="1" applyFont="1" applyFill="1" applyBorder="1" applyAlignment="1" applyProtection="1">
      <alignment horizontal="center" vertical="center"/>
    </xf>
    <xf numFmtId="1" fontId="2" fillId="12" borderId="328" xfId="0" applyNumberFormat="1" applyFont="1" applyFill="1" applyBorder="1" applyAlignment="1" applyProtection="1">
      <alignment horizontal="center" vertical="center"/>
    </xf>
    <xf numFmtId="1" fontId="6" fillId="12" borderId="329" xfId="0" applyNumberFormat="1" applyFont="1" applyFill="1" applyBorder="1" applyAlignment="1" applyProtection="1">
      <alignment horizontal="center" vertical="center"/>
    </xf>
    <xf numFmtId="1" fontId="6" fillId="12" borderId="234" xfId="0" applyNumberFormat="1" applyFont="1" applyFill="1" applyBorder="1" applyAlignment="1" applyProtection="1">
      <alignment horizontal="center" vertical="center"/>
    </xf>
    <xf numFmtId="164" fontId="2" fillId="12" borderId="326" xfId="0" applyNumberFormat="1" applyFont="1" applyFill="1" applyBorder="1" applyAlignment="1" applyProtection="1">
      <alignment horizontal="center" vertical="center"/>
    </xf>
    <xf numFmtId="0" fontId="30" fillId="2" borderId="225" xfId="0" applyFont="1" applyFill="1" applyBorder="1" applyAlignment="1" applyProtection="1">
      <alignment horizontal="center" vertical="center"/>
    </xf>
    <xf numFmtId="0" fontId="30" fillId="2" borderId="226" xfId="0" applyFont="1" applyFill="1" applyBorder="1" applyAlignment="1" applyProtection="1">
      <alignment horizontal="center" vertical="center"/>
    </xf>
    <xf numFmtId="0" fontId="26" fillId="2" borderId="52" xfId="0" applyFont="1" applyFill="1" applyBorder="1" applyAlignment="1" applyProtection="1">
      <alignment horizontal="center" vertical="center"/>
    </xf>
    <xf numFmtId="0" fontId="26" fillId="2" borderId="8" xfId="0" applyFont="1" applyFill="1" applyBorder="1" applyAlignment="1" applyProtection="1">
      <alignment horizontal="center" vertical="center"/>
    </xf>
    <xf numFmtId="0" fontId="26" fillId="2" borderId="6" xfId="0" applyFont="1" applyFill="1" applyBorder="1" applyAlignment="1" applyProtection="1">
      <alignment horizontal="center" vertical="center"/>
    </xf>
    <xf numFmtId="0" fontId="13" fillId="21" borderId="14" xfId="0" applyFont="1" applyFill="1" applyBorder="1" applyAlignment="1" applyProtection="1">
      <alignment horizontal="center" vertical="center"/>
    </xf>
    <xf numFmtId="0" fontId="132" fillId="2" borderId="46" xfId="0" applyFont="1" applyFill="1" applyBorder="1" applyAlignment="1" applyProtection="1">
      <alignment horizontal="center" vertical="center"/>
    </xf>
    <xf numFmtId="1" fontId="2" fillId="2" borderId="8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2" borderId="11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273" xfId="0" applyNumberFormat="1" applyFont="1" applyFill="1" applyBorder="1" applyAlignment="1" applyProtection="1">
      <alignment horizontal="center" vertical="center"/>
    </xf>
    <xf numFmtId="1" fontId="6" fillId="2" borderId="240" xfId="0" applyNumberFormat="1" applyFont="1" applyFill="1" applyBorder="1" applyAlignment="1" applyProtection="1">
      <alignment horizontal="center" vertical="center"/>
    </xf>
    <xf numFmtId="1" fontId="6" fillId="2" borderId="11" xfId="0" applyNumberFormat="1" applyFont="1" applyFill="1" applyBorder="1" applyAlignment="1" applyProtection="1">
      <alignment horizontal="center" vertical="center"/>
    </xf>
    <xf numFmtId="0" fontId="56" fillId="2" borderId="203" xfId="0" applyFont="1" applyFill="1" applyBorder="1" applyAlignment="1" applyProtection="1">
      <alignment horizontal="center" vertical="center"/>
    </xf>
    <xf numFmtId="0" fontId="30" fillId="2" borderId="205" xfId="0" applyFont="1" applyFill="1" applyBorder="1" applyAlignment="1" applyProtection="1">
      <alignment horizontal="center" vertical="center"/>
    </xf>
    <xf numFmtId="0" fontId="30" fillId="2" borderId="206" xfId="0" applyFont="1" applyFill="1" applyBorder="1" applyAlignment="1" applyProtection="1">
      <alignment horizontal="center" vertical="center"/>
    </xf>
    <xf numFmtId="0" fontId="26" fillId="2" borderId="48" xfId="0" applyFont="1" applyFill="1" applyBorder="1" applyAlignment="1" applyProtection="1">
      <alignment horizontal="center" vertical="center"/>
    </xf>
    <xf numFmtId="0" fontId="26" fillId="2" borderId="7" xfId="0" applyFont="1" applyFill="1" applyBorder="1" applyAlignment="1" applyProtection="1">
      <alignment horizontal="center" vertical="center"/>
    </xf>
    <xf numFmtId="0" fontId="26" fillId="2" borderId="1" xfId="0" applyFont="1" applyFill="1" applyBorder="1" applyAlignment="1" applyProtection="1">
      <alignment horizontal="center" vertical="center"/>
    </xf>
    <xf numFmtId="0" fontId="132" fillId="2" borderId="246" xfId="0" applyFont="1" applyFill="1" applyBorder="1" applyAlignment="1" applyProtection="1">
      <alignment horizontal="center" vertical="center"/>
    </xf>
    <xf numFmtId="0" fontId="132" fillId="16" borderId="1" xfId="0" applyFont="1" applyFill="1" applyBorder="1" applyAlignment="1" applyProtection="1">
      <alignment horizontal="center" vertical="center"/>
    </xf>
    <xf numFmtId="164" fontId="133" fillId="10" borderId="2" xfId="0" applyNumberFormat="1" applyFont="1" applyFill="1" applyBorder="1" applyAlignment="1" applyProtection="1">
      <alignment horizontal="center" vertical="center"/>
    </xf>
    <xf numFmtId="164" fontId="34" fillId="21" borderId="1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 applyProtection="1">
      <alignment horizontal="center" vertical="center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274" xfId="0" applyNumberFormat="1" applyFont="1" applyFill="1" applyBorder="1" applyAlignment="1" applyProtection="1">
      <alignment horizontal="center" vertical="center"/>
    </xf>
    <xf numFmtId="1" fontId="6" fillId="2" borderId="248" xfId="0" applyNumberFormat="1" applyFont="1" applyFill="1" applyBorder="1" applyAlignment="1" applyProtection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</xf>
    <xf numFmtId="20" fontId="7" fillId="0" borderId="0" xfId="0" applyNumberFormat="1" applyFont="1" applyFill="1" applyAlignment="1" applyProtection="1">
      <alignment horizontal="right" vertical="center"/>
    </xf>
    <xf numFmtId="0" fontId="44" fillId="2" borderId="48" xfId="0" applyFont="1" applyFill="1" applyBorder="1" applyAlignment="1" applyProtection="1">
      <alignment horizontal="center" vertical="center"/>
    </xf>
    <xf numFmtId="0" fontId="44" fillId="2" borderId="7" xfId="0" applyFont="1" applyFill="1" applyBorder="1" applyAlignment="1" applyProtection="1">
      <alignment horizontal="center" vertical="center"/>
    </xf>
    <xf numFmtId="0" fontId="44" fillId="2" borderId="1" xfId="0" applyFont="1" applyFill="1" applyBorder="1" applyAlignment="1" applyProtection="1">
      <alignment horizontal="center" vertical="center"/>
    </xf>
    <xf numFmtId="0" fontId="8" fillId="2" borderId="246" xfId="0" applyFont="1" applyFill="1" applyBorder="1" applyAlignment="1" applyProtection="1">
      <alignment horizontal="center" vertical="center"/>
    </xf>
    <xf numFmtId="0" fontId="8" fillId="16" borderId="1" xfId="0" applyFont="1" applyFill="1" applyBorder="1" applyAlignment="1" applyProtection="1">
      <alignment horizontal="center" vertical="center"/>
    </xf>
    <xf numFmtId="164" fontId="130" fillId="10" borderId="2" xfId="0" applyNumberFormat="1" applyFont="1" applyFill="1" applyBorder="1" applyAlignment="1" applyProtection="1">
      <alignment horizontal="center" vertical="center"/>
    </xf>
    <xf numFmtId="164" fontId="130" fillId="21" borderId="48" xfId="0" applyNumberFormat="1" applyFont="1" applyFill="1" applyBorder="1" applyAlignment="1" applyProtection="1">
      <alignment horizontal="center" vertical="center"/>
    </xf>
    <xf numFmtId="1" fontId="8" fillId="2" borderId="7" xfId="0" applyNumberFormat="1" applyFont="1" applyFill="1" applyBorder="1" applyAlignment="1" applyProtection="1">
      <alignment horizontal="center" vertical="center"/>
    </xf>
    <xf numFmtId="1" fontId="8" fillId="2" borderId="1" xfId="0" applyNumberFormat="1" applyFont="1" applyFill="1" applyBorder="1" applyAlignment="1" applyProtection="1">
      <alignment horizontal="center" vertical="center"/>
    </xf>
    <xf numFmtId="1" fontId="8" fillId="2" borderId="2" xfId="0" applyNumberFormat="1" applyFont="1" applyFill="1" applyBorder="1" applyAlignment="1" applyProtection="1">
      <alignment horizontal="center" vertical="center"/>
    </xf>
    <xf numFmtId="1" fontId="8" fillId="2" borderId="4" xfId="0" applyNumberFormat="1" applyFont="1" applyFill="1" applyBorder="1" applyAlignment="1" applyProtection="1">
      <alignment horizontal="center" vertical="center"/>
    </xf>
    <xf numFmtId="1" fontId="5" fillId="2" borderId="248" xfId="0" applyNumberFormat="1" applyFont="1" applyFill="1" applyBorder="1" applyAlignment="1" applyProtection="1">
      <alignment horizontal="center" vertical="center"/>
    </xf>
    <xf numFmtId="1" fontId="5" fillId="2" borderId="4" xfId="0" applyNumberFormat="1" applyFont="1" applyFill="1" applyBorder="1" applyAlignment="1" applyProtection="1">
      <alignment horizontal="center" vertical="center"/>
    </xf>
    <xf numFmtId="0" fontId="9" fillId="20" borderId="1" xfId="0" applyFont="1" applyFill="1" applyBorder="1" applyAlignment="1" applyProtection="1">
      <alignment horizontal="center" vertical="center"/>
    </xf>
    <xf numFmtId="1" fontId="6" fillId="2" borderId="4" xfId="0" applyNumberFormat="1" applyFont="1" applyFill="1" applyBorder="1" applyAlignment="1" applyProtection="1">
      <alignment horizontal="center" vertical="center"/>
    </xf>
    <xf numFmtId="0" fontId="56" fillId="5" borderId="203" xfId="0" applyFont="1" applyFill="1" applyBorder="1" applyAlignment="1" applyProtection="1">
      <alignment horizontal="center" vertical="center"/>
    </xf>
    <xf numFmtId="0" fontId="13" fillId="5" borderId="205" xfId="0" applyFont="1" applyFill="1" applyBorder="1" applyAlignment="1" applyProtection="1">
      <alignment horizontal="center" vertical="center"/>
    </xf>
    <xf numFmtId="0" fontId="13" fillId="4" borderId="206" xfId="0" applyFont="1" applyFill="1" applyBorder="1" applyAlignment="1" applyProtection="1">
      <alignment horizontal="center" vertical="center"/>
    </xf>
    <xf numFmtId="0" fontId="30" fillId="5" borderId="203" xfId="0" applyFont="1" applyFill="1" applyBorder="1" applyAlignment="1" applyProtection="1">
      <alignment horizontal="center" vertical="center"/>
    </xf>
    <xf numFmtId="0" fontId="30" fillId="5" borderId="204" xfId="0" applyFont="1" applyFill="1" applyBorder="1" applyAlignment="1" applyProtection="1">
      <alignment horizontal="center" vertical="center"/>
    </xf>
    <xf numFmtId="0" fontId="26" fillId="2" borderId="50" xfId="0" applyFont="1" applyFill="1" applyBorder="1" applyAlignment="1" applyProtection="1">
      <alignment horizontal="center" vertical="center"/>
    </xf>
    <xf numFmtId="0" fontId="26" fillId="2" borderId="9" xfId="0" applyFont="1" applyFill="1" applyBorder="1" applyAlignment="1" applyProtection="1">
      <alignment horizontal="center" vertical="center"/>
    </xf>
    <xf numFmtId="0" fontId="26" fillId="2" borderId="13" xfId="0" applyFont="1" applyFill="1" applyBorder="1" applyAlignment="1" applyProtection="1">
      <alignment horizontal="center" vertical="center"/>
    </xf>
    <xf numFmtId="0" fontId="132" fillId="2" borderId="36" xfId="0" applyFont="1" applyFill="1" applyBorder="1" applyAlignment="1" applyProtection="1">
      <alignment horizontal="center" vertical="center"/>
    </xf>
    <xf numFmtId="0" fontId="132" fillId="16" borderId="13" xfId="0" applyFont="1" applyFill="1" applyBorder="1" applyAlignment="1" applyProtection="1">
      <alignment horizontal="center" vertical="center"/>
    </xf>
    <xf numFmtId="164" fontId="133" fillId="10" borderId="10" xfId="0" applyNumberFormat="1" applyFont="1" applyFill="1" applyBorder="1" applyAlignment="1" applyProtection="1">
      <alignment horizontal="center" vertical="center"/>
    </xf>
    <xf numFmtId="164" fontId="34" fillId="21" borderId="13" xfId="0" applyNumberFormat="1" applyFont="1" applyFill="1" applyBorder="1" applyAlignment="1" applyProtection="1">
      <alignment horizontal="center" vertical="center"/>
    </xf>
    <xf numFmtId="1" fontId="2" fillId="2" borderId="9" xfId="0" applyNumberFormat="1" applyFont="1" applyFill="1" applyBorder="1" applyAlignment="1" applyProtection="1">
      <alignment horizontal="center" vertical="center"/>
    </xf>
    <xf numFmtId="1" fontId="2" fillId="2" borderId="13" xfId="0" applyNumberFormat="1" applyFont="1" applyFill="1" applyBorder="1" applyAlignment="1" applyProtection="1">
      <alignment horizontal="center" vertical="center"/>
    </xf>
    <xf numFmtId="1" fontId="2" fillId="2" borderId="10" xfId="0" applyNumberFormat="1" applyFont="1" applyFill="1" applyBorder="1" applyAlignment="1" applyProtection="1">
      <alignment horizontal="center" vertical="center"/>
    </xf>
    <xf numFmtId="1" fontId="2" fillId="2" borderId="3" xfId="0" applyNumberFormat="1" applyFont="1" applyFill="1" applyBorder="1" applyAlignment="1" applyProtection="1">
      <alignment horizontal="center" vertical="center"/>
    </xf>
    <xf numFmtId="1" fontId="2" fillId="2" borderId="268" xfId="0" applyNumberFormat="1" applyFont="1" applyFill="1" applyBorder="1" applyAlignment="1" applyProtection="1">
      <alignment horizontal="center" vertical="center"/>
    </xf>
    <xf numFmtId="1" fontId="6" fillId="2" borderId="238" xfId="0" applyNumberFormat="1" applyFont="1" applyFill="1" applyBorder="1" applyAlignment="1" applyProtection="1">
      <alignment horizontal="center" vertical="center"/>
    </xf>
    <xf numFmtId="1" fontId="6" fillId="2" borderId="3" xfId="0" applyNumberFormat="1" applyFont="1" applyFill="1" applyBorder="1" applyAlignment="1" applyProtection="1">
      <alignment horizontal="center" vertical="center"/>
    </xf>
    <xf numFmtId="0" fontId="33" fillId="14" borderId="10" xfId="0" applyFont="1" applyFill="1" applyBorder="1" applyAlignment="1" applyProtection="1">
      <alignment vertical="center"/>
    </xf>
    <xf numFmtId="0" fontId="136" fillId="14" borderId="203" xfId="0" applyFont="1" applyFill="1" applyBorder="1" applyAlignment="1" applyProtection="1">
      <alignment horizontal="center" vertical="center"/>
    </xf>
    <xf numFmtId="0" fontId="33" fillId="14" borderId="203" xfId="0" applyFont="1" applyFill="1" applyBorder="1" applyAlignment="1" applyProtection="1">
      <alignment horizontal="center" vertical="center"/>
    </xf>
    <xf numFmtId="0" fontId="33" fillId="14" borderId="204" xfId="0" applyFont="1" applyFill="1" applyBorder="1" applyAlignment="1" applyProtection="1">
      <alignment horizontal="center" vertical="center"/>
    </xf>
    <xf numFmtId="0" fontId="44" fillId="2" borderId="50" xfId="0" applyFont="1" applyFill="1" applyBorder="1" applyAlignment="1" applyProtection="1">
      <alignment horizontal="center" vertical="center"/>
    </xf>
    <xf numFmtId="0" fontId="44" fillId="2" borderId="9" xfId="0" applyFont="1" applyFill="1" applyBorder="1" applyAlignment="1" applyProtection="1">
      <alignment horizontal="center" vertical="center"/>
    </xf>
    <xf numFmtId="0" fontId="44" fillId="2" borderId="13" xfId="0" applyFont="1" applyFill="1" applyBorder="1" applyAlignment="1" applyProtection="1">
      <alignment horizontal="center" vertical="center"/>
    </xf>
    <xf numFmtId="0" fontId="141" fillId="2" borderId="13" xfId="0" applyFont="1" applyFill="1" applyBorder="1" applyAlignment="1" applyProtection="1">
      <alignment horizontal="center" vertical="center"/>
    </xf>
    <xf numFmtId="0" fontId="5" fillId="21" borderId="10" xfId="0" applyFont="1" applyFill="1" applyBorder="1" applyAlignment="1" applyProtection="1">
      <alignment horizontal="center" vertical="center"/>
    </xf>
    <xf numFmtId="0" fontId="8" fillId="2" borderId="36" xfId="0" applyFont="1" applyFill="1" applyBorder="1" applyAlignment="1" applyProtection="1">
      <alignment horizontal="center" vertical="center"/>
    </xf>
    <xf numFmtId="0" fontId="8" fillId="16" borderId="13" xfId="0" applyFont="1" applyFill="1" applyBorder="1" applyAlignment="1" applyProtection="1">
      <alignment horizontal="center" vertical="center"/>
    </xf>
    <xf numFmtId="164" fontId="130" fillId="10" borderId="10" xfId="0" applyNumberFormat="1" applyFont="1" applyFill="1" applyBorder="1" applyAlignment="1" applyProtection="1">
      <alignment horizontal="center" vertical="center"/>
    </xf>
    <xf numFmtId="164" fontId="130" fillId="21" borderId="50" xfId="0" applyNumberFormat="1" applyFont="1" applyFill="1" applyBorder="1" applyAlignment="1" applyProtection="1">
      <alignment horizontal="center" vertical="center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3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5" fillId="2" borderId="238" xfId="0" applyNumberFormat="1" applyFont="1" applyFill="1" applyBorder="1" applyAlignment="1" applyProtection="1">
      <alignment horizontal="center" vertical="center"/>
    </xf>
    <xf numFmtId="1" fontId="5" fillId="2" borderId="3" xfId="0" applyNumberFormat="1" applyFont="1" applyFill="1" applyBorder="1" applyAlignment="1" applyProtection="1">
      <alignment horizontal="center" vertical="center"/>
    </xf>
    <xf numFmtId="164" fontId="8" fillId="2" borderId="51" xfId="0" applyNumberFormat="1" applyFont="1" applyFill="1" applyBorder="1" applyAlignment="1" applyProtection="1">
      <alignment horizontal="center" vertical="center"/>
    </xf>
    <xf numFmtId="0" fontId="56" fillId="4" borderId="205" xfId="0" applyFont="1" applyFill="1" applyBorder="1" applyAlignment="1" applyProtection="1">
      <alignment horizontal="center" vertical="center"/>
    </xf>
    <xf numFmtId="0" fontId="30" fillId="4" borderId="205" xfId="0" applyFont="1" applyFill="1" applyBorder="1" applyAlignment="1" applyProtection="1">
      <alignment horizontal="center" vertical="center"/>
    </xf>
    <xf numFmtId="0" fontId="30" fillId="4" borderId="206" xfId="0" applyFont="1" applyFill="1" applyBorder="1" applyAlignment="1" applyProtection="1">
      <alignment horizontal="center" vertical="center"/>
    </xf>
    <xf numFmtId="0" fontId="141" fillId="2" borderId="1" xfId="0" applyFont="1" applyFill="1" applyBorder="1" applyAlignment="1" applyProtection="1">
      <alignment horizontal="center" vertical="center"/>
    </xf>
    <xf numFmtId="1" fontId="8" fillId="2" borderId="330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30" fillId="2" borderId="283" xfId="0" applyFont="1" applyFill="1" applyBorder="1" applyAlignment="1" applyProtection="1">
      <alignment horizontal="center" vertical="center"/>
    </xf>
    <xf numFmtId="1" fontId="23" fillId="0" borderId="21" xfId="0" applyNumberFormat="1" applyFont="1" applyFill="1" applyBorder="1" applyAlignment="1" applyProtection="1">
      <alignment horizontal="center" vertical="center"/>
    </xf>
    <xf numFmtId="0" fontId="44" fillId="2" borderId="54" xfId="0" applyFont="1" applyFill="1" applyBorder="1" applyAlignment="1" applyProtection="1">
      <alignment horizontal="center" vertical="center"/>
    </xf>
    <xf numFmtId="0" fontId="44" fillId="2" borderId="12" xfId="0" applyFont="1" applyFill="1" applyBorder="1" applyAlignment="1" applyProtection="1">
      <alignment horizontal="center" vertical="center"/>
    </xf>
    <xf numFmtId="0" fontId="44" fillId="2" borderId="21" xfId="0" applyFont="1" applyFill="1" applyBorder="1" applyAlignment="1" applyProtection="1">
      <alignment horizontal="center" vertical="center"/>
    </xf>
    <xf numFmtId="0" fontId="5" fillId="21" borderId="14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8" fillId="16" borderId="21" xfId="0" applyFont="1" applyFill="1" applyBorder="1" applyAlignment="1" applyProtection="1">
      <alignment horizontal="center" vertical="center"/>
    </xf>
    <xf numFmtId="164" fontId="130" fillId="10" borderId="14" xfId="0" applyNumberFormat="1" applyFont="1" applyFill="1" applyBorder="1" applyAlignment="1" applyProtection="1">
      <alignment horizontal="center" vertical="center"/>
    </xf>
    <xf numFmtId="164" fontId="130" fillId="21" borderId="54" xfId="0" applyNumberFormat="1" applyFont="1" applyFill="1" applyBorder="1" applyAlignment="1" applyProtection="1">
      <alignment horizontal="center" vertical="center"/>
    </xf>
    <xf numFmtId="164" fontId="34" fillId="21" borderId="21" xfId="0" applyNumberFormat="1" applyFont="1" applyFill="1" applyBorder="1" applyAlignment="1" applyProtection="1">
      <alignment horizontal="center" vertical="center"/>
    </xf>
    <xf numFmtId="3" fontId="5" fillId="14" borderId="58" xfId="0" applyNumberFormat="1" applyFont="1" applyFill="1" applyBorder="1" applyAlignment="1" applyProtection="1">
      <alignment horizontal="center" vertical="center"/>
    </xf>
    <xf numFmtId="1" fontId="8" fillId="2" borderId="12" xfId="0" applyNumberFormat="1" applyFont="1" applyFill="1" applyBorder="1" applyAlignment="1" applyProtection="1">
      <alignment horizontal="center" vertical="center"/>
    </xf>
    <xf numFmtId="1" fontId="8" fillId="2" borderId="21" xfId="0" applyNumberFormat="1" applyFont="1" applyFill="1" applyBorder="1" applyAlignment="1" applyProtection="1">
      <alignment horizontal="center" vertical="center"/>
    </xf>
    <xf numFmtId="1" fontId="8" fillId="2" borderId="14" xfId="0" applyNumberFormat="1" applyFont="1" applyFill="1" applyBorder="1" applyAlignment="1" applyProtection="1">
      <alignment horizontal="center" vertical="center"/>
    </xf>
    <xf numFmtId="1" fontId="8" fillId="2" borderId="0" xfId="0" applyNumberFormat="1" applyFont="1" applyFill="1" applyBorder="1" applyAlignment="1" applyProtection="1">
      <alignment horizontal="center" vertical="center"/>
    </xf>
    <xf numFmtId="1" fontId="2" fillId="2" borderId="271" xfId="0" applyNumberFormat="1" applyFont="1" applyFill="1" applyBorder="1" applyAlignment="1" applyProtection="1">
      <alignment horizontal="center" vertical="center"/>
    </xf>
    <xf numFmtId="1" fontId="5" fillId="2" borderId="284" xfId="0" applyNumberFormat="1" applyFont="1" applyFill="1" applyBorder="1" applyAlignment="1" applyProtection="1">
      <alignment horizontal="center" vertical="center"/>
    </xf>
    <xf numFmtId="164" fontId="8" fillId="2" borderId="58" xfId="0" applyNumberFormat="1" applyFont="1" applyFill="1" applyBorder="1" applyAlignment="1" applyProtection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</xf>
    <xf numFmtId="164" fontId="133" fillId="21" borderId="48" xfId="0" applyNumberFormat="1" applyFont="1" applyFill="1" applyBorder="1" applyAlignment="1" applyProtection="1">
      <alignment horizontal="center" vertical="center"/>
    </xf>
    <xf numFmtId="1" fontId="6" fillId="2" borderId="258" xfId="0" applyNumberFormat="1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56" fillId="4" borderId="203" xfId="0" applyFont="1" applyFill="1" applyBorder="1" applyAlignment="1" applyProtection="1">
      <alignment horizontal="center" vertical="center"/>
    </xf>
    <xf numFmtId="0" fontId="30" fillId="5" borderId="205" xfId="0" applyFont="1" applyFill="1" applyBorder="1" applyAlignment="1" applyProtection="1">
      <alignment horizontal="center" vertical="center"/>
    </xf>
    <xf numFmtId="0" fontId="30" fillId="5" borderId="206" xfId="0" applyFont="1" applyFill="1" applyBorder="1" applyAlignment="1" applyProtection="1">
      <alignment horizontal="center" vertical="center"/>
    </xf>
    <xf numFmtId="1" fontId="5" fillId="2" borderId="258" xfId="0" applyNumberFormat="1" applyFont="1" applyFill="1" applyBorder="1" applyAlignment="1" applyProtection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</xf>
    <xf numFmtId="0" fontId="13" fillId="2" borderId="206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/>
    </xf>
    <xf numFmtId="0" fontId="30" fillId="4" borderId="11" xfId="0" applyFont="1" applyFill="1" applyBorder="1" applyAlignment="1" applyProtection="1">
      <alignment vertical="center"/>
    </xf>
    <xf numFmtId="0" fontId="56" fillId="4" borderId="225" xfId="0" applyFont="1" applyFill="1" applyBorder="1" applyAlignment="1" applyProtection="1">
      <alignment horizontal="center" vertical="center"/>
    </xf>
    <xf numFmtId="0" fontId="30" fillId="4" borderId="225" xfId="0" applyFont="1" applyFill="1" applyBorder="1" applyAlignment="1" applyProtection="1">
      <alignment horizontal="center" vertical="center"/>
    </xf>
    <xf numFmtId="0" fontId="30" fillId="4" borderId="226" xfId="0" applyFont="1" applyFill="1" applyBorder="1" applyAlignment="1" applyProtection="1">
      <alignment horizontal="center" vertical="center"/>
    </xf>
    <xf numFmtId="0" fontId="26" fillId="2" borderId="21" xfId="0" applyFont="1" applyFill="1" applyBorder="1" applyAlignment="1" applyProtection="1">
      <alignment horizontal="center" vertical="center"/>
    </xf>
    <xf numFmtId="0" fontId="132" fillId="2" borderId="37" xfId="0" applyFont="1" applyFill="1" applyBorder="1" applyAlignment="1" applyProtection="1">
      <alignment horizontal="center" vertical="center"/>
    </xf>
    <xf numFmtId="0" fontId="132" fillId="16" borderId="6" xfId="0" applyFont="1" applyFill="1" applyBorder="1" applyAlignment="1" applyProtection="1">
      <alignment horizontal="center" vertical="center"/>
    </xf>
    <xf numFmtId="164" fontId="133" fillId="10" borderId="11" xfId="0" applyNumberFormat="1" applyFont="1" applyFill="1" applyBorder="1" applyAlignment="1" applyProtection="1">
      <alignment horizontal="center" vertical="center"/>
    </xf>
    <xf numFmtId="164" fontId="34" fillId="21" borderId="6" xfId="0" applyNumberFormat="1" applyFont="1" applyFill="1" applyBorder="1" applyAlignment="1" applyProtection="1">
      <alignment horizontal="center" vertical="center"/>
    </xf>
    <xf numFmtId="1" fontId="6" fillId="2" borderId="259" xfId="0" applyNumberFormat="1" applyFont="1" applyFill="1" applyBorder="1" applyAlignment="1" applyProtection="1">
      <alignment horizontal="center" vertical="center"/>
    </xf>
    <xf numFmtId="164" fontId="2" fillId="2" borderId="53" xfId="0" applyNumberFormat="1" applyFont="1" applyFill="1" applyBorder="1" applyAlignment="1" applyProtection="1">
      <alignment horizontal="center" vertical="center"/>
    </xf>
    <xf numFmtId="0" fontId="26" fillId="2" borderId="2" xfId="0" applyFont="1" applyFill="1" applyBorder="1" applyAlignment="1" applyProtection="1">
      <alignment horizontal="center" vertical="center"/>
    </xf>
    <xf numFmtId="0" fontId="26" fillId="2" borderId="10" xfId="0" applyFont="1" applyFill="1" applyBorder="1" applyAlignment="1" applyProtection="1">
      <alignment horizontal="center" vertical="center"/>
    </xf>
    <xf numFmtId="0" fontId="44" fillId="2" borderId="2" xfId="0" applyFont="1" applyFill="1" applyBorder="1" applyAlignment="1" applyProtection="1">
      <alignment horizontal="center" vertical="center"/>
    </xf>
    <xf numFmtId="0" fontId="44" fillId="2" borderId="10" xfId="0" applyFont="1" applyFill="1" applyBorder="1" applyAlignment="1" applyProtection="1">
      <alignment horizontal="center" vertical="center"/>
    </xf>
    <xf numFmtId="164" fontId="37" fillId="21" borderId="1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0" fontId="26" fillId="2" borderId="11" xfId="0" applyFont="1" applyFill="1" applyBorder="1" applyAlignment="1" applyProtection="1">
      <alignment horizontal="center" vertical="center"/>
    </xf>
    <xf numFmtId="0" fontId="30" fillId="2" borderId="203" xfId="0" applyFont="1" applyFill="1" applyBorder="1" applyAlignment="1" applyProtection="1">
      <alignment horizontal="center" vertical="center"/>
    </xf>
    <xf numFmtId="0" fontId="30" fillId="2" borderId="204" xfId="0" applyFont="1" applyFill="1" applyBorder="1" applyAlignment="1" applyProtection="1">
      <alignment horizontal="center" vertical="center"/>
    </xf>
    <xf numFmtId="0" fontId="26" fillId="2" borderId="54" xfId="0" applyFont="1" applyFill="1" applyBorder="1" applyAlignment="1" applyProtection="1">
      <alignment horizontal="center" vertical="center"/>
    </xf>
    <xf numFmtId="0" fontId="26" fillId="2" borderId="14" xfId="0" applyFont="1" applyFill="1" applyBorder="1" applyAlignment="1" applyProtection="1">
      <alignment horizontal="center" vertical="center"/>
    </xf>
    <xf numFmtId="164" fontId="133" fillId="21" borderId="50" xfId="0" applyNumberFormat="1" applyFont="1" applyFill="1" applyBorder="1" applyAlignment="1" applyProtection="1">
      <alignment horizontal="center" vertical="center"/>
    </xf>
    <xf numFmtId="1" fontId="2" fillId="2" borderId="260" xfId="0" applyNumberFormat="1" applyFont="1" applyFill="1" applyBorder="1" applyAlignment="1" applyProtection="1">
      <alignment horizontal="center" vertical="center"/>
    </xf>
    <xf numFmtId="1" fontId="6" fillId="2" borderId="10" xfId="0" applyNumberFormat="1" applyFont="1" applyFill="1" applyBorder="1" applyAlignment="1" applyProtection="1">
      <alignment horizontal="center" vertical="center"/>
    </xf>
    <xf numFmtId="1" fontId="23" fillId="20" borderId="13" xfId="0" applyNumberFormat="1" applyFont="1" applyFill="1" applyBorder="1" applyAlignment="1" applyProtection="1">
      <alignment horizontal="center" vertical="center"/>
    </xf>
    <xf numFmtId="0" fontId="25" fillId="21" borderId="10" xfId="0" applyFont="1" applyFill="1" applyBorder="1" applyAlignment="1" applyProtection="1">
      <alignment horizontal="center" vertical="center"/>
    </xf>
    <xf numFmtId="1" fontId="6" fillId="2" borderId="260" xfId="0" applyNumberFormat="1" applyFont="1" applyFill="1" applyBorder="1" applyAlignment="1" applyProtection="1">
      <alignment horizontal="center" vertical="center"/>
    </xf>
    <xf numFmtId="0" fontId="30" fillId="2" borderId="227" xfId="0" applyFont="1" applyFill="1" applyBorder="1" applyAlignment="1" applyProtection="1">
      <alignment horizontal="center" vertical="center"/>
    </xf>
    <xf numFmtId="0" fontId="30" fillId="2" borderId="228" xfId="0" applyFont="1" applyFill="1" applyBorder="1" applyAlignment="1" applyProtection="1">
      <alignment horizontal="center" vertical="center"/>
    </xf>
    <xf numFmtId="0" fontId="44" fillId="2" borderId="55" xfId="0" applyFont="1" applyFill="1" applyBorder="1" applyAlignment="1" applyProtection="1">
      <alignment horizontal="center" vertical="center"/>
    </xf>
    <xf numFmtId="0" fontId="44" fillId="2" borderId="26" xfId="0" applyFont="1" applyFill="1" applyBorder="1" applyAlignment="1" applyProtection="1">
      <alignment horizontal="center" vertical="center"/>
    </xf>
    <xf numFmtId="0" fontId="44" fillId="2" borderId="25" xfId="0" applyFont="1" applyFill="1" applyBorder="1" applyAlignment="1" applyProtection="1">
      <alignment horizontal="center" vertical="center"/>
    </xf>
    <xf numFmtId="0" fontId="141" fillId="2" borderId="25" xfId="0" applyFont="1" applyFill="1" applyBorder="1" applyAlignment="1" applyProtection="1">
      <alignment horizontal="center" vertical="center"/>
    </xf>
    <xf numFmtId="0" fontId="8" fillId="2" borderId="261" xfId="0" applyFont="1" applyFill="1" applyBorder="1" applyAlignment="1" applyProtection="1">
      <alignment horizontal="center" vertical="center"/>
    </xf>
    <xf numFmtId="0" fontId="8" fillId="16" borderId="26" xfId="0" applyFont="1" applyFill="1" applyBorder="1" applyAlignment="1" applyProtection="1">
      <alignment horizontal="center" vertical="center"/>
    </xf>
    <xf numFmtId="164" fontId="130" fillId="10" borderId="25" xfId="0" applyNumberFormat="1" applyFont="1" applyFill="1" applyBorder="1" applyAlignment="1" applyProtection="1">
      <alignment horizontal="center" vertical="center"/>
    </xf>
    <xf numFmtId="164" fontId="130" fillId="21" borderId="55" xfId="0" applyNumberFormat="1" applyFont="1" applyFill="1" applyBorder="1" applyAlignment="1" applyProtection="1">
      <alignment horizontal="center" vertical="center"/>
    </xf>
    <xf numFmtId="164" fontId="34" fillId="21" borderId="26" xfId="0" applyNumberFormat="1" applyFont="1" applyFill="1" applyBorder="1" applyAlignment="1" applyProtection="1">
      <alignment horizontal="center" vertical="center"/>
    </xf>
    <xf numFmtId="1" fontId="8" fillId="2" borderId="138" xfId="0" applyNumberFormat="1" applyFont="1" applyFill="1" applyBorder="1" applyAlignment="1" applyProtection="1">
      <alignment horizontal="center" vertical="center"/>
    </xf>
    <xf numFmtId="1" fontId="8" fillId="2" borderId="26" xfId="0" applyNumberFormat="1" applyFont="1" applyFill="1" applyBorder="1" applyAlignment="1" applyProtection="1">
      <alignment horizontal="center" vertical="center"/>
    </xf>
    <xf numFmtId="1" fontId="8" fillId="2" borderId="25" xfId="0" applyNumberFormat="1" applyFont="1" applyFill="1" applyBorder="1" applyAlignment="1" applyProtection="1">
      <alignment horizontal="center" vertical="center"/>
    </xf>
    <xf numFmtId="1" fontId="8" fillId="2" borderId="137" xfId="0" applyNumberFormat="1" applyFont="1" applyFill="1" applyBorder="1" applyAlignment="1" applyProtection="1">
      <alignment horizontal="center" vertical="center"/>
    </xf>
    <xf numFmtId="1" fontId="5" fillId="2" borderId="263" xfId="0" applyNumberFormat="1" applyFont="1" applyFill="1" applyBorder="1" applyAlignment="1" applyProtection="1">
      <alignment horizontal="center" vertical="center"/>
    </xf>
    <xf numFmtId="1" fontId="5" fillId="2" borderId="25" xfId="0" applyNumberFormat="1" applyFont="1" applyFill="1" applyBorder="1" applyAlignment="1" applyProtection="1">
      <alignment horizontal="center" vertical="center"/>
    </xf>
    <xf numFmtId="0" fontId="30" fillId="5" borderId="11" xfId="0" applyFont="1" applyFill="1" applyBorder="1" applyAlignment="1" applyProtection="1">
      <alignment vertical="center"/>
    </xf>
    <xf numFmtId="0" fontId="56" fillId="5" borderId="281" xfId="0" applyFont="1" applyFill="1" applyBorder="1" applyAlignment="1" applyProtection="1">
      <alignment horizontal="center" vertical="center"/>
    </xf>
    <xf numFmtId="0" fontId="30" fillId="5" borderId="225" xfId="0" applyFont="1" applyFill="1" applyBorder="1" applyAlignment="1" applyProtection="1">
      <alignment horizontal="center" vertical="center"/>
    </xf>
    <xf numFmtId="0" fontId="30" fillId="5" borderId="226" xfId="0" applyFont="1" applyFill="1" applyBorder="1" applyAlignment="1" applyProtection="1">
      <alignment horizontal="center" vertical="center"/>
    </xf>
    <xf numFmtId="0" fontId="58" fillId="2" borderId="48" xfId="0" applyFont="1" applyFill="1" applyBorder="1" applyAlignment="1" applyProtection="1">
      <alignment horizontal="center" vertical="center"/>
    </xf>
    <xf numFmtId="0" fontId="58" fillId="2" borderId="1" xfId="0" applyFont="1" applyFill="1" applyBorder="1" applyAlignment="1" applyProtection="1">
      <alignment horizontal="center" vertical="center"/>
    </xf>
    <xf numFmtId="0" fontId="58" fillId="2" borderId="2" xfId="0" applyFont="1" applyFill="1" applyBorder="1" applyAlignment="1" applyProtection="1">
      <alignment horizontal="center" vertical="center"/>
    </xf>
    <xf numFmtId="0" fontId="140" fillId="2" borderId="2" xfId="0" applyFont="1" applyFill="1" applyBorder="1" applyAlignment="1" applyProtection="1">
      <alignment horizontal="center" vertical="center"/>
    </xf>
    <xf numFmtId="0" fontId="30" fillId="2" borderId="246" xfId="0" applyFont="1" applyFill="1" applyBorder="1" applyAlignment="1" applyProtection="1">
      <alignment horizontal="center" vertical="center"/>
    </xf>
    <xf numFmtId="2" fontId="139" fillId="16" borderId="1" xfId="0" applyNumberFormat="1" applyFont="1" applyFill="1" applyBorder="1" applyAlignment="1" applyProtection="1">
      <alignment horizontal="center" vertical="center"/>
    </xf>
    <xf numFmtId="164" fontId="33" fillId="10" borderId="2" xfId="0" applyNumberFormat="1" applyFont="1" applyFill="1" applyBorder="1" applyAlignment="1" applyProtection="1">
      <alignment horizontal="center" vertical="center"/>
    </xf>
    <xf numFmtId="1" fontId="30" fillId="2" borderId="7" xfId="0" applyNumberFormat="1" applyFont="1" applyFill="1" applyBorder="1" applyAlignment="1" applyProtection="1">
      <alignment horizontal="center" vertical="center"/>
    </xf>
    <xf numFmtId="1" fontId="30" fillId="2" borderId="1" xfId="0" applyNumberFormat="1" applyFont="1" applyFill="1" applyBorder="1" applyAlignment="1" applyProtection="1">
      <alignment horizontal="center" vertical="center"/>
    </xf>
    <xf numFmtId="1" fontId="30" fillId="2" borderId="2" xfId="0" applyNumberFormat="1" applyFont="1" applyFill="1" applyBorder="1" applyAlignment="1" applyProtection="1">
      <alignment horizontal="center" vertical="center"/>
    </xf>
    <xf numFmtId="1" fontId="30" fillId="2" borderId="4" xfId="0" applyNumberFormat="1" applyFont="1" applyFill="1" applyBorder="1" applyAlignment="1" applyProtection="1">
      <alignment horizontal="center" vertical="center"/>
    </xf>
    <xf numFmtId="1" fontId="30" fillId="2" borderId="274" xfId="0" applyNumberFormat="1" applyFont="1" applyFill="1" applyBorder="1" applyAlignment="1" applyProtection="1">
      <alignment horizontal="center" vertical="center"/>
    </xf>
    <xf numFmtId="1" fontId="30" fillId="2" borderId="258" xfId="0" applyNumberFormat="1" applyFont="1" applyFill="1" applyBorder="1" applyAlignment="1" applyProtection="1">
      <alignment horizontal="center" vertical="center"/>
    </xf>
    <xf numFmtId="0" fontId="139" fillId="16" borderId="1" xfId="0" applyFont="1" applyFill="1" applyBorder="1" applyAlignment="1" applyProtection="1">
      <alignment horizontal="center" vertical="center"/>
    </xf>
    <xf numFmtId="164" fontId="34" fillId="10" borderId="2" xfId="0" applyNumberFormat="1" applyFont="1" applyFill="1" applyBorder="1" applyAlignment="1" applyProtection="1">
      <alignment horizontal="center" vertical="center"/>
    </xf>
    <xf numFmtId="0" fontId="139" fillId="2" borderId="246" xfId="0" applyFont="1" applyFill="1" applyBorder="1" applyAlignment="1" applyProtection="1">
      <alignment horizontal="center" vertical="center"/>
    </xf>
    <xf numFmtId="0" fontId="30" fillId="16" borderId="1" xfId="0" applyFont="1" applyFill="1" applyBorder="1" applyAlignment="1" applyProtection="1">
      <alignment horizontal="center" vertical="center"/>
    </xf>
    <xf numFmtId="0" fontId="58" fillId="2" borderId="52" xfId="0" applyFont="1" applyFill="1" applyBorder="1" applyAlignment="1" applyProtection="1">
      <alignment horizontal="center" vertical="center"/>
    </xf>
    <xf numFmtId="0" fontId="58" fillId="2" borderId="11" xfId="0" applyFont="1" applyFill="1" applyBorder="1" applyAlignment="1" applyProtection="1">
      <alignment horizontal="center" vertical="center"/>
    </xf>
    <xf numFmtId="0" fontId="58" fillId="2" borderId="290" xfId="0" applyFont="1" applyFill="1" applyBorder="1" applyAlignment="1" applyProtection="1">
      <alignment horizontal="center" vertical="center"/>
    </xf>
    <xf numFmtId="0" fontId="58" fillId="2" borderId="291" xfId="0" applyFont="1" applyFill="1" applyBorder="1" applyAlignment="1" applyProtection="1">
      <alignment horizontal="center" vertical="center"/>
    </xf>
    <xf numFmtId="0" fontId="58" fillId="2" borderId="292" xfId="0" applyFont="1" applyFill="1" applyBorder="1" applyAlignment="1" applyProtection="1">
      <alignment horizontal="center" vertical="center"/>
    </xf>
    <xf numFmtId="0" fontId="58" fillId="2" borderId="293" xfId="0" applyFont="1" applyFill="1" applyBorder="1" applyAlignment="1" applyProtection="1">
      <alignment horizontal="center" vertical="center"/>
    </xf>
    <xf numFmtId="0" fontId="30" fillId="21" borderId="293" xfId="0" applyFont="1" applyFill="1" applyBorder="1" applyAlignment="1" applyProtection="1">
      <alignment horizontal="center" vertical="center"/>
    </xf>
    <xf numFmtId="0" fontId="30" fillId="2" borderId="294" xfId="0" applyFont="1" applyFill="1" applyBorder="1" applyAlignment="1" applyProtection="1">
      <alignment horizontal="center" vertical="center"/>
    </xf>
    <xf numFmtId="0" fontId="30" fillId="16" borderId="291" xfId="0" applyFont="1" applyFill="1" applyBorder="1" applyAlignment="1" applyProtection="1">
      <alignment horizontal="center" vertical="center"/>
    </xf>
    <xf numFmtId="164" fontId="34" fillId="10" borderId="293" xfId="0" applyNumberFormat="1" applyFont="1" applyFill="1" applyBorder="1" applyAlignment="1" applyProtection="1">
      <alignment horizontal="center" vertical="center"/>
    </xf>
    <xf numFmtId="164" fontId="34" fillId="21" borderId="295" xfId="0" applyNumberFormat="1" applyFont="1" applyFill="1" applyBorder="1" applyAlignment="1" applyProtection="1">
      <alignment horizontal="center" vertical="center"/>
    </xf>
    <xf numFmtId="164" fontId="34" fillId="21" borderId="291" xfId="0" applyNumberFormat="1" applyFont="1" applyFill="1" applyBorder="1" applyAlignment="1" applyProtection="1">
      <alignment horizontal="center" vertical="center"/>
    </xf>
    <xf numFmtId="3" fontId="30" fillId="14" borderId="296" xfId="0" applyNumberFormat="1" applyFont="1" applyFill="1" applyBorder="1" applyAlignment="1" applyProtection="1">
      <alignment horizontal="center" vertical="center"/>
    </xf>
    <xf numFmtId="1" fontId="30" fillId="2" borderId="297" xfId="0" applyNumberFormat="1" applyFont="1" applyFill="1" applyBorder="1" applyAlignment="1" applyProtection="1">
      <alignment horizontal="center" vertical="center"/>
    </xf>
    <xf numFmtId="1" fontId="30" fillId="2" borderId="291" xfId="0" applyNumberFormat="1" applyFont="1" applyFill="1" applyBorder="1" applyAlignment="1" applyProtection="1">
      <alignment horizontal="center" vertical="center"/>
    </xf>
    <xf numFmtId="1" fontId="30" fillId="2" borderId="293" xfId="0" applyNumberFormat="1" applyFont="1" applyFill="1" applyBorder="1" applyAlignment="1" applyProtection="1">
      <alignment horizontal="center" vertical="center"/>
    </xf>
    <xf numFmtId="1" fontId="30" fillId="2" borderId="298" xfId="0" applyNumberFormat="1" applyFont="1" applyFill="1" applyBorder="1" applyAlignment="1" applyProtection="1">
      <alignment horizontal="center" vertical="center"/>
    </xf>
    <xf numFmtId="1" fontId="30" fillId="2" borderId="299" xfId="0" applyNumberFormat="1" applyFont="1" applyFill="1" applyBorder="1" applyAlignment="1" applyProtection="1">
      <alignment horizontal="center" vertical="center"/>
    </xf>
    <xf numFmtId="1" fontId="30" fillId="2" borderId="300" xfId="0" applyNumberFormat="1" applyFont="1" applyFill="1" applyBorder="1" applyAlignment="1" applyProtection="1">
      <alignment horizontal="center" vertical="center"/>
    </xf>
    <xf numFmtId="164" fontId="30" fillId="2" borderId="296" xfId="0" applyNumberFormat="1" applyFont="1" applyFill="1" applyBorder="1" applyAlignment="1" applyProtection="1">
      <alignment horizontal="center" vertical="center"/>
    </xf>
    <xf numFmtId="0" fontId="138" fillId="0" borderId="0" xfId="0" applyFont="1" applyBorder="1" applyAlignment="1" applyProtection="1">
      <alignment horizontal="right" vertical="center"/>
    </xf>
    <xf numFmtId="164" fontId="52" fillId="0" borderId="38" xfId="0" applyNumberFormat="1" applyFont="1" applyFill="1" applyBorder="1" applyAlignment="1" applyProtection="1">
      <alignment horizontal="center" vertical="center"/>
    </xf>
    <xf numFmtId="0" fontId="56" fillId="21" borderId="1" xfId="0" applyFont="1" applyFill="1" applyBorder="1" applyAlignment="1" applyProtection="1">
      <alignment horizontal="center" vertical="center"/>
    </xf>
    <xf numFmtId="1" fontId="6" fillId="0" borderId="38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8" fillId="0" borderId="236" xfId="0" applyFont="1" applyBorder="1" applyAlignment="1" applyProtection="1">
      <alignment horizontal="center" vertical="center"/>
    </xf>
    <xf numFmtId="0" fontId="8" fillId="0" borderId="236" xfId="0" applyFont="1" applyBorder="1" applyAlignment="1" applyProtection="1">
      <alignment horizontal="right" vertical="center"/>
    </xf>
    <xf numFmtId="164" fontId="6" fillId="0" borderId="236" xfId="0" applyNumberFormat="1" applyFont="1" applyBorder="1" applyAlignment="1" applyProtection="1">
      <alignment horizontal="center" vertical="center"/>
    </xf>
    <xf numFmtId="164" fontId="4" fillId="0" borderId="0" xfId="0" applyNumberFormat="1" applyFont="1" applyBorder="1" applyAlignment="1" applyProtection="1">
      <alignment vertical="center"/>
    </xf>
    <xf numFmtId="0" fontId="138" fillId="0" borderId="23" xfId="0" applyFont="1" applyBorder="1" applyAlignment="1" applyProtection="1">
      <alignment horizontal="right" vertical="center"/>
    </xf>
    <xf numFmtId="0" fontId="44" fillId="0" borderId="14" xfId="0" applyFont="1" applyFill="1" applyBorder="1" applyAlignment="1" applyProtection="1">
      <alignment horizontal="center" vertical="center" wrapText="1"/>
    </xf>
    <xf numFmtId="1" fontId="2" fillId="13" borderId="1" xfId="0" applyNumberFormat="1" applyFont="1" applyFill="1" applyBorder="1" applyAlignment="1" applyProtection="1">
      <alignment horizontal="center" vertical="center"/>
    </xf>
    <xf numFmtId="1" fontId="45" fillId="0" borderId="14" xfId="0" applyNumberFormat="1" applyFont="1" applyFill="1" applyBorder="1" applyAlignment="1" applyProtection="1">
      <alignment horizontal="center" vertical="center"/>
    </xf>
    <xf numFmtId="1" fontId="2" fillId="13" borderId="13" xfId="0" applyNumberFormat="1" applyFont="1" applyFill="1" applyBorder="1" applyAlignment="1" applyProtection="1">
      <alignment horizontal="center" vertical="center"/>
    </xf>
    <xf numFmtId="1" fontId="45" fillId="12" borderId="10" xfId="0" applyNumberFormat="1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vertical="center"/>
    </xf>
    <xf numFmtId="0" fontId="12" fillId="18" borderId="11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14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1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15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horizontal="center" vertical="center"/>
    </xf>
    <xf numFmtId="0" fontId="43" fillId="0" borderId="0" xfId="0" applyFont="1" applyFill="1" applyAlignment="1" applyProtection="1">
      <alignment vertical="center"/>
    </xf>
    <xf numFmtId="0" fontId="48" fillId="0" borderId="0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3" fontId="0" fillId="0" borderId="0" xfId="0" applyNumberForma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vertical="center"/>
    </xf>
    <xf numFmtId="0" fontId="30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48" fillId="0" borderId="0" xfId="0" applyFont="1" applyAlignment="1" applyProtection="1">
      <alignment vertical="center"/>
    </xf>
    <xf numFmtId="164" fontId="47" fillId="0" borderId="0" xfId="0" applyNumberFormat="1" applyFont="1" applyAlignment="1" applyProtection="1">
      <alignment vertical="center"/>
    </xf>
    <xf numFmtId="0" fontId="44" fillId="0" borderId="0" xfId="0" applyFont="1" applyBorder="1" applyAlignment="1" applyProtection="1">
      <alignment vertical="center" shrinkToFit="1"/>
    </xf>
    <xf numFmtId="0" fontId="44" fillId="0" borderId="0" xfId="0" applyFont="1" applyAlignment="1" applyProtection="1">
      <alignment horizontal="center" vertical="center"/>
    </xf>
    <xf numFmtId="1" fontId="45" fillId="0" borderId="0" xfId="0" applyNumberFormat="1" applyFont="1" applyFill="1" applyAlignment="1" applyProtection="1">
      <alignment horizontal="center" vertical="center"/>
    </xf>
    <xf numFmtId="1" fontId="44" fillId="0" borderId="0" xfId="0" applyNumberFormat="1" applyFont="1" applyFill="1" applyBorder="1" applyAlignment="1" applyProtection="1">
      <alignment horizontal="center" vertical="center"/>
    </xf>
    <xf numFmtId="165" fontId="30" fillId="13" borderId="11" xfId="0" applyNumberFormat="1" applyFont="1" applyFill="1" applyBorder="1" applyAlignment="1" applyProtection="1">
      <alignment horizontal="center" vertical="center" wrapText="1"/>
    </xf>
    <xf numFmtId="0" fontId="8" fillId="16" borderId="12" xfId="0" applyFont="1" applyFill="1" applyBorder="1" applyAlignment="1" applyProtection="1">
      <alignment vertical="center"/>
    </xf>
    <xf numFmtId="0" fontId="2" fillId="16" borderId="14" xfId="0" applyFont="1" applyFill="1" applyBorder="1" applyAlignment="1" applyProtection="1">
      <alignment horizontal="center" vertical="center"/>
    </xf>
    <xf numFmtId="0" fontId="26" fillId="16" borderId="2" xfId="0" applyFont="1" applyFill="1" applyBorder="1" applyAlignment="1" applyProtection="1">
      <alignment horizontal="center" vertical="center"/>
      <protection locked="0"/>
    </xf>
    <xf numFmtId="0" fontId="132" fillId="16" borderId="246" xfId="0" applyFont="1" applyFill="1" applyBorder="1" applyAlignment="1" applyProtection="1">
      <alignment horizontal="center" vertical="center"/>
    </xf>
    <xf numFmtId="2" fontId="15" fillId="16" borderId="2" xfId="0" applyNumberFormat="1" applyFont="1" applyFill="1" applyBorder="1" applyAlignment="1" applyProtection="1">
      <alignment horizontal="center" vertical="center"/>
    </xf>
    <xf numFmtId="164" fontId="33" fillId="16" borderId="48" xfId="0" applyNumberFormat="1" applyFont="1" applyFill="1" applyBorder="1" applyAlignment="1" applyProtection="1">
      <alignment horizontal="center" vertical="center"/>
    </xf>
    <xf numFmtId="164" fontId="33" fillId="16" borderId="1" xfId="0" applyNumberFormat="1" applyFont="1" applyFill="1" applyBorder="1" applyAlignment="1" applyProtection="1">
      <alignment horizontal="center" vertical="center"/>
    </xf>
    <xf numFmtId="3" fontId="38" fillId="16" borderId="49" xfId="0" applyNumberFormat="1" applyFont="1" applyFill="1" applyBorder="1" applyAlignment="1" applyProtection="1">
      <alignment horizontal="center" vertical="center"/>
    </xf>
    <xf numFmtId="1" fontId="2" fillId="16" borderId="7" xfId="0" applyNumberFormat="1" applyFont="1" applyFill="1" applyBorder="1" applyAlignment="1" applyProtection="1">
      <alignment horizontal="center" vertical="center"/>
    </xf>
    <xf numFmtId="1" fontId="2" fillId="16" borderId="1" xfId="0" applyNumberFormat="1" applyFont="1" applyFill="1" applyBorder="1" applyAlignment="1" applyProtection="1">
      <alignment horizontal="center" vertical="center"/>
    </xf>
    <xf numFmtId="1" fontId="2" fillId="16" borderId="2" xfId="0" applyNumberFormat="1" applyFont="1" applyFill="1" applyBorder="1" applyAlignment="1" applyProtection="1">
      <alignment horizontal="center" vertical="center"/>
    </xf>
    <xf numFmtId="1" fontId="2" fillId="16" borderId="4" xfId="0" applyNumberFormat="1" applyFont="1" applyFill="1" applyBorder="1" applyAlignment="1" applyProtection="1">
      <alignment horizontal="center" vertical="center"/>
    </xf>
    <xf numFmtId="1" fontId="2" fillId="16" borderId="274" xfId="0" applyNumberFormat="1" applyFont="1" applyFill="1" applyBorder="1" applyAlignment="1" applyProtection="1">
      <alignment horizontal="center" vertical="center"/>
    </xf>
    <xf numFmtId="1" fontId="6" fillId="16" borderId="248" xfId="0" applyNumberFormat="1" applyFont="1" applyFill="1" applyBorder="1" applyAlignment="1" applyProtection="1">
      <alignment horizontal="center" vertical="center"/>
    </xf>
    <xf numFmtId="1" fontId="6" fillId="16" borderId="4" xfId="0" applyNumberFormat="1" applyFont="1" applyFill="1" applyBorder="1" applyAlignment="1" applyProtection="1">
      <alignment horizontal="center" vertical="center"/>
    </xf>
    <xf numFmtId="2" fontId="15" fillId="10" borderId="2" xfId="0" applyNumberFormat="1" applyFont="1" applyFill="1" applyBorder="1" applyAlignment="1" applyProtection="1">
      <alignment horizontal="center" vertical="center"/>
    </xf>
    <xf numFmtId="0" fontId="0" fillId="17" borderId="12" xfId="0" applyFill="1" applyBorder="1" applyAlignment="1" applyProtection="1">
      <alignment vertical="center"/>
    </xf>
    <xf numFmtId="0" fontId="8" fillId="6" borderId="14" xfId="0" applyFont="1" applyFill="1" applyBorder="1" applyAlignment="1" applyProtection="1">
      <alignment horizontal="center" vertical="center"/>
    </xf>
    <xf numFmtId="0" fontId="26" fillId="17" borderId="7" xfId="0" applyFont="1" applyFill="1" applyBorder="1" applyAlignment="1" applyProtection="1">
      <alignment horizontal="center" vertical="center"/>
    </xf>
    <xf numFmtId="0" fontId="26" fillId="17" borderId="1" xfId="0" applyFont="1" applyFill="1" applyBorder="1" applyAlignment="1" applyProtection="1">
      <alignment horizontal="center" vertical="center"/>
    </xf>
    <xf numFmtId="0" fontId="15" fillId="17" borderId="1" xfId="0" applyFont="1" applyFill="1" applyBorder="1" applyAlignment="1" applyProtection="1">
      <alignment horizontal="center" vertical="center"/>
    </xf>
    <xf numFmtId="0" fontId="26" fillId="17" borderId="2" xfId="0" applyFont="1" applyFill="1" applyBorder="1" applyAlignment="1" applyProtection="1">
      <alignment horizontal="center" vertical="center"/>
      <protection locked="0"/>
    </xf>
    <xf numFmtId="0" fontId="132" fillId="17" borderId="246" xfId="0" applyFont="1" applyFill="1" applyBorder="1" applyAlignment="1" applyProtection="1">
      <alignment horizontal="center" vertical="center"/>
    </xf>
    <xf numFmtId="2" fontId="132" fillId="17" borderId="1" xfId="0" applyNumberFormat="1" applyFont="1" applyFill="1" applyBorder="1" applyAlignment="1" applyProtection="1">
      <alignment horizontal="center" vertical="center"/>
    </xf>
    <xf numFmtId="2" fontId="15" fillId="17" borderId="2" xfId="0" applyNumberFormat="1" applyFont="1" applyFill="1" applyBorder="1" applyAlignment="1" applyProtection="1">
      <alignment horizontal="center" vertical="center"/>
    </xf>
    <xf numFmtId="164" fontId="33" fillId="17" borderId="48" xfId="0" applyNumberFormat="1" applyFont="1" applyFill="1" applyBorder="1" applyAlignment="1" applyProtection="1">
      <alignment horizontal="center" vertical="center"/>
    </xf>
    <xf numFmtId="164" fontId="33" fillId="17" borderId="1" xfId="0" applyNumberFormat="1" applyFont="1" applyFill="1" applyBorder="1" applyAlignment="1" applyProtection="1">
      <alignment horizontal="center" vertical="center"/>
    </xf>
    <xf numFmtId="3" fontId="38" fillId="17" borderId="49" xfId="0" applyNumberFormat="1" applyFont="1" applyFill="1" applyBorder="1" applyAlignment="1" applyProtection="1">
      <alignment horizontal="center" vertical="center"/>
    </xf>
    <xf numFmtId="1" fontId="2" fillId="17" borderId="7" xfId="0" applyNumberFormat="1" applyFont="1" applyFill="1" applyBorder="1" applyAlignment="1" applyProtection="1">
      <alignment horizontal="center" vertical="center"/>
    </xf>
    <xf numFmtId="1" fontId="2" fillId="17" borderId="1" xfId="0" applyNumberFormat="1" applyFont="1" applyFill="1" applyBorder="1" applyAlignment="1" applyProtection="1">
      <alignment horizontal="center" vertical="center"/>
    </xf>
    <xf numFmtId="1" fontId="2" fillId="17" borderId="2" xfId="0" applyNumberFormat="1" applyFont="1" applyFill="1" applyBorder="1" applyAlignment="1" applyProtection="1">
      <alignment horizontal="center" vertical="center"/>
    </xf>
    <xf numFmtId="1" fontId="2" fillId="17" borderId="4" xfId="0" applyNumberFormat="1" applyFont="1" applyFill="1" applyBorder="1" applyAlignment="1" applyProtection="1">
      <alignment horizontal="center" vertical="center"/>
    </xf>
    <xf numFmtId="1" fontId="2" fillId="17" borderId="274" xfId="0" applyNumberFormat="1" applyFont="1" applyFill="1" applyBorder="1" applyAlignment="1" applyProtection="1">
      <alignment horizontal="center" vertical="center"/>
    </xf>
    <xf numFmtId="1" fontId="6" fillId="17" borderId="248" xfId="0" applyNumberFormat="1" applyFont="1" applyFill="1" applyBorder="1" applyAlignment="1" applyProtection="1">
      <alignment horizontal="center" vertical="center"/>
    </xf>
    <xf numFmtId="1" fontId="6" fillId="17" borderId="4" xfId="0" applyNumberFormat="1" applyFont="1" applyFill="1" applyBorder="1" applyAlignment="1" applyProtection="1">
      <alignment horizontal="center" vertical="center"/>
    </xf>
    <xf numFmtId="0" fontId="2" fillId="8" borderId="205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horizontal="center" vertical="center"/>
    </xf>
    <xf numFmtId="0" fontId="11" fillId="22" borderId="205" xfId="0" applyFont="1" applyFill="1" applyBorder="1" applyAlignment="1" applyProtection="1">
      <alignment horizontal="center" vertical="center"/>
    </xf>
    <xf numFmtId="0" fontId="15" fillId="22" borderId="205" xfId="0" applyFont="1" applyFill="1" applyBorder="1" applyAlignment="1" applyProtection="1">
      <alignment horizontal="center" vertical="center"/>
    </xf>
    <xf numFmtId="0" fontId="15" fillId="16" borderId="7" xfId="0" applyFont="1" applyFill="1" applyBorder="1" applyAlignment="1" applyProtection="1">
      <alignment horizontal="center" vertical="center"/>
    </xf>
    <xf numFmtId="2" fontId="15" fillId="10" borderId="10" xfId="0" applyNumberFormat="1" applyFont="1" applyFill="1" applyBorder="1" applyAlignment="1" applyProtection="1">
      <alignment horizontal="center" vertical="center"/>
    </xf>
    <xf numFmtId="2" fontId="15" fillId="10" borderId="49" xfId="0" applyNumberFormat="1" applyFont="1" applyFill="1" applyBorder="1" applyAlignment="1" applyProtection="1">
      <alignment horizontal="center" vertical="center"/>
    </xf>
    <xf numFmtId="0" fontId="13" fillId="2" borderId="203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2" fontId="15" fillId="10" borderId="51" xfId="0" applyNumberFormat="1" applyFont="1" applyFill="1" applyBorder="1" applyAlignment="1" applyProtection="1">
      <alignment horizontal="center" vertical="center"/>
    </xf>
    <xf numFmtId="0" fontId="2" fillId="2" borderId="203" xfId="0" applyFont="1" applyFill="1" applyBorder="1" applyAlignment="1" applyProtection="1">
      <alignment horizontal="center" vertical="center"/>
    </xf>
    <xf numFmtId="3" fontId="38" fillId="14" borderId="10" xfId="0" applyNumberFormat="1" applyFont="1" applyFill="1" applyBorder="1" applyAlignment="1" applyProtection="1">
      <alignment horizontal="center" vertical="center"/>
    </xf>
    <xf numFmtId="1" fontId="2" fillId="12" borderId="50" xfId="0" applyNumberFormat="1" applyFont="1" applyFill="1" applyBorder="1" applyAlignment="1" applyProtection="1">
      <alignment horizontal="center" vertical="center"/>
    </xf>
    <xf numFmtId="0" fontId="6" fillId="2" borderId="331" xfId="0" applyFont="1" applyFill="1" applyBorder="1" applyAlignment="1" applyProtection="1">
      <alignment vertical="center"/>
    </xf>
    <xf numFmtId="0" fontId="56" fillId="2" borderId="332" xfId="0" applyFont="1" applyFill="1" applyBorder="1" applyAlignment="1" applyProtection="1">
      <alignment horizontal="center" vertical="center"/>
    </xf>
    <xf numFmtId="0" fontId="13" fillId="2" borderId="332" xfId="0" applyFont="1" applyFill="1" applyBorder="1" applyAlignment="1" applyProtection="1">
      <alignment horizontal="center" vertical="center"/>
    </xf>
    <xf numFmtId="0" fontId="13" fillId="2" borderId="333" xfId="0" applyFont="1" applyFill="1" applyBorder="1" applyAlignment="1" applyProtection="1">
      <alignment horizontal="center" vertical="center"/>
    </xf>
    <xf numFmtId="1" fontId="14" fillId="14" borderId="334" xfId="0" applyNumberFormat="1" applyFont="1" applyFill="1" applyBorder="1" applyAlignment="1" applyProtection="1">
      <alignment horizontal="center" vertical="center"/>
    </xf>
    <xf numFmtId="0" fontId="26" fillId="12" borderId="335" xfId="0" applyFont="1" applyFill="1" applyBorder="1" applyAlignment="1" applyProtection="1">
      <alignment horizontal="center" vertical="center"/>
    </xf>
    <xf numFmtId="0" fontId="26" fillId="12" borderId="336" xfId="0" applyFont="1" applyFill="1" applyBorder="1" applyAlignment="1" applyProtection="1">
      <alignment horizontal="center" vertical="center"/>
    </xf>
    <xf numFmtId="0" fontId="26" fillId="12" borderId="334" xfId="0" applyFont="1" applyFill="1" applyBorder="1" applyAlignment="1" applyProtection="1">
      <alignment horizontal="center" vertical="center"/>
    </xf>
    <xf numFmtId="0" fontId="26" fillId="21" borderId="331" xfId="0" applyFont="1" applyFill="1" applyBorder="1" applyAlignment="1" applyProtection="1">
      <alignment horizontal="center" vertical="center"/>
      <protection locked="0"/>
    </xf>
    <xf numFmtId="0" fontId="132" fillId="12" borderId="337" xfId="0" applyFont="1" applyFill="1" applyBorder="1" applyAlignment="1" applyProtection="1">
      <alignment horizontal="center" vertical="center"/>
    </xf>
    <xf numFmtId="2" fontId="132" fillId="16" borderId="334" xfId="0" applyNumberFormat="1" applyFont="1" applyFill="1" applyBorder="1" applyAlignment="1" applyProtection="1">
      <alignment horizontal="center" vertical="center"/>
    </xf>
    <xf numFmtId="2" fontId="15" fillId="10" borderId="338" xfId="0" applyNumberFormat="1" applyFont="1" applyFill="1" applyBorder="1" applyAlignment="1" applyProtection="1">
      <alignment horizontal="center" vertical="center"/>
    </xf>
    <xf numFmtId="164" fontId="33" fillId="21" borderId="335" xfId="0" applyNumberFormat="1" applyFont="1" applyFill="1" applyBorder="1" applyAlignment="1" applyProtection="1">
      <alignment horizontal="center" vertical="center"/>
    </xf>
    <xf numFmtId="164" fontId="33" fillId="21" borderId="334" xfId="0" applyNumberFormat="1" applyFont="1" applyFill="1" applyBorder="1" applyAlignment="1" applyProtection="1">
      <alignment horizontal="center" vertical="center"/>
    </xf>
    <xf numFmtId="1" fontId="2" fillId="12" borderId="335" xfId="0" applyNumberFormat="1" applyFont="1" applyFill="1" applyBorder="1" applyAlignment="1" applyProtection="1">
      <alignment horizontal="center" vertical="center"/>
    </xf>
    <xf numFmtId="1" fontId="2" fillId="12" borderId="334" xfId="0" applyNumberFormat="1" applyFont="1" applyFill="1" applyBorder="1" applyAlignment="1" applyProtection="1">
      <alignment horizontal="center" vertical="center"/>
    </xf>
    <xf numFmtId="1" fontId="2" fillId="12" borderId="331" xfId="0" applyNumberFormat="1" applyFont="1" applyFill="1" applyBorder="1" applyAlignment="1" applyProtection="1">
      <alignment horizontal="center" vertical="center"/>
    </xf>
    <xf numFmtId="1" fontId="2" fillId="12" borderId="333" xfId="0" applyNumberFormat="1" applyFont="1" applyFill="1" applyBorder="1" applyAlignment="1" applyProtection="1">
      <alignment horizontal="center" vertical="center"/>
    </xf>
    <xf numFmtId="1" fontId="2" fillId="12" borderId="339" xfId="0" applyNumberFormat="1" applyFont="1" applyFill="1" applyBorder="1" applyAlignment="1" applyProtection="1">
      <alignment horizontal="center" vertical="center"/>
    </xf>
    <xf numFmtId="1" fontId="6" fillId="12" borderId="340" xfId="0" applyNumberFormat="1" applyFont="1" applyFill="1" applyBorder="1" applyAlignment="1" applyProtection="1">
      <alignment horizontal="center" vertical="center"/>
    </xf>
    <xf numFmtId="1" fontId="6" fillId="12" borderId="333" xfId="0" applyNumberFormat="1" applyFont="1" applyFill="1" applyBorder="1" applyAlignment="1" applyProtection="1">
      <alignment horizontal="center" vertical="center"/>
    </xf>
    <xf numFmtId="164" fontId="2" fillId="12" borderId="338" xfId="0" applyNumberFormat="1" applyFont="1" applyFill="1" applyBorder="1" applyAlignment="1" applyProtection="1">
      <alignment horizontal="center" vertical="center"/>
    </xf>
    <xf numFmtId="0" fontId="15" fillId="9" borderId="341" xfId="0" applyFont="1" applyFill="1" applyBorder="1" applyAlignment="1" applyProtection="1">
      <alignment vertical="center"/>
    </xf>
    <xf numFmtId="0" fontId="11" fillId="9" borderId="342" xfId="0" applyFont="1" applyFill="1" applyBorder="1" applyAlignment="1" applyProtection="1">
      <alignment horizontal="center" vertical="center"/>
    </xf>
    <xf numFmtId="0" fontId="15" fillId="9" borderId="342" xfId="0" applyFont="1" applyFill="1" applyBorder="1" applyAlignment="1" applyProtection="1">
      <alignment horizontal="center" vertical="center"/>
    </xf>
    <xf numFmtId="0" fontId="15" fillId="9" borderId="343" xfId="0" applyFont="1" applyFill="1" applyBorder="1" applyAlignment="1" applyProtection="1">
      <alignment horizontal="center" vertical="center"/>
    </xf>
    <xf numFmtId="1" fontId="14" fillId="15" borderId="344" xfId="0" applyNumberFormat="1" applyFont="1" applyFill="1" applyBorder="1" applyAlignment="1" applyProtection="1">
      <alignment horizontal="center" vertical="center"/>
    </xf>
    <xf numFmtId="0" fontId="26" fillId="12" borderId="345" xfId="0" applyFont="1" applyFill="1" applyBorder="1" applyAlignment="1" applyProtection="1">
      <alignment horizontal="center" vertical="center"/>
    </xf>
    <xf numFmtId="0" fontId="26" fillId="12" borderId="346" xfId="0" applyFont="1" applyFill="1" applyBorder="1" applyAlignment="1" applyProtection="1">
      <alignment horizontal="center" vertical="center"/>
    </xf>
    <xf numFmtId="0" fontId="26" fillId="12" borderId="344" xfId="0" applyFont="1" applyFill="1" applyBorder="1" applyAlignment="1" applyProtection="1">
      <alignment horizontal="center" vertical="center"/>
    </xf>
    <xf numFmtId="0" fontId="58" fillId="21" borderId="341" xfId="0" applyFont="1" applyFill="1" applyBorder="1" applyAlignment="1" applyProtection="1">
      <alignment horizontal="center" vertical="center"/>
      <protection locked="0"/>
    </xf>
    <xf numFmtId="0" fontId="132" fillId="12" borderId="347" xfId="0" applyFont="1" applyFill="1" applyBorder="1" applyAlignment="1" applyProtection="1">
      <alignment horizontal="center" vertical="center"/>
    </xf>
    <xf numFmtId="2" fontId="132" fillId="16" borderId="344" xfId="0" applyNumberFormat="1" applyFont="1" applyFill="1" applyBorder="1" applyAlignment="1" applyProtection="1">
      <alignment horizontal="center" vertical="center"/>
    </xf>
    <xf numFmtId="2" fontId="15" fillId="10" borderId="348" xfId="0" applyNumberFormat="1" applyFont="1" applyFill="1" applyBorder="1" applyAlignment="1" applyProtection="1">
      <alignment horizontal="center" vertical="center"/>
    </xf>
    <xf numFmtId="164" fontId="33" fillId="21" borderId="345" xfId="0" applyNumberFormat="1" applyFont="1" applyFill="1" applyBorder="1" applyAlignment="1" applyProtection="1">
      <alignment horizontal="center" vertical="center"/>
    </xf>
    <xf numFmtId="164" fontId="33" fillId="21" borderId="344" xfId="0" applyNumberFormat="1" applyFont="1" applyFill="1" applyBorder="1" applyAlignment="1" applyProtection="1">
      <alignment horizontal="center" vertical="center"/>
    </xf>
    <xf numFmtId="164" fontId="33" fillId="14" borderId="349" xfId="0" applyNumberFormat="1" applyFont="1" applyFill="1" applyBorder="1" applyAlignment="1" applyProtection="1">
      <alignment horizontal="center" vertical="center"/>
    </xf>
    <xf numFmtId="1" fontId="2" fillId="12" borderId="345" xfId="0" applyNumberFormat="1" applyFont="1" applyFill="1" applyBorder="1" applyAlignment="1" applyProtection="1">
      <alignment horizontal="center" vertical="center"/>
    </xf>
    <xf numFmtId="1" fontId="2" fillId="12" borderId="344" xfId="0" applyNumberFormat="1" applyFont="1" applyFill="1" applyBorder="1" applyAlignment="1" applyProtection="1">
      <alignment horizontal="center" vertical="center"/>
    </xf>
    <xf numFmtId="1" fontId="2" fillId="12" borderId="341" xfId="0" applyNumberFormat="1" applyFont="1" applyFill="1" applyBorder="1" applyAlignment="1" applyProtection="1">
      <alignment horizontal="center" vertical="center"/>
    </xf>
    <xf numFmtId="1" fontId="2" fillId="12" borderId="343" xfId="0" applyNumberFormat="1" applyFont="1" applyFill="1" applyBorder="1" applyAlignment="1" applyProtection="1">
      <alignment horizontal="center" vertical="center"/>
    </xf>
    <xf numFmtId="1" fontId="2" fillId="12" borderId="350" xfId="0" applyNumberFormat="1" applyFont="1" applyFill="1" applyBorder="1" applyAlignment="1" applyProtection="1">
      <alignment horizontal="center" vertical="center"/>
    </xf>
    <xf numFmtId="1" fontId="6" fillId="12" borderId="351" xfId="0" applyNumberFormat="1" applyFont="1" applyFill="1" applyBorder="1" applyAlignment="1" applyProtection="1">
      <alignment horizontal="center" vertical="center"/>
    </xf>
    <xf numFmtId="1" fontId="6" fillId="12" borderId="343" xfId="0" applyNumberFormat="1" applyFont="1" applyFill="1" applyBorder="1" applyAlignment="1" applyProtection="1">
      <alignment horizontal="center" vertical="center"/>
    </xf>
    <xf numFmtId="164" fontId="2" fillId="12" borderId="348" xfId="0" applyNumberFormat="1" applyFont="1" applyFill="1" applyBorder="1" applyAlignment="1" applyProtection="1">
      <alignment horizontal="center" vertical="center"/>
    </xf>
    <xf numFmtId="0" fontId="5" fillId="2" borderId="225" xfId="0" applyFont="1" applyFill="1" applyBorder="1" applyAlignment="1" applyProtection="1">
      <alignment horizontal="center" vertical="center"/>
    </xf>
    <xf numFmtId="0" fontId="6" fillId="2" borderId="225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1" fontId="14" fillId="0" borderId="6" xfId="0" applyNumberFormat="1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  <protection locked="0"/>
    </xf>
    <xf numFmtId="2" fontId="15" fillId="10" borderId="53" xfId="0" applyNumberFormat="1" applyFont="1" applyFill="1" applyBorder="1" applyAlignment="1" applyProtection="1">
      <alignment horizontal="center" vertical="center"/>
    </xf>
    <xf numFmtId="1" fontId="2" fillId="12" borderId="52" xfId="0" applyNumberFormat="1" applyFont="1" applyFill="1" applyBorder="1" applyAlignment="1" applyProtection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  <protection locked="0"/>
    </xf>
    <xf numFmtId="1" fontId="2" fillId="12" borderId="48" xfId="0" applyNumberFormat="1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  <protection locked="0"/>
    </xf>
    <xf numFmtId="0" fontId="6" fillId="2" borderId="119" xfId="0" applyFont="1" applyFill="1" applyBorder="1" applyAlignment="1" applyProtection="1">
      <alignment vertical="center"/>
    </xf>
    <xf numFmtId="0" fontId="56" fillId="2" borderId="352" xfId="0" applyFont="1" applyFill="1" applyBorder="1" applyAlignment="1" applyProtection="1">
      <alignment horizontal="center" vertical="center"/>
    </xf>
    <xf numFmtId="0" fontId="13" fillId="2" borderId="352" xfId="0" applyFont="1" applyFill="1" applyBorder="1" applyAlignment="1" applyProtection="1">
      <alignment horizontal="center" vertical="center"/>
    </xf>
    <xf numFmtId="0" fontId="13" fillId="2" borderId="120" xfId="0" applyFont="1" applyFill="1" applyBorder="1" applyAlignment="1" applyProtection="1">
      <alignment horizontal="center" vertical="center"/>
    </xf>
    <xf numFmtId="1" fontId="14" fillId="20" borderId="121" xfId="0" applyNumberFormat="1" applyFont="1" applyFill="1" applyBorder="1" applyAlignment="1" applyProtection="1">
      <alignment horizontal="center" vertical="center"/>
    </xf>
    <xf numFmtId="0" fontId="58" fillId="21" borderId="119" xfId="0" applyFont="1" applyFill="1" applyBorder="1" applyAlignment="1" applyProtection="1">
      <alignment horizontal="center" vertical="center"/>
      <protection locked="0"/>
    </xf>
    <xf numFmtId="0" fontId="132" fillId="12" borderId="353" xfId="0" applyFont="1" applyFill="1" applyBorder="1" applyAlignment="1" applyProtection="1">
      <alignment horizontal="center" vertical="center"/>
    </xf>
    <xf numFmtId="2" fontId="132" fillId="16" borderId="121" xfId="0" applyNumberFormat="1" applyFont="1" applyFill="1" applyBorder="1" applyAlignment="1" applyProtection="1">
      <alignment horizontal="center" vertical="center"/>
    </xf>
    <xf numFmtId="2" fontId="15" fillId="10" borderId="119" xfId="0" applyNumberFormat="1" applyFont="1" applyFill="1" applyBorder="1" applyAlignment="1" applyProtection="1">
      <alignment horizontal="center" vertical="center"/>
    </xf>
    <xf numFmtId="164" fontId="33" fillId="21" borderId="122" xfId="0" applyNumberFormat="1" applyFont="1" applyFill="1" applyBorder="1" applyAlignment="1" applyProtection="1">
      <alignment horizontal="center" vertical="center"/>
    </xf>
    <xf numFmtId="164" fontId="33" fillId="21" borderId="121" xfId="0" applyNumberFormat="1" applyFont="1" applyFill="1" applyBorder="1" applyAlignment="1" applyProtection="1">
      <alignment horizontal="center" vertical="center"/>
    </xf>
    <xf numFmtId="164" fontId="33" fillId="14" borderId="119" xfId="0" applyNumberFormat="1" applyFont="1" applyFill="1" applyBorder="1" applyAlignment="1" applyProtection="1">
      <alignment horizontal="center" vertical="center"/>
    </xf>
    <xf numFmtId="1" fontId="2" fillId="12" borderId="122" xfId="0" applyNumberFormat="1" applyFont="1" applyFill="1" applyBorder="1" applyAlignment="1" applyProtection="1">
      <alignment horizontal="center" vertical="center"/>
    </xf>
    <xf numFmtId="1" fontId="2" fillId="12" borderId="119" xfId="0" applyNumberFormat="1" applyFont="1" applyFill="1" applyBorder="1" applyAlignment="1" applyProtection="1">
      <alignment horizontal="center" vertical="center"/>
    </xf>
    <xf numFmtId="1" fontId="2" fillId="12" borderId="125" xfId="0" applyNumberFormat="1" applyFont="1" applyFill="1" applyBorder="1" applyAlignment="1" applyProtection="1">
      <alignment horizontal="center" vertical="center"/>
    </xf>
    <xf numFmtId="1" fontId="2" fillId="12" borderId="354" xfId="0" applyNumberFormat="1" applyFont="1" applyFill="1" applyBorder="1" applyAlignment="1" applyProtection="1">
      <alignment horizontal="center" vertical="center"/>
    </xf>
    <xf numFmtId="1" fontId="6" fillId="12" borderId="355" xfId="0" applyNumberFormat="1" applyFont="1" applyFill="1" applyBorder="1" applyAlignment="1" applyProtection="1">
      <alignment horizontal="center" vertical="center"/>
    </xf>
    <xf numFmtId="1" fontId="6" fillId="12" borderId="125" xfId="0" applyNumberFormat="1" applyFont="1" applyFill="1" applyBorder="1" applyAlignment="1" applyProtection="1">
      <alignment horizontal="center" vertical="center"/>
    </xf>
    <xf numFmtId="0" fontId="26" fillId="21" borderId="11" xfId="0" applyFont="1" applyFill="1" applyBorder="1" applyAlignment="1" applyProtection="1">
      <alignment horizontal="center" vertical="center"/>
    </xf>
    <xf numFmtId="0" fontId="14" fillId="9" borderId="205" xfId="0" applyFont="1" applyFill="1" applyBorder="1" applyAlignment="1" applyProtection="1">
      <alignment horizontal="center" vertical="center"/>
    </xf>
    <xf numFmtId="0" fontId="102" fillId="9" borderId="7" xfId="0" applyFont="1" applyFill="1" applyBorder="1" applyAlignment="1" applyProtection="1">
      <alignment horizontal="center" vertical="center"/>
    </xf>
    <xf numFmtId="0" fontId="2" fillId="2" borderId="205" xfId="0" applyFont="1" applyFill="1" applyBorder="1" applyAlignment="1" applyProtection="1">
      <alignment horizontal="center" vertical="center"/>
    </xf>
    <xf numFmtId="0" fontId="2" fillId="2" borderId="221" xfId="0" applyFont="1" applyFill="1" applyBorder="1" applyAlignment="1" applyProtection="1">
      <alignment horizontal="center" vertical="center"/>
    </xf>
    <xf numFmtId="1" fontId="14" fillId="0" borderId="219" xfId="0" applyNumberFormat="1" applyFont="1" applyFill="1" applyBorder="1" applyAlignment="1" applyProtection="1">
      <alignment horizontal="center" vertical="center"/>
    </xf>
    <xf numFmtId="0" fontId="54" fillId="21" borderId="216" xfId="0" applyFont="1" applyFill="1" applyBorder="1" applyAlignment="1" applyProtection="1">
      <alignment horizontal="center" vertical="center"/>
    </xf>
    <xf numFmtId="164" fontId="33" fillId="14" borderId="216" xfId="0" applyNumberFormat="1" applyFont="1" applyFill="1" applyBorder="1" applyAlignment="1" applyProtection="1">
      <alignment horizontal="center" vertical="center"/>
    </xf>
    <xf numFmtId="1" fontId="2" fillId="12" borderId="277" xfId="0" applyNumberFormat="1" applyFont="1" applyFill="1" applyBorder="1" applyAlignment="1" applyProtection="1">
      <alignment horizontal="center" vertical="center"/>
    </xf>
    <xf numFmtId="1" fontId="6" fillId="12" borderId="219" xfId="0" applyNumberFormat="1" applyFont="1" applyFill="1" applyBorder="1" applyAlignment="1" applyProtection="1">
      <alignment horizontal="center" vertical="center"/>
    </xf>
    <xf numFmtId="0" fontId="15" fillId="14" borderId="11" xfId="0" applyFont="1" applyFill="1" applyBorder="1" applyAlignment="1" applyProtection="1">
      <alignment vertical="center"/>
    </xf>
    <xf numFmtId="0" fontId="11" fillId="14" borderId="281" xfId="0" applyFont="1" applyFill="1" applyBorder="1" applyAlignment="1" applyProtection="1">
      <alignment horizontal="center" vertical="center"/>
    </xf>
    <xf numFmtId="0" fontId="15" fillId="14" borderId="225" xfId="0" applyFont="1" applyFill="1" applyBorder="1" applyAlignment="1" applyProtection="1">
      <alignment horizontal="center" vertical="center"/>
    </xf>
    <xf numFmtId="0" fontId="15" fillId="14" borderId="8" xfId="0" applyFont="1" applyFill="1" applyBorder="1" applyAlignment="1" applyProtection="1">
      <alignment horizontal="center" vertical="center"/>
    </xf>
    <xf numFmtId="164" fontId="33" fillId="14" borderId="14" xfId="0" applyNumberFormat="1" applyFont="1" applyFill="1" applyBorder="1" applyAlignment="1" applyProtection="1">
      <alignment horizontal="center" vertical="center"/>
    </xf>
    <xf numFmtId="164" fontId="2" fillId="17" borderId="58" xfId="0" applyNumberFormat="1" applyFont="1" applyFill="1" applyBorder="1" applyAlignment="1" applyProtection="1">
      <alignment horizontal="center" vertical="center"/>
    </xf>
    <xf numFmtId="164" fontId="33" fillId="14" borderId="10" xfId="0" applyNumberFormat="1" applyFont="1" applyFill="1" applyBorder="1" applyAlignment="1" applyProtection="1">
      <alignment horizontal="center" vertical="center"/>
    </xf>
    <xf numFmtId="164" fontId="33" fillId="14" borderId="2" xfId="0" applyNumberFormat="1" applyFont="1" applyFill="1" applyBorder="1" applyAlignment="1" applyProtection="1">
      <alignment horizontal="center" vertical="center"/>
    </xf>
    <xf numFmtId="164" fontId="33" fillId="14" borderId="234" xfId="0" applyNumberFormat="1" applyFont="1" applyFill="1" applyBorder="1" applyAlignment="1" applyProtection="1">
      <alignment horizontal="center" vertical="center"/>
    </xf>
    <xf numFmtId="1" fontId="2" fillId="12" borderId="324" xfId="0" applyNumberFormat="1" applyFont="1" applyFill="1" applyBorder="1" applyAlignment="1" applyProtection="1">
      <alignment horizontal="center" vertical="center"/>
    </xf>
    <xf numFmtId="0" fontId="13" fillId="2" borderId="225" xfId="0" applyFont="1" applyFill="1" applyBorder="1" applyAlignment="1" applyProtection="1">
      <alignment horizontal="center" vertical="center"/>
    </xf>
    <xf numFmtId="0" fontId="13" fillId="2" borderId="226" xfId="0" applyFont="1" applyFill="1" applyBorder="1" applyAlignment="1" applyProtection="1">
      <alignment horizontal="center" vertical="center"/>
    </xf>
    <xf numFmtId="0" fontId="13" fillId="5" borderId="203" xfId="0" applyFont="1" applyFill="1" applyBorder="1" applyAlignment="1" applyProtection="1">
      <alignment horizontal="center" vertical="center"/>
    </xf>
    <xf numFmtId="0" fontId="13" fillId="5" borderId="204" xfId="0" applyFont="1" applyFill="1" applyBorder="1" applyAlignment="1" applyProtection="1">
      <alignment horizontal="center" vertical="center"/>
    </xf>
    <xf numFmtId="0" fontId="102" fillId="14" borderId="203" xfId="0" applyFont="1" applyFill="1" applyBorder="1" applyAlignment="1" applyProtection="1">
      <alignment horizontal="center" vertical="center"/>
    </xf>
    <xf numFmtId="0" fontId="102" fillId="14" borderId="204" xfId="0" applyFont="1" applyFill="1" applyBorder="1" applyAlignment="1" applyProtection="1">
      <alignment horizontal="center" vertical="center"/>
    </xf>
    <xf numFmtId="0" fontId="13" fillId="4" borderId="205" xfId="0" applyFont="1" applyFill="1" applyBorder="1" applyAlignment="1" applyProtection="1">
      <alignment horizontal="center" vertical="center"/>
    </xf>
    <xf numFmtId="0" fontId="13" fillId="2" borderId="281" xfId="0" applyFont="1" applyFill="1" applyBorder="1" applyAlignment="1" applyProtection="1">
      <alignment horizontal="center" vertical="center"/>
    </xf>
    <xf numFmtId="0" fontId="13" fillId="2" borderId="283" xfId="0" applyFont="1" applyFill="1" applyBorder="1" applyAlignment="1" applyProtection="1">
      <alignment horizontal="center" vertical="center"/>
    </xf>
    <xf numFmtId="0" fontId="13" fillId="5" borderId="206" xfId="0" applyFont="1" applyFill="1" applyBorder="1" applyAlignment="1" applyProtection="1">
      <alignment horizontal="center" vertical="center"/>
    </xf>
    <xf numFmtId="0" fontId="13" fillId="4" borderId="225" xfId="0" applyFont="1" applyFill="1" applyBorder="1" applyAlignment="1" applyProtection="1">
      <alignment horizontal="center" vertical="center"/>
    </xf>
    <xf numFmtId="0" fontId="13" fillId="4" borderId="226" xfId="0" applyFont="1" applyFill="1" applyBorder="1" applyAlignment="1" applyProtection="1">
      <alignment horizontal="center" vertical="center"/>
    </xf>
    <xf numFmtId="0" fontId="13" fillId="2" borderId="204" xfId="0" applyFont="1" applyFill="1" applyBorder="1" applyAlignment="1" applyProtection="1">
      <alignment horizontal="center" vertical="center"/>
    </xf>
    <xf numFmtId="0" fontId="13" fillId="2" borderId="227" xfId="0" applyFont="1" applyFill="1" applyBorder="1" applyAlignment="1" applyProtection="1">
      <alignment horizontal="center" vertical="center"/>
    </xf>
    <xf numFmtId="0" fontId="13" fillId="2" borderId="228" xfId="0" applyFont="1" applyFill="1" applyBorder="1" applyAlignment="1" applyProtection="1">
      <alignment horizontal="center" vertical="center"/>
    </xf>
    <xf numFmtId="0" fontId="13" fillId="5" borderId="225" xfId="0" applyFont="1" applyFill="1" applyBorder="1" applyAlignment="1" applyProtection="1">
      <alignment horizontal="center" vertical="center"/>
    </xf>
    <xf numFmtId="0" fontId="13" fillId="5" borderId="226" xfId="0" applyFont="1" applyFill="1" applyBorder="1" applyAlignment="1" applyProtection="1">
      <alignment horizontal="center" vertical="center"/>
    </xf>
    <xf numFmtId="0" fontId="19" fillId="7" borderId="15" xfId="0" applyFont="1" applyFill="1" applyBorder="1" applyAlignment="1" applyProtection="1">
      <alignment vertical="center"/>
    </xf>
    <xf numFmtId="0" fontId="19" fillId="7" borderId="16" xfId="0" applyFont="1" applyFill="1" applyBorder="1" applyAlignment="1" applyProtection="1">
      <alignment vertical="center"/>
    </xf>
    <xf numFmtId="0" fontId="19" fillId="7" borderId="17" xfId="0" applyFont="1" applyFill="1" applyBorder="1" applyAlignment="1" applyProtection="1">
      <alignment vertical="center"/>
    </xf>
    <xf numFmtId="0" fontId="19" fillId="7" borderId="18" xfId="0" applyFont="1" applyFill="1" applyBorder="1" applyAlignment="1" applyProtection="1">
      <alignment vertical="center"/>
    </xf>
    <xf numFmtId="0" fontId="19" fillId="7" borderId="19" xfId="0" applyFont="1" applyFill="1" applyBorder="1" applyAlignment="1" applyProtection="1">
      <alignment vertical="center"/>
    </xf>
    <xf numFmtId="0" fontId="19" fillId="7" borderId="20" xfId="0" applyFont="1" applyFill="1" applyBorder="1" applyAlignment="1" applyProtection="1">
      <alignment vertical="center"/>
    </xf>
    <xf numFmtId="164" fontId="6" fillId="13" borderId="268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6" fillId="13" borderId="271" xfId="0" applyNumberFormat="1" applyFont="1" applyFill="1" applyBorder="1" applyAlignment="1" applyProtection="1">
      <alignment horizontal="center" vertical="center" wrapText="1"/>
    </xf>
    <xf numFmtId="164" fontId="6" fillId="13" borderId="242" xfId="0" applyNumberFormat="1" applyFont="1" applyFill="1" applyBorder="1" applyAlignment="1" applyProtection="1">
      <alignment horizontal="center" vertical="center" wrapText="1"/>
    </xf>
    <xf numFmtId="165" fontId="30" fillId="13" borderId="356" xfId="0" applyNumberFormat="1" applyFont="1" applyFill="1" applyBorder="1" applyAlignment="1" applyProtection="1">
      <alignment horizontal="center" vertical="center" wrapText="1"/>
    </xf>
    <xf numFmtId="164" fontId="6" fillId="13" borderId="259" xfId="0" applyNumberFormat="1" applyFont="1" applyFill="1" applyBorder="1" applyAlignment="1" applyProtection="1">
      <alignment horizontal="center" vertical="center" wrapText="1"/>
    </xf>
    <xf numFmtId="0" fontId="2" fillId="17" borderId="14" xfId="0" applyFont="1" applyFill="1" applyBorder="1" applyAlignment="1" applyProtection="1">
      <alignment horizontal="center" vertical="center"/>
    </xf>
    <xf numFmtId="0" fontId="26" fillId="17" borderId="48" xfId="0" applyFont="1" applyFill="1" applyBorder="1" applyAlignment="1" applyProtection="1">
      <alignment horizontal="center" vertical="center"/>
    </xf>
    <xf numFmtId="0" fontId="15" fillId="62" borderId="1" xfId="0" applyFont="1" applyFill="1" applyBorder="1" applyAlignment="1" applyProtection="1">
      <alignment horizontal="center" vertical="center"/>
    </xf>
    <xf numFmtId="0" fontId="26" fillId="62" borderId="1" xfId="0" applyFont="1" applyFill="1" applyBorder="1" applyAlignment="1" applyProtection="1">
      <alignment horizontal="center" vertical="center"/>
    </xf>
    <xf numFmtId="0" fontId="26" fillId="62" borderId="2" xfId="0" applyFont="1" applyFill="1" applyBorder="1" applyAlignment="1" applyProtection="1">
      <alignment horizontal="center" vertical="center"/>
      <protection locked="0"/>
    </xf>
    <xf numFmtId="0" fontId="2" fillId="16" borderId="58" xfId="0" applyFont="1" applyFill="1" applyBorder="1" applyAlignment="1" applyProtection="1">
      <alignment horizontal="center" vertical="center"/>
    </xf>
    <xf numFmtId="0" fontId="26" fillId="16" borderId="50" xfId="0" applyFont="1" applyFill="1" applyBorder="1" applyAlignment="1" applyProtection="1">
      <alignment horizontal="center" vertical="center"/>
    </xf>
    <xf numFmtId="0" fontId="26" fillId="16" borderId="9" xfId="0" applyFont="1" applyFill="1" applyBorder="1" applyAlignment="1" applyProtection="1">
      <alignment horizontal="center" vertical="center"/>
    </xf>
    <xf numFmtId="0" fontId="26" fillId="16" borderId="13" xfId="0" applyFont="1" applyFill="1" applyBorder="1" applyAlignment="1" applyProtection="1">
      <alignment horizontal="center" vertical="center"/>
    </xf>
    <xf numFmtId="0" fontId="26" fillId="53" borderId="13" xfId="0" applyFont="1" applyFill="1" applyBorder="1" applyAlignment="1" applyProtection="1">
      <alignment horizontal="center" vertical="center"/>
    </xf>
    <xf numFmtId="0" fontId="26" fillId="53" borderId="10" xfId="0" applyFont="1" applyFill="1" applyBorder="1" applyAlignment="1" applyProtection="1">
      <alignment horizontal="center" vertical="center"/>
      <protection locked="0"/>
    </xf>
    <xf numFmtId="1" fontId="2" fillId="16" borderId="9" xfId="0" applyNumberFormat="1" applyFont="1" applyFill="1" applyBorder="1" applyAlignment="1" applyProtection="1">
      <alignment horizontal="center" vertical="center"/>
    </xf>
    <xf numFmtId="1" fontId="2" fillId="16" borderId="13" xfId="0" applyNumberFormat="1" applyFont="1" applyFill="1" applyBorder="1" applyAlignment="1" applyProtection="1">
      <alignment horizontal="center" vertical="center"/>
    </xf>
    <xf numFmtId="1" fontId="2" fillId="16" borderId="10" xfId="0" applyNumberFormat="1" applyFont="1" applyFill="1" applyBorder="1" applyAlignment="1" applyProtection="1">
      <alignment horizontal="center" vertical="center"/>
    </xf>
    <xf numFmtId="1" fontId="2" fillId="16" borderId="3" xfId="0" applyNumberFormat="1" applyFont="1" applyFill="1" applyBorder="1" applyAlignment="1" applyProtection="1">
      <alignment horizontal="center" vertical="center"/>
    </xf>
    <xf numFmtId="1" fontId="2" fillId="16" borderId="268" xfId="0" applyNumberFormat="1" applyFont="1" applyFill="1" applyBorder="1" applyAlignment="1" applyProtection="1">
      <alignment horizontal="center" vertical="center"/>
    </xf>
    <xf numFmtId="1" fontId="6" fillId="16" borderId="238" xfId="0" applyNumberFormat="1" applyFont="1" applyFill="1" applyBorder="1" applyAlignment="1" applyProtection="1">
      <alignment horizontal="center" vertical="center"/>
    </xf>
    <xf numFmtId="1" fontId="6" fillId="16" borderId="3" xfId="0" applyNumberFormat="1" applyFont="1" applyFill="1" applyBorder="1" applyAlignment="1" applyProtection="1">
      <alignment horizontal="center" vertical="center"/>
    </xf>
    <xf numFmtId="0" fontId="2" fillId="8" borderId="203" xfId="0" applyFont="1" applyFill="1" applyBorder="1" applyAlignment="1" applyProtection="1">
      <alignment horizontal="center" vertical="center"/>
    </xf>
    <xf numFmtId="0" fontId="2" fillId="8" borderId="9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  <protection locked="0"/>
    </xf>
    <xf numFmtId="0" fontId="15" fillId="12" borderId="7" xfId="0" applyFont="1" applyFill="1" applyBorder="1" applyAlignment="1" applyProtection="1">
      <alignment horizontal="center" vertical="center"/>
    </xf>
    <xf numFmtId="0" fontId="58" fillId="50" borderId="10" xfId="0" applyFont="1" applyFill="1" applyBorder="1" applyAlignment="1" applyProtection="1">
      <alignment horizontal="center" vertical="center"/>
      <protection locked="0"/>
    </xf>
    <xf numFmtId="0" fontId="58" fillId="50" borderId="2" xfId="0" applyFont="1" applyFill="1" applyBorder="1" applyAlignment="1" applyProtection="1">
      <alignment horizontal="center" vertical="center"/>
      <protection locked="0"/>
    </xf>
    <xf numFmtId="1" fontId="6" fillId="12" borderId="258" xfId="0" applyNumberFormat="1" applyFont="1" applyFill="1" applyBorder="1" applyAlignment="1" applyProtection="1">
      <alignment horizontal="center" vertical="center"/>
    </xf>
    <xf numFmtId="1" fontId="142" fillId="14" borderId="121" xfId="0" applyNumberFormat="1" applyFont="1" applyFill="1" applyBorder="1" applyAlignment="1" applyProtection="1">
      <alignment horizontal="center" vertical="center"/>
    </xf>
    <xf numFmtId="0" fontId="26" fillId="50" borderId="119" xfId="0" applyFont="1" applyFill="1" applyBorder="1" applyAlignment="1" applyProtection="1">
      <alignment horizontal="center" vertical="center"/>
      <protection locked="0"/>
    </xf>
    <xf numFmtId="2" fontId="15" fillId="10" borderId="117" xfId="0" applyNumberFormat="1" applyFont="1" applyFill="1" applyBorder="1" applyAlignment="1" applyProtection="1">
      <alignment horizontal="center" vertical="center"/>
    </xf>
    <xf numFmtId="3" fontId="38" fillId="14" borderId="119" xfId="0" applyNumberFormat="1" applyFont="1" applyFill="1" applyBorder="1" applyAlignment="1" applyProtection="1">
      <alignment horizontal="center" vertical="center"/>
    </xf>
    <xf numFmtId="0" fontId="6" fillId="48" borderId="11" xfId="0" applyFont="1" applyFill="1" applyBorder="1" applyAlignment="1" applyProtection="1">
      <alignment vertical="center"/>
    </xf>
    <xf numFmtId="0" fontId="5" fillId="48" borderId="225" xfId="0" applyFont="1" applyFill="1" applyBorder="1" applyAlignment="1" applyProtection="1">
      <alignment horizontal="center" vertical="center"/>
    </xf>
    <xf numFmtId="0" fontId="2" fillId="48" borderId="225" xfId="0" applyFont="1" applyFill="1" applyBorder="1" applyAlignment="1" applyProtection="1">
      <alignment horizontal="center" vertical="center"/>
    </xf>
    <xf numFmtId="0" fontId="6" fillId="48" borderId="5" xfId="0" applyFont="1" applyFill="1" applyBorder="1" applyAlignment="1" applyProtection="1">
      <alignment horizontal="center" vertical="center"/>
    </xf>
    <xf numFmtId="0" fontId="15" fillId="12" borderId="6" xfId="0" applyFont="1" applyFill="1" applyBorder="1" applyAlignment="1" applyProtection="1">
      <alignment horizontal="center" vertical="center"/>
    </xf>
    <xf numFmtId="0" fontId="26" fillId="49" borderId="6" xfId="0" applyFont="1" applyFill="1" applyBorder="1" applyAlignment="1" applyProtection="1">
      <alignment horizontal="center" vertical="center"/>
    </xf>
    <xf numFmtId="0" fontId="58" fillId="50" borderId="11" xfId="0" applyFont="1" applyFill="1" applyBorder="1" applyAlignment="1" applyProtection="1">
      <alignment horizontal="center" vertical="center"/>
      <protection locked="0"/>
    </xf>
    <xf numFmtId="3" fontId="38" fillId="14" borderId="11" xfId="0" applyNumberFormat="1" applyFont="1" applyFill="1" applyBorder="1" applyAlignment="1" applyProtection="1">
      <alignment horizontal="center" vertical="center"/>
    </xf>
    <xf numFmtId="0" fontId="13" fillId="2" borderId="125" xfId="0" applyFont="1" applyFill="1" applyBorder="1" applyAlignment="1" applyProtection="1">
      <alignment horizontal="center" vertical="center"/>
    </xf>
    <xf numFmtId="1" fontId="33" fillId="15" borderId="121" xfId="0" applyNumberFormat="1" applyFont="1" applyFill="1" applyBorder="1" applyAlignment="1" applyProtection="1">
      <alignment horizontal="center" vertical="center"/>
    </xf>
    <xf numFmtId="0" fontId="54" fillId="50" borderId="119" xfId="0" applyFont="1" applyFill="1" applyBorder="1" applyAlignment="1" applyProtection="1">
      <alignment horizontal="center" vertical="center"/>
      <protection locked="0"/>
    </xf>
    <xf numFmtId="0" fontId="6" fillId="8" borderId="357" xfId="0" applyFont="1" applyFill="1" applyBorder="1" applyAlignment="1" applyProtection="1">
      <alignment vertical="center"/>
    </xf>
    <xf numFmtId="0" fontId="5" fillId="8" borderId="358" xfId="0" applyFont="1" applyFill="1" applyBorder="1" applyAlignment="1" applyProtection="1">
      <alignment horizontal="center" vertical="center"/>
    </xf>
    <xf numFmtId="0" fontId="6" fillId="8" borderId="358" xfId="0" applyFont="1" applyFill="1" applyBorder="1" applyAlignment="1" applyProtection="1">
      <alignment horizontal="center" vertical="center"/>
    </xf>
    <xf numFmtId="0" fontId="6" fillId="8" borderId="359" xfId="0" applyFont="1" applyFill="1" applyBorder="1" applyAlignment="1" applyProtection="1">
      <alignment horizontal="center" vertical="center"/>
    </xf>
    <xf numFmtId="1" fontId="14" fillId="0" borderId="360" xfId="0" applyNumberFormat="1" applyFont="1" applyFill="1" applyBorder="1" applyAlignment="1" applyProtection="1">
      <alignment horizontal="center" vertical="center"/>
    </xf>
    <xf numFmtId="0" fontId="26" fillId="12" borderId="361" xfId="0" applyFont="1" applyFill="1" applyBorder="1" applyAlignment="1" applyProtection="1">
      <alignment horizontal="center" vertical="center"/>
    </xf>
    <xf numFmtId="0" fontId="26" fillId="12" borderId="362" xfId="0" applyFont="1" applyFill="1" applyBorder="1" applyAlignment="1" applyProtection="1">
      <alignment horizontal="center" vertical="center"/>
    </xf>
    <xf numFmtId="0" fontId="26" fillId="12" borderId="360" xfId="0" applyFont="1" applyFill="1" applyBorder="1" applyAlignment="1" applyProtection="1">
      <alignment horizontal="center" vertical="center"/>
    </xf>
    <xf numFmtId="0" fontId="58" fillId="21" borderId="357" xfId="0" applyFont="1" applyFill="1" applyBorder="1" applyAlignment="1" applyProtection="1">
      <alignment horizontal="center" vertical="center"/>
      <protection locked="0"/>
    </xf>
    <xf numFmtId="0" fontId="132" fillId="12" borderId="363" xfId="0" applyFont="1" applyFill="1" applyBorder="1" applyAlignment="1" applyProtection="1">
      <alignment horizontal="center" vertical="center"/>
    </xf>
    <xf numFmtId="2" fontId="132" fillId="16" borderId="360" xfId="0" applyNumberFormat="1" applyFont="1" applyFill="1" applyBorder="1" applyAlignment="1" applyProtection="1">
      <alignment horizontal="center" vertical="center"/>
    </xf>
    <xf numFmtId="2" fontId="15" fillId="10" borderId="364" xfId="0" applyNumberFormat="1" applyFont="1" applyFill="1" applyBorder="1" applyAlignment="1" applyProtection="1">
      <alignment horizontal="center" vertical="center"/>
    </xf>
    <xf numFmtId="164" fontId="33" fillId="21" borderId="361" xfId="0" applyNumberFormat="1" applyFont="1" applyFill="1" applyBorder="1" applyAlignment="1" applyProtection="1">
      <alignment horizontal="center" vertical="center"/>
    </xf>
    <xf numFmtId="164" fontId="33" fillId="21" borderId="360" xfId="0" applyNumberFormat="1" applyFont="1" applyFill="1" applyBorder="1" applyAlignment="1" applyProtection="1">
      <alignment horizontal="center" vertical="center"/>
    </xf>
    <xf numFmtId="3" fontId="38" fillId="14" borderId="357" xfId="0" applyNumberFormat="1" applyFont="1" applyFill="1" applyBorder="1" applyAlignment="1" applyProtection="1">
      <alignment horizontal="center" vertical="center"/>
    </xf>
    <xf numFmtId="1" fontId="2" fillId="12" borderId="361" xfId="0" applyNumberFormat="1" applyFont="1" applyFill="1" applyBorder="1" applyAlignment="1" applyProtection="1">
      <alignment horizontal="center" vertical="center"/>
    </xf>
    <xf numFmtId="1" fontId="2" fillId="12" borderId="360" xfId="0" applyNumberFormat="1" applyFont="1" applyFill="1" applyBorder="1" applyAlignment="1" applyProtection="1">
      <alignment horizontal="center" vertical="center"/>
    </xf>
    <xf numFmtId="1" fontId="2" fillId="12" borderId="357" xfId="0" applyNumberFormat="1" applyFont="1" applyFill="1" applyBorder="1" applyAlignment="1" applyProtection="1">
      <alignment horizontal="center" vertical="center"/>
    </xf>
    <xf numFmtId="1" fontId="2" fillId="12" borderId="359" xfId="0" applyNumberFormat="1" applyFont="1" applyFill="1" applyBorder="1" applyAlignment="1" applyProtection="1">
      <alignment horizontal="center" vertical="center"/>
    </xf>
    <xf numFmtId="1" fontId="2" fillId="12" borderId="365" xfId="0" applyNumberFormat="1" applyFont="1" applyFill="1" applyBorder="1" applyAlignment="1" applyProtection="1">
      <alignment horizontal="center" vertical="center"/>
    </xf>
    <xf numFmtId="1" fontId="6" fillId="12" borderId="366" xfId="0" applyNumberFormat="1" applyFont="1" applyFill="1" applyBorder="1" applyAlignment="1" applyProtection="1">
      <alignment horizontal="center" vertical="center"/>
    </xf>
    <xf numFmtId="1" fontId="6" fillId="12" borderId="359" xfId="0" applyNumberFormat="1" applyFont="1" applyFill="1" applyBorder="1" applyAlignment="1" applyProtection="1">
      <alignment horizontal="center" vertical="center"/>
    </xf>
    <xf numFmtId="164" fontId="2" fillId="12" borderId="364" xfId="0" applyNumberFormat="1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3" fontId="38" fillId="14" borderId="2" xfId="0" applyNumberFormat="1" applyFont="1" applyFill="1" applyBorder="1" applyAlignment="1" applyProtection="1">
      <alignment horizontal="center" vertical="center"/>
    </xf>
    <xf numFmtId="0" fontId="5" fillId="2" borderId="352" xfId="0" applyFont="1" applyFill="1" applyBorder="1" applyAlignment="1" applyProtection="1">
      <alignment horizontal="center" vertical="center"/>
    </xf>
    <xf numFmtId="0" fontId="6" fillId="2" borderId="352" xfId="0" applyFont="1" applyFill="1" applyBorder="1" applyAlignment="1" applyProtection="1">
      <alignment horizontal="center" vertical="center"/>
    </xf>
    <xf numFmtId="0" fontId="2" fillId="2" borderId="120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vertical="center"/>
    </xf>
    <xf numFmtId="0" fontId="5" fillId="5" borderId="225" xfId="0" applyFont="1" applyFill="1" applyBorder="1" applyAlignment="1" applyProtection="1">
      <alignment horizontal="center" vertical="center"/>
    </xf>
    <xf numFmtId="0" fontId="6" fillId="5" borderId="225" xfId="0" applyFont="1" applyFill="1" applyBorder="1" applyAlignment="1" applyProtection="1">
      <alignment horizontal="center" vertical="center"/>
    </xf>
    <xf numFmtId="0" fontId="6" fillId="5" borderId="8" xfId="0" applyFont="1" applyFill="1" applyBorder="1" applyAlignment="1" applyProtection="1">
      <alignment horizontal="center" vertical="center"/>
    </xf>
    <xf numFmtId="2" fontId="15" fillId="10" borderId="11" xfId="0" applyNumberFormat="1" applyFont="1" applyFill="1" applyBorder="1" applyAlignment="1" applyProtection="1">
      <alignment horizontal="center" vertical="center"/>
    </xf>
    <xf numFmtId="0" fontId="56" fillId="2" borderId="225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164" fontId="33" fillId="14" borderId="11" xfId="0" applyNumberFormat="1" applyFont="1" applyFill="1" applyBorder="1" applyAlignment="1" applyProtection="1">
      <alignment horizontal="center" vertical="center"/>
    </xf>
    <xf numFmtId="0" fontId="6" fillId="4" borderId="11" xfId="0" applyFont="1" applyFill="1" applyBorder="1" applyAlignment="1" applyProtection="1">
      <alignment vertical="center"/>
    </xf>
    <xf numFmtId="0" fontId="5" fillId="5" borderId="281" xfId="0" applyFont="1" applyFill="1" applyBorder="1" applyAlignment="1" applyProtection="1">
      <alignment horizontal="center" vertical="center"/>
    </xf>
    <xf numFmtId="0" fontId="6" fillId="4" borderId="225" xfId="0" applyFont="1" applyFill="1" applyBorder="1" applyAlignment="1" applyProtection="1">
      <alignment horizontal="center" vertical="center"/>
    </xf>
    <xf numFmtId="0" fontId="6" fillId="4" borderId="8" xfId="0" applyFont="1" applyFill="1" applyBorder="1" applyAlignment="1" applyProtection="1">
      <alignment horizontal="center" vertical="center"/>
    </xf>
    <xf numFmtId="0" fontId="15" fillId="14" borderId="10" xfId="0" applyFont="1" applyFill="1" applyBorder="1" applyAlignment="1" applyProtection="1">
      <alignment vertical="center"/>
    </xf>
    <xf numFmtId="0" fontId="15" fillId="14" borderId="203" xfId="0" applyFont="1" applyFill="1" applyBorder="1" applyAlignment="1" applyProtection="1">
      <alignment horizontal="center" vertical="center"/>
    </xf>
    <xf numFmtId="0" fontId="15" fillId="14" borderId="204" xfId="0" applyFont="1" applyFill="1" applyBorder="1" applyAlignment="1" applyProtection="1">
      <alignment horizontal="center" vertical="center"/>
    </xf>
    <xf numFmtId="0" fontId="6" fillId="5" borderId="206" xfId="0" applyFont="1" applyFill="1" applyBorder="1" applyAlignment="1" applyProtection="1">
      <alignment horizontal="center" vertical="center"/>
    </xf>
    <xf numFmtId="0" fontId="6" fillId="2" borderId="234" xfId="0" applyFont="1" applyFill="1" applyBorder="1" applyAlignment="1" applyProtection="1">
      <alignment vertical="center"/>
    </xf>
    <xf numFmtId="0" fontId="5" fillId="2" borderId="321" xfId="0" applyFont="1" applyFill="1" applyBorder="1" applyAlignment="1" applyProtection="1">
      <alignment horizontal="center" vertical="center"/>
    </xf>
    <xf numFmtId="0" fontId="6" fillId="2" borderId="321" xfId="0" applyFont="1" applyFill="1" applyBorder="1" applyAlignment="1" applyProtection="1">
      <alignment horizontal="center" vertical="center"/>
    </xf>
    <xf numFmtId="0" fontId="6" fillId="2" borderId="322" xfId="0" applyFont="1" applyFill="1" applyBorder="1" applyAlignment="1" applyProtection="1">
      <alignment horizontal="center" vertical="center"/>
    </xf>
    <xf numFmtId="0" fontId="13" fillId="21" borderId="234" xfId="0" applyFont="1" applyFill="1" applyBorder="1" applyAlignment="1" applyProtection="1">
      <alignment horizontal="center"/>
    </xf>
    <xf numFmtId="1" fontId="8" fillId="2" borderId="3" xfId="0" applyNumberFormat="1" applyFont="1" applyFill="1" applyBorder="1" applyAlignment="1" applyProtection="1">
      <alignment horizontal="center" vertical="center"/>
    </xf>
    <xf numFmtId="0" fontId="30" fillId="4" borderId="10" xfId="0" applyFont="1" applyFill="1" applyBorder="1" applyAlignment="1" applyProtection="1">
      <alignment vertical="center"/>
    </xf>
    <xf numFmtId="0" fontId="13" fillId="4" borderId="203" xfId="0" applyFont="1" applyFill="1" applyBorder="1" applyAlignment="1" applyProtection="1">
      <alignment horizontal="center" vertical="center"/>
    </xf>
    <xf numFmtId="0" fontId="13" fillId="4" borderId="204" xfId="0" applyFont="1" applyFill="1" applyBorder="1" applyAlignment="1" applyProtection="1">
      <alignment horizontal="center" vertical="center"/>
    </xf>
    <xf numFmtId="0" fontId="8" fillId="0" borderId="13" xfId="0" applyFont="1" applyFill="1" applyBorder="1" applyAlignment="1" applyProtection="1">
      <alignment horizontal="center" vertical="center"/>
    </xf>
    <xf numFmtId="0" fontId="24" fillId="21" borderId="10" xfId="0" applyFont="1" applyFill="1" applyBorder="1" applyAlignment="1" applyProtection="1">
      <alignment horizontal="center" vertical="center"/>
    </xf>
    <xf numFmtId="0" fontId="8" fillId="2" borderId="13" xfId="0" applyFont="1" applyFill="1" applyBorder="1" applyAlignment="1" applyProtection="1">
      <alignment horizontal="center" vertical="center"/>
    </xf>
    <xf numFmtId="0" fontId="136" fillId="14" borderId="205" xfId="0" applyFont="1" applyFill="1" applyBorder="1" applyAlignment="1" applyProtection="1">
      <alignment horizontal="center" vertical="center"/>
    </xf>
    <xf numFmtId="0" fontId="102" fillId="14" borderId="205" xfId="0" applyFont="1" applyFill="1" applyBorder="1" applyAlignment="1" applyProtection="1">
      <alignment horizontal="center" vertical="center"/>
    </xf>
    <xf numFmtId="0" fontId="102" fillId="14" borderId="206" xfId="0" applyFont="1" applyFill="1" applyBorder="1" applyAlignment="1" applyProtection="1">
      <alignment horizontal="center" vertical="center"/>
    </xf>
    <xf numFmtId="0" fontId="30" fillId="4" borderId="14" xfId="0" applyFont="1" applyFill="1" applyBorder="1" applyAlignment="1" applyProtection="1">
      <alignment vertical="center"/>
    </xf>
    <xf numFmtId="0" fontId="13" fillId="5" borderId="281" xfId="0" applyFont="1" applyFill="1" applyBorder="1" applyAlignment="1" applyProtection="1">
      <alignment horizontal="center" vertical="center"/>
    </xf>
    <xf numFmtId="0" fontId="13" fillId="4" borderId="283" xfId="0" applyFont="1" applyFill="1" applyBorder="1" applyAlignment="1" applyProtection="1">
      <alignment horizontal="center" vertical="center"/>
    </xf>
    <xf numFmtId="0" fontId="26" fillId="2" borderId="12" xfId="0" applyFont="1" applyFill="1" applyBorder="1" applyAlignment="1" applyProtection="1">
      <alignment horizontal="center" vertical="center"/>
    </xf>
    <xf numFmtId="1" fontId="2" fillId="2" borderId="12" xfId="0" applyNumberFormat="1" applyFont="1" applyFill="1" applyBorder="1" applyAlignment="1" applyProtection="1">
      <alignment horizontal="center" vertical="center"/>
    </xf>
    <xf numFmtId="1" fontId="2" fillId="2" borderId="21" xfId="0" applyNumberFormat="1" applyFont="1" applyFill="1" applyBorder="1" applyAlignment="1" applyProtection="1">
      <alignment horizontal="center" vertical="center"/>
    </xf>
    <xf numFmtId="1" fontId="2" fillId="2" borderId="14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6" fillId="2" borderId="284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44" fillId="2" borderId="52" xfId="0" applyFont="1" applyFill="1" applyBorder="1" applyAlignment="1" applyProtection="1">
      <alignment horizontal="center" vertical="center"/>
    </xf>
    <xf numFmtId="0" fontId="44" fillId="2" borderId="8" xfId="0" applyFont="1" applyFill="1" applyBorder="1" applyAlignment="1" applyProtection="1">
      <alignment horizontal="center" vertical="center"/>
    </xf>
    <xf numFmtId="0" fontId="44" fillId="2" borderId="6" xfId="0" applyFont="1" applyFill="1" applyBorder="1" applyAlignment="1" applyProtection="1">
      <alignment horizontal="center" vertical="center"/>
    </xf>
    <xf numFmtId="0" fontId="5" fillId="21" borderId="11" xfId="0" applyFont="1" applyFill="1" applyBorder="1" applyAlignment="1" applyProtection="1">
      <alignment horizontal="center" vertical="center"/>
    </xf>
    <xf numFmtId="0" fontId="8" fillId="2" borderId="37" xfId="0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 applyProtection="1">
      <alignment horizontal="center" vertical="center"/>
    </xf>
    <xf numFmtId="164" fontId="130" fillId="10" borderId="11" xfId="0" applyNumberFormat="1" applyFont="1" applyFill="1" applyBorder="1" applyAlignment="1" applyProtection="1">
      <alignment horizontal="center" vertical="center"/>
    </xf>
    <xf numFmtId="164" fontId="130" fillId="21" borderId="52" xfId="0" applyNumberFormat="1" applyFont="1" applyFill="1" applyBorder="1" applyAlignment="1" applyProtection="1">
      <alignment horizontal="center" vertical="center"/>
    </xf>
    <xf numFmtId="3" fontId="5" fillId="14" borderId="53" xfId="0" applyNumberFormat="1" applyFont="1" applyFill="1" applyBorder="1" applyAlignment="1" applyProtection="1">
      <alignment horizontal="center" vertical="center"/>
    </xf>
    <xf numFmtId="1" fontId="8" fillId="2" borderId="8" xfId="0" applyNumberFormat="1" applyFont="1" applyFill="1" applyBorder="1" applyAlignment="1" applyProtection="1">
      <alignment horizontal="center" vertical="center"/>
    </xf>
    <xf numFmtId="1" fontId="8" fillId="2" borderId="6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8" fillId="2" borderId="5" xfId="0" applyNumberFormat="1" applyFont="1" applyFill="1" applyBorder="1" applyAlignment="1" applyProtection="1">
      <alignment horizontal="center" vertical="center"/>
    </xf>
    <xf numFmtId="1" fontId="5" fillId="2" borderId="259" xfId="0" applyNumberFormat="1" applyFont="1" applyFill="1" applyBorder="1" applyAlignment="1" applyProtection="1">
      <alignment horizontal="center" vertical="center"/>
    </xf>
    <xf numFmtId="1" fontId="5" fillId="2" borderId="11" xfId="0" applyNumberFormat="1" applyFont="1" applyFill="1" applyBorder="1" applyAlignment="1" applyProtection="1">
      <alignment horizontal="center" vertical="center"/>
    </xf>
    <xf numFmtId="164" fontId="8" fillId="2" borderId="53" xfId="0" applyNumberFormat="1" applyFont="1" applyFill="1" applyBorder="1" applyAlignment="1" applyProtection="1">
      <alignment horizontal="center" vertical="center"/>
    </xf>
    <xf numFmtId="1" fontId="2" fillId="2" borderId="259" xfId="0" applyNumberFormat="1" applyFont="1" applyFill="1" applyBorder="1" applyAlignment="1" applyProtection="1">
      <alignment horizontal="center" vertical="center"/>
    </xf>
    <xf numFmtId="0" fontId="44" fillId="2" borderId="14" xfId="0" applyFont="1" applyFill="1" applyBorder="1" applyAlignment="1" applyProtection="1">
      <alignment horizontal="center" vertical="center"/>
    </xf>
    <xf numFmtId="1" fontId="5" fillId="2" borderId="260" xfId="0" applyNumberFormat="1" applyFont="1" applyFill="1" applyBorder="1" applyAlignment="1" applyProtection="1">
      <alignment horizontal="center" vertical="center"/>
    </xf>
    <xf numFmtId="1" fontId="5" fillId="2" borderId="10" xfId="0" applyNumberFormat="1" applyFont="1" applyFill="1" applyBorder="1" applyAlignment="1" applyProtection="1">
      <alignment horizontal="center" vertical="center"/>
    </xf>
    <xf numFmtId="0" fontId="141" fillId="2" borderId="10" xfId="0" applyFont="1" applyFill="1" applyBorder="1" applyAlignment="1" applyProtection="1">
      <alignment horizontal="center" vertical="center"/>
    </xf>
    <xf numFmtId="1" fontId="14" fillId="20" borderId="26" xfId="0" applyNumberFormat="1" applyFont="1" applyFill="1" applyBorder="1" applyAlignment="1" applyProtection="1">
      <alignment horizontal="center" vertical="center"/>
    </xf>
    <xf numFmtId="0" fontId="26" fillId="2" borderId="55" xfId="0" applyFont="1" applyFill="1" applyBorder="1" applyAlignment="1" applyProtection="1">
      <alignment horizontal="center" vertical="center"/>
    </xf>
    <xf numFmtId="0" fontId="26" fillId="2" borderId="26" xfId="0" applyFont="1" applyFill="1" applyBorder="1" applyAlignment="1" applyProtection="1">
      <alignment horizontal="center" vertical="center"/>
    </xf>
    <xf numFmtId="0" fontId="26" fillId="2" borderId="25" xfId="0" applyFont="1" applyFill="1" applyBorder="1" applyAlignment="1" applyProtection="1">
      <alignment horizontal="center" vertical="center"/>
    </xf>
    <xf numFmtId="0" fontId="6" fillId="21" borderId="25" xfId="0" applyFont="1" applyFill="1" applyBorder="1" applyAlignment="1" applyProtection="1">
      <alignment horizontal="center" vertical="center"/>
    </xf>
    <xf numFmtId="0" fontId="132" fillId="2" borderId="261" xfId="0" applyFont="1" applyFill="1" applyBorder="1" applyAlignment="1" applyProtection="1">
      <alignment horizontal="center" vertical="center"/>
    </xf>
    <xf numFmtId="2" fontId="132" fillId="16" borderId="26" xfId="0" applyNumberFormat="1" applyFont="1" applyFill="1" applyBorder="1" applyAlignment="1" applyProtection="1">
      <alignment horizontal="center" vertical="center"/>
    </xf>
    <xf numFmtId="164" fontId="15" fillId="10" borderId="25" xfId="0" applyNumberFormat="1" applyFont="1" applyFill="1" applyBorder="1" applyAlignment="1" applyProtection="1">
      <alignment horizontal="center" vertical="center"/>
    </xf>
    <xf numFmtId="164" fontId="133" fillId="21" borderId="55" xfId="0" applyNumberFormat="1" applyFont="1" applyFill="1" applyBorder="1" applyAlignment="1" applyProtection="1">
      <alignment horizontal="center" vertical="center"/>
    </xf>
    <xf numFmtId="3" fontId="20" fillId="14" borderId="59" xfId="0" applyNumberFormat="1" applyFont="1" applyFill="1" applyBorder="1" applyAlignment="1" applyProtection="1">
      <alignment horizontal="center" vertical="center"/>
    </xf>
    <xf numFmtId="1" fontId="2" fillId="2" borderId="138" xfId="0" applyNumberFormat="1" applyFont="1" applyFill="1" applyBorder="1" applyAlignment="1" applyProtection="1">
      <alignment horizontal="center" vertical="center"/>
    </xf>
    <xf numFmtId="1" fontId="2" fillId="2" borderId="26" xfId="0" applyNumberFormat="1" applyFont="1" applyFill="1" applyBorder="1" applyAlignment="1" applyProtection="1">
      <alignment horizontal="center" vertical="center"/>
    </xf>
    <xf numFmtId="1" fontId="2" fillId="2" borderId="25" xfId="0" applyNumberFormat="1" applyFont="1" applyFill="1" applyBorder="1" applyAlignment="1" applyProtection="1">
      <alignment horizontal="center" vertical="center"/>
    </xf>
    <xf numFmtId="1" fontId="2" fillId="2" borderId="137" xfId="0" applyNumberFormat="1" applyFont="1" applyFill="1" applyBorder="1" applyAlignment="1" applyProtection="1">
      <alignment horizontal="center" vertical="center"/>
    </xf>
    <xf numFmtId="1" fontId="6" fillId="2" borderId="263" xfId="0" applyNumberFormat="1" applyFont="1" applyFill="1" applyBorder="1" applyAlignment="1" applyProtection="1">
      <alignment horizontal="center" vertical="center"/>
    </xf>
    <xf numFmtId="1" fontId="6" fillId="2" borderId="25" xfId="0" applyNumberFormat="1" applyFont="1" applyFill="1" applyBorder="1" applyAlignment="1" applyProtection="1">
      <alignment horizontal="center" vertical="center"/>
    </xf>
    <xf numFmtId="0" fontId="58" fillId="2" borderId="10" xfId="0" applyFont="1" applyFill="1" applyBorder="1" applyAlignment="1" applyProtection="1">
      <alignment horizontal="center" vertical="center"/>
    </xf>
    <xf numFmtId="0" fontId="56" fillId="4" borderId="281" xfId="0" applyFont="1" applyFill="1" applyBorder="1" applyAlignment="1" applyProtection="1">
      <alignment horizontal="center" vertical="center"/>
    </xf>
    <xf numFmtId="1" fontId="33" fillId="0" borderId="6" xfId="0" applyNumberFormat="1" applyFont="1" applyFill="1" applyBorder="1" applyAlignment="1" applyProtection="1">
      <alignment horizontal="center" vertical="center"/>
    </xf>
    <xf numFmtId="1" fontId="30" fillId="2" borderId="8" xfId="0" applyNumberFormat="1" applyFont="1" applyFill="1" applyBorder="1" applyAlignment="1" applyProtection="1">
      <alignment horizontal="center" vertical="center"/>
    </xf>
    <xf numFmtId="1" fontId="30" fillId="2" borderId="6" xfId="0" applyNumberFormat="1" applyFont="1" applyFill="1" applyBorder="1" applyAlignment="1" applyProtection="1">
      <alignment horizontal="center" vertical="center"/>
    </xf>
    <xf numFmtId="1" fontId="30" fillId="2" borderId="11" xfId="0" applyNumberFormat="1" applyFont="1" applyFill="1" applyBorder="1" applyAlignment="1" applyProtection="1">
      <alignment horizontal="center" vertical="center"/>
    </xf>
    <xf numFmtId="1" fontId="30" fillId="2" borderId="5" xfId="0" applyNumberFormat="1" applyFont="1" applyFill="1" applyBorder="1" applyAlignment="1" applyProtection="1">
      <alignment horizontal="center" vertical="center"/>
    </xf>
    <xf numFmtId="1" fontId="30" fillId="2" borderId="273" xfId="0" applyNumberFormat="1" applyFont="1" applyFill="1" applyBorder="1" applyAlignment="1" applyProtection="1">
      <alignment horizontal="center" vertical="center"/>
    </xf>
    <xf numFmtId="1" fontId="30" fillId="2" borderId="259" xfId="0" applyNumberFormat="1" applyFont="1" applyFill="1" applyBorder="1" applyAlignment="1" applyProtection="1">
      <alignment horizontal="center" vertical="center"/>
    </xf>
    <xf numFmtId="164" fontId="30" fillId="2" borderId="53" xfId="0" applyNumberFormat="1" applyFont="1" applyFill="1" applyBorder="1" applyAlignment="1" applyProtection="1">
      <alignment horizontal="center" vertical="center"/>
    </xf>
    <xf numFmtId="0" fontId="44" fillId="2" borderId="11" xfId="0" applyFont="1" applyFill="1" applyBorder="1" applyAlignment="1" applyProtection="1">
      <alignment horizontal="center" vertical="center"/>
    </xf>
    <xf numFmtId="0" fontId="65" fillId="12" borderId="1" xfId="0" applyNumberFormat="1" applyFont="1" applyFill="1" applyBorder="1" applyAlignment="1" applyProtection="1">
      <alignment horizontal="center" vertical="center"/>
    </xf>
    <xf numFmtId="0" fontId="0" fillId="29" borderId="12" xfId="0" applyFill="1" applyBorder="1" applyAlignment="1" applyProtection="1">
      <alignment vertical="center"/>
    </xf>
    <xf numFmtId="0" fontId="8" fillId="23" borderId="58" xfId="0" applyFont="1" applyFill="1" applyBorder="1" applyAlignment="1" applyProtection="1">
      <alignment horizontal="center" vertical="center"/>
    </xf>
    <xf numFmtId="0" fontId="26" fillId="23" borderId="7" xfId="0" applyFont="1" applyFill="1" applyBorder="1" applyAlignment="1" applyProtection="1">
      <alignment horizontal="center" vertical="center"/>
    </xf>
    <xf numFmtId="0" fontId="15" fillId="63" borderId="1" xfId="0" applyFont="1" applyFill="1" applyBorder="1" applyAlignment="1" applyProtection="1">
      <alignment horizontal="center" vertical="center"/>
    </xf>
    <xf numFmtId="0" fontId="25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  <protection locked="0"/>
    </xf>
    <xf numFmtId="0" fontId="26" fillId="63" borderId="2" xfId="0" applyFont="1" applyFill="1" applyBorder="1" applyAlignment="1" applyProtection="1">
      <alignment horizontal="center" vertical="center"/>
      <protection locked="0"/>
    </xf>
    <xf numFmtId="0" fontId="15" fillId="22" borderId="7" xfId="0" applyFont="1" applyFill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0" fontId="5" fillId="48" borderId="205" xfId="0" applyFont="1" applyFill="1" applyBorder="1" applyAlignment="1" applyProtection="1">
      <alignment horizontal="center" vertical="center"/>
    </xf>
    <xf numFmtId="0" fontId="2" fillId="48" borderId="205" xfId="0" applyFont="1" applyFill="1" applyBorder="1" applyAlignment="1" applyProtection="1">
      <alignment horizontal="center" vertical="center"/>
    </xf>
    <xf numFmtId="0" fontId="6" fillId="48" borderId="7" xfId="0" applyFont="1" applyFill="1" applyBorder="1" applyAlignment="1" applyProtection="1">
      <alignment horizontal="center" vertical="center"/>
    </xf>
    <xf numFmtId="0" fontId="5" fillId="5" borderId="352" xfId="0" applyFont="1" applyFill="1" applyBorder="1" applyAlignment="1" applyProtection="1">
      <alignment horizontal="center" vertical="center"/>
    </xf>
    <xf numFmtId="0" fontId="6" fillId="5" borderId="352" xfId="0" applyFont="1" applyFill="1" applyBorder="1" applyAlignment="1" applyProtection="1">
      <alignment horizontal="center" vertical="center"/>
    </xf>
    <xf numFmtId="0" fontId="6" fillId="5" borderId="120" xfId="0" applyFont="1" applyFill="1" applyBorder="1" applyAlignment="1" applyProtection="1">
      <alignment horizontal="center" vertical="center"/>
    </xf>
    <xf numFmtId="0" fontId="6" fillId="4" borderId="205" xfId="0" applyFont="1" applyFill="1" applyBorder="1" applyAlignment="1" applyProtection="1">
      <alignment horizontal="center" vertical="center"/>
    </xf>
    <xf numFmtId="0" fontId="6" fillId="4" borderId="206" xfId="0" applyFont="1" applyFill="1" applyBorder="1" applyAlignment="1" applyProtection="1">
      <alignment horizontal="center" vertical="center"/>
    </xf>
    <xf numFmtId="0" fontId="15" fillId="14" borderId="206" xfId="0" applyFont="1" applyFill="1" applyBorder="1" applyAlignment="1" applyProtection="1">
      <alignment horizontal="center" vertical="center"/>
    </xf>
    <xf numFmtId="0" fontId="56" fillId="5" borderId="205" xfId="0" applyFont="1" applyFill="1" applyBorder="1" applyAlignment="1" applyProtection="1">
      <alignment horizontal="center" vertical="center"/>
    </xf>
    <xf numFmtId="1" fontId="42" fillId="38" borderId="371" xfId="0" applyNumberFormat="1" applyFont="1" applyFill="1" applyBorder="1" applyAlignment="1" applyProtection="1">
      <alignment horizontal="center" vertical="center"/>
    </xf>
    <xf numFmtId="1" fontId="42" fillId="38" borderId="368" xfId="0" applyNumberFormat="1" applyFont="1" applyFill="1" applyBorder="1" applyAlignment="1" applyProtection="1">
      <alignment horizontal="center" vertical="center"/>
    </xf>
    <xf numFmtId="1" fontId="14" fillId="38" borderId="370" xfId="0" applyNumberFormat="1" applyFont="1" applyFill="1" applyBorder="1" applyAlignment="1" applyProtection="1">
      <alignment horizontal="center" vertical="center"/>
    </xf>
    <xf numFmtId="1" fontId="14" fillId="38" borderId="371" xfId="0" applyNumberFormat="1" applyFont="1" applyFill="1" applyBorder="1" applyAlignment="1" applyProtection="1">
      <alignment horizontal="center" vertical="center"/>
    </xf>
    <xf numFmtId="1" fontId="14" fillId="38" borderId="368" xfId="0" applyNumberFormat="1" applyFont="1" applyFill="1" applyBorder="1" applyAlignment="1" applyProtection="1">
      <alignment horizontal="center" vertical="center"/>
    </xf>
    <xf numFmtId="1" fontId="14" fillId="38" borderId="369" xfId="0" applyNumberFormat="1" applyFont="1" applyFill="1" applyBorder="1" applyAlignment="1" applyProtection="1">
      <alignment horizontal="center" vertical="center"/>
    </xf>
    <xf numFmtId="1" fontId="14" fillId="38" borderId="367" xfId="0" applyNumberFormat="1" applyFont="1" applyFill="1" applyBorder="1" applyAlignment="1" applyProtection="1">
      <alignment horizontal="center" vertical="center"/>
    </xf>
    <xf numFmtId="1" fontId="23" fillId="38" borderId="371" xfId="0" applyNumberFormat="1" applyFont="1" applyFill="1" applyBorder="1" applyAlignment="1" applyProtection="1">
      <alignment horizontal="center" vertical="center"/>
    </xf>
    <xf numFmtId="1" fontId="23" fillId="38" borderId="368" xfId="0" applyNumberFormat="1" applyFont="1" applyFill="1" applyBorder="1" applyAlignment="1" applyProtection="1">
      <alignment horizontal="center" vertical="center"/>
    </xf>
    <xf numFmtId="0" fontId="44" fillId="21" borderId="2" xfId="0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/>
    </xf>
    <xf numFmtId="0" fontId="26" fillId="21" borderId="10" xfId="0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</xf>
    <xf numFmtId="0" fontId="58" fillId="21" borderId="14" xfId="0" applyFont="1" applyFill="1" applyBorder="1" applyAlignment="1" applyProtection="1">
      <alignment horizontal="center" vertical="center"/>
    </xf>
    <xf numFmtId="0" fontId="54" fillId="21" borderId="11" xfId="0" applyFont="1" applyFill="1" applyBorder="1" applyAlignment="1" applyProtection="1">
      <alignment horizontal="center" vertical="center"/>
    </xf>
    <xf numFmtId="0" fontId="26" fillId="21" borderId="14" xfId="0" applyFont="1" applyFill="1" applyBorder="1" applyAlignment="1" applyProtection="1">
      <alignment horizontal="center" vertical="center"/>
    </xf>
    <xf numFmtId="0" fontId="44" fillId="21" borderId="25" xfId="0" applyFont="1" applyFill="1" applyBorder="1" applyAlignment="1" applyProtection="1">
      <alignment horizontal="center" vertical="center"/>
    </xf>
    <xf numFmtId="0" fontId="58" fillId="21" borderId="105" xfId="0" applyFont="1" applyFill="1" applyBorder="1" applyAlignment="1" applyProtection="1">
      <alignment horizontal="center" vertical="center"/>
    </xf>
    <xf numFmtId="0" fontId="15" fillId="21" borderId="48" xfId="0" applyFont="1" applyFill="1" applyBorder="1" applyAlignment="1" applyProtection="1">
      <alignment horizontal="center" vertical="center"/>
    </xf>
    <xf numFmtId="0" fontId="8" fillId="5" borderId="3" xfId="0" applyFont="1" applyFill="1" applyBorder="1" applyAlignment="1" applyProtection="1">
      <alignment horizontal="center" vertical="center"/>
    </xf>
    <xf numFmtId="0" fontId="59" fillId="20" borderId="6" xfId="0" applyFont="1" applyFill="1" applyBorder="1" applyAlignment="1" applyProtection="1">
      <alignment horizontal="center" vertical="center"/>
    </xf>
    <xf numFmtId="0" fontId="59" fillId="20" borderId="1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</xf>
    <xf numFmtId="164" fontId="37" fillId="21" borderId="52" xfId="0" applyNumberFormat="1" applyFont="1" applyFill="1" applyBorder="1" applyAlignment="1" applyProtection="1">
      <alignment horizontal="center" vertical="center"/>
    </xf>
    <xf numFmtId="3" fontId="37" fillId="14" borderId="53" xfId="0" applyNumberFormat="1" applyFont="1" applyFill="1" applyBorder="1" applyAlignment="1" applyProtection="1">
      <alignment horizontal="center" vertical="center"/>
    </xf>
    <xf numFmtId="3" fontId="37" fillId="14" borderId="51" xfId="0" applyNumberFormat="1" applyFont="1" applyFill="1" applyBorder="1" applyAlignment="1" applyProtection="1">
      <alignment horizontal="center" vertical="center"/>
    </xf>
    <xf numFmtId="1" fontId="30" fillId="12" borderId="52" xfId="0" applyNumberFormat="1" applyFont="1" applyFill="1" applyBorder="1" applyAlignment="1" applyProtection="1">
      <alignment horizontal="center" vertical="center"/>
    </xf>
    <xf numFmtId="0" fontId="30" fillId="8" borderId="2" xfId="0" applyFont="1" applyFill="1" applyBorder="1" applyAlignment="1" applyProtection="1">
      <alignment vertical="center"/>
    </xf>
    <xf numFmtId="0" fontId="33" fillId="9" borderId="2" xfId="0" applyFont="1" applyFill="1" applyBorder="1" applyAlignment="1" applyProtection="1">
      <alignment vertical="center"/>
    </xf>
    <xf numFmtId="0" fontId="30" fillId="5" borderId="2" xfId="0" applyFont="1" applyFill="1" applyBorder="1" applyAlignment="1" applyProtection="1">
      <alignment horizontal="left" vertical="center"/>
    </xf>
    <xf numFmtId="0" fontId="64" fillId="19" borderId="77" xfId="0" applyFont="1" applyFill="1" applyBorder="1" applyAlignment="1">
      <alignment horizontal="center" vertical="center"/>
    </xf>
    <xf numFmtId="0" fontId="144" fillId="30" borderId="0" xfId="0" applyFont="1" applyFill="1" applyBorder="1" applyAlignment="1">
      <alignment horizontal="center" textRotation="90" wrapText="1"/>
    </xf>
    <xf numFmtId="0" fontId="145" fillId="30" borderId="0" xfId="0" applyFont="1" applyFill="1" applyBorder="1" applyAlignment="1">
      <alignment horizontal="center" textRotation="90" wrapText="1"/>
    </xf>
    <xf numFmtId="0" fontId="144" fillId="31" borderId="0" xfId="0" applyFont="1" applyFill="1" applyBorder="1" applyAlignment="1">
      <alignment horizontal="center" textRotation="90" wrapText="1"/>
    </xf>
    <xf numFmtId="0" fontId="145" fillId="31" borderId="0" xfId="0" applyFont="1" applyFill="1" applyBorder="1" applyAlignment="1">
      <alignment horizontal="center" textRotation="90" wrapText="1"/>
    </xf>
    <xf numFmtId="0" fontId="144" fillId="27" borderId="0" xfId="0" applyFont="1" applyFill="1" applyBorder="1" applyAlignment="1">
      <alignment horizontal="center" textRotation="90" wrapText="1"/>
    </xf>
    <xf numFmtId="0" fontId="145" fillId="27" borderId="0" xfId="0" applyFont="1" applyFill="1" applyBorder="1" applyAlignment="1">
      <alignment horizontal="center" textRotation="90" wrapText="1"/>
    </xf>
    <xf numFmtId="0" fontId="144" fillId="29" borderId="0" xfId="0" applyFont="1" applyFill="1" applyBorder="1" applyAlignment="1">
      <alignment horizontal="center" textRotation="90" wrapText="1"/>
    </xf>
    <xf numFmtId="0" fontId="145" fillId="29" borderId="0" xfId="0" applyFont="1" applyFill="1" applyBorder="1" applyAlignment="1">
      <alignment horizontal="center" textRotation="90" wrapText="1"/>
    </xf>
    <xf numFmtId="0" fontId="144" fillId="15" borderId="0" xfId="0" applyFont="1" applyFill="1" applyBorder="1" applyAlignment="1">
      <alignment horizontal="center" textRotation="90" wrapText="1"/>
    </xf>
    <xf numFmtId="0" fontId="145" fillId="15" borderId="0" xfId="0" applyFont="1" applyFill="1" applyBorder="1" applyAlignment="1">
      <alignment horizontal="center" textRotation="90" wrapText="1"/>
    </xf>
    <xf numFmtId="0" fontId="144" fillId="19" borderId="0" xfId="0" applyFont="1" applyFill="1" applyBorder="1" applyAlignment="1">
      <alignment horizontal="center" textRotation="90" wrapText="1"/>
    </xf>
    <xf numFmtId="0" fontId="145" fillId="19" borderId="0" xfId="0" applyFont="1" applyFill="1" applyBorder="1" applyAlignment="1">
      <alignment horizontal="center" textRotation="90" wrapText="1"/>
    </xf>
    <xf numFmtId="0" fontId="144" fillId="32" borderId="0" xfId="0" applyFont="1" applyFill="1" applyBorder="1" applyAlignment="1">
      <alignment horizontal="center" textRotation="90" wrapText="1"/>
    </xf>
    <xf numFmtId="0" fontId="145" fillId="32" borderId="0" xfId="0" applyFont="1" applyFill="1" applyBorder="1" applyAlignment="1">
      <alignment horizontal="center" textRotation="90" wrapText="1"/>
    </xf>
    <xf numFmtId="0" fontId="72" fillId="30" borderId="0" xfId="0" applyFont="1" applyFill="1" applyBorder="1" applyAlignment="1">
      <alignment horizontal="center" textRotation="90"/>
    </xf>
    <xf numFmtId="0" fontId="72" fillId="31" borderId="0" xfId="0" applyFont="1" applyFill="1" applyBorder="1" applyAlignment="1">
      <alignment horizontal="center" textRotation="90"/>
    </xf>
    <xf numFmtId="0" fontId="72" fillId="27" borderId="0" xfId="0" applyFont="1" applyFill="1" applyBorder="1" applyAlignment="1">
      <alignment horizontal="center" textRotation="90"/>
    </xf>
    <xf numFmtId="0" fontId="146" fillId="29" borderId="0" xfId="0" applyFont="1" applyFill="1" applyBorder="1" applyAlignment="1">
      <alignment horizontal="center" textRotation="90"/>
    </xf>
    <xf numFmtId="0" fontId="72" fillId="15" borderId="0" xfId="0" applyFont="1" applyFill="1" applyBorder="1" applyAlignment="1">
      <alignment horizontal="center" textRotation="90"/>
    </xf>
    <xf numFmtId="0" fontId="72" fillId="19" borderId="0" xfId="0" applyFont="1" applyFill="1" applyBorder="1" applyAlignment="1">
      <alignment horizontal="center" textRotation="90"/>
    </xf>
    <xf numFmtId="0" fontId="72" fillId="32" borderId="0" xfId="0" applyFont="1" applyFill="1" applyBorder="1" applyAlignment="1">
      <alignment horizontal="center" textRotation="90"/>
    </xf>
    <xf numFmtId="0" fontId="146" fillId="15" borderId="0" xfId="0" applyFont="1" applyFill="1" applyBorder="1" applyAlignment="1">
      <alignment horizontal="center" textRotation="90"/>
    </xf>
    <xf numFmtId="1" fontId="147" fillId="30" borderId="4" xfId="0" applyNumberFormat="1" applyFont="1" applyFill="1" applyBorder="1" applyAlignment="1">
      <alignment horizontal="center" vertical="center"/>
    </xf>
    <xf numFmtId="1" fontId="148" fillId="30" borderId="4" xfId="0" applyNumberFormat="1" applyFont="1" applyFill="1" applyBorder="1" applyAlignment="1">
      <alignment horizontal="center" vertical="center"/>
    </xf>
    <xf numFmtId="1" fontId="147" fillId="31" borderId="4" xfId="0" applyNumberFormat="1" applyFont="1" applyFill="1" applyBorder="1" applyAlignment="1">
      <alignment horizontal="center" vertical="center"/>
    </xf>
    <xf numFmtId="1" fontId="148" fillId="31" borderId="4" xfId="0" applyNumberFormat="1" applyFont="1" applyFill="1" applyBorder="1" applyAlignment="1">
      <alignment horizontal="center" vertical="center"/>
    </xf>
    <xf numFmtId="1" fontId="147" fillId="27" borderId="4" xfId="0" applyNumberFormat="1" applyFont="1" applyFill="1" applyBorder="1" applyAlignment="1">
      <alignment horizontal="center" vertical="center"/>
    </xf>
    <xf numFmtId="1" fontId="148" fillId="27" borderId="4" xfId="0" applyNumberFormat="1" applyFont="1" applyFill="1" applyBorder="1" applyAlignment="1">
      <alignment horizontal="center" vertical="center"/>
    </xf>
    <xf numFmtId="1" fontId="147" fillId="29" borderId="4" xfId="0" applyNumberFormat="1" applyFont="1" applyFill="1" applyBorder="1" applyAlignment="1">
      <alignment horizontal="center" vertical="center"/>
    </xf>
    <xf numFmtId="1" fontId="148" fillId="29" borderId="4" xfId="0" applyNumberFormat="1" applyFont="1" applyFill="1" applyBorder="1" applyAlignment="1">
      <alignment horizontal="center" vertical="center"/>
    </xf>
    <xf numFmtId="1" fontId="147" fillId="15" borderId="4" xfId="0" applyNumberFormat="1" applyFont="1" applyFill="1" applyBorder="1" applyAlignment="1">
      <alignment horizontal="center" vertical="center"/>
    </xf>
    <xf numFmtId="1" fontId="148" fillId="15" borderId="4" xfId="0" applyNumberFormat="1" applyFont="1" applyFill="1" applyBorder="1" applyAlignment="1">
      <alignment horizontal="center" vertical="center"/>
    </xf>
    <xf numFmtId="1" fontId="147" fillId="19" borderId="4" xfId="0" applyNumberFormat="1" applyFont="1" applyFill="1" applyBorder="1" applyAlignment="1">
      <alignment horizontal="center" vertical="center"/>
    </xf>
    <xf numFmtId="1" fontId="148" fillId="19" borderId="4" xfId="0" applyNumberFormat="1" applyFont="1" applyFill="1" applyBorder="1" applyAlignment="1">
      <alignment horizontal="center" vertical="center"/>
    </xf>
    <xf numFmtId="1" fontId="147" fillId="32" borderId="4" xfId="0" applyNumberFormat="1" applyFont="1" applyFill="1" applyBorder="1" applyAlignment="1">
      <alignment horizontal="center" vertical="center"/>
    </xf>
    <xf numFmtId="1" fontId="148" fillId="32" borderId="4" xfId="0" applyNumberFormat="1" applyFont="1" applyFill="1" applyBorder="1" applyAlignment="1">
      <alignment horizontal="center" vertical="center"/>
    </xf>
    <xf numFmtId="164" fontId="74" fillId="30" borderId="0" xfId="0" applyNumberFormat="1" applyFont="1" applyFill="1" applyBorder="1" applyAlignment="1">
      <alignment horizontal="left" vertical="center" wrapText="1"/>
    </xf>
    <xf numFmtId="164" fontId="74" fillId="31" borderId="0" xfId="0" applyNumberFormat="1" applyFont="1" applyFill="1" applyBorder="1" applyAlignment="1">
      <alignment horizontal="left" vertical="center" wrapText="1"/>
    </xf>
    <xf numFmtId="164" fontId="74" fillId="27" borderId="0" xfId="0" applyNumberFormat="1" applyFont="1" applyFill="1" applyBorder="1" applyAlignment="1">
      <alignment horizontal="left" vertical="center" wrapText="1"/>
    </xf>
    <xf numFmtId="164" fontId="149" fillId="29" borderId="0" xfId="0" applyNumberFormat="1" applyFont="1" applyFill="1" applyBorder="1" applyAlignment="1">
      <alignment horizontal="left" vertical="center" wrapText="1"/>
    </xf>
    <xf numFmtId="164" fontId="74" fillId="15" borderId="0" xfId="0" applyNumberFormat="1" applyFont="1" applyFill="1" applyBorder="1" applyAlignment="1">
      <alignment horizontal="left" vertical="center" wrapText="1"/>
    </xf>
    <xf numFmtId="164" fontId="74" fillId="19" borderId="0" xfId="0" applyNumberFormat="1" applyFont="1" applyFill="1" applyBorder="1" applyAlignment="1">
      <alignment horizontal="left" vertical="center" wrapText="1"/>
    </xf>
    <xf numFmtId="164" fontId="74" fillId="32" borderId="0" xfId="0" applyNumberFormat="1" applyFont="1" applyFill="1" applyBorder="1" applyAlignment="1">
      <alignment horizontal="left" vertical="center" wrapText="1"/>
    </xf>
    <xf numFmtId="164" fontId="149" fillId="15" borderId="0" xfId="0" applyNumberFormat="1" applyFont="1" applyFill="1" applyBorder="1" applyAlignment="1">
      <alignment horizontal="left" vertical="center" wrapText="1"/>
    </xf>
    <xf numFmtId="164" fontId="74" fillId="30" borderId="0" xfId="0" applyNumberFormat="1" applyFont="1" applyFill="1" applyBorder="1" applyAlignment="1">
      <alignment horizontal="left" vertical="center"/>
    </xf>
    <xf numFmtId="164" fontId="74" fillId="31" borderId="0" xfId="0" applyNumberFormat="1" applyFont="1" applyFill="1" applyBorder="1" applyAlignment="1">
      <alignment horizontal="left" vertical="center"/>
    </xf>
    <xf numFmtId="164" fontId="74" fillId="27" borderId="0" xfId="0" applyNumberFormat="1" applyFont="1" applyFill="1" applyBorder="1" applyAlignment="1">
      <alignment horizontal="left" vertical="center"/>
    </xf>
    <xf numFmtId="164" fontId="149" fillId="29" borderId="0" xfId="0" applyNumberFormat="1" applyFont="1" applyFill="1" applyBorder="1" applyAlignment="1">
      <alignment horizontal="left" vertical="center"/>
    </xf>
    <xf numFmtId="164" fontId="74" fillId="15" borderId="0" xfId="0" applyNumberFormat="1" applyFont="1" applyFill="1" applyBorder="1" applyAlignment="1">
      <alignment horizontal="left" vertical="center"/>
    </xf>
    <xf numFmtId="164" fontId="74" fillId="19" borderId="0" xfId="0" applyNumberFormat="1" applyFont="1" applyFill="1" applyBorder="1" applyAlignment="1">
      <alignment horizontal="left" vertical="center"/>
    </xf>
    <xf numFmtId="164" fontId="74" fillId="32" borderId="0" xfId="0" applyNumberFormat="1" applyFont="1" applyFill="1" applyBorder="1" applyAlignment="1">
      <alignment horizontal="left" vertical="center"/>
    </xf>
    <xf numFmtId="164" fontId="149" fillId="15" borderId="0" xfId="0" applyNumberFormat="1" applyFont="1" applyFill="1" applyBorder="1" applyAlignment="1">
      <alignment horizontal="left" vertical="center"/>
    </xf>
    <xf numFmtId="164" fontId="74" fillId="30" borderId="0" xfId="0" applyNumberFormat="1" applyFont="1" applyFill="1" applyBorder="1" applyAlignment="1">
      <alignment horizontal="center" vertical="center"/>
    </xf>
    <xf numFmtId="164" fontId="74" fillId="31" borderId="0" xfId="0" applyNumberFormat="1" applyFont="1" applyFill="1" applyBorder="1" applyAlignment="1">
      <alignment horizontal="center" vertical="center"/>
    </xf>
    <xf numFmtId="164" fontId="74" fillId="27" borderId="0" xfId="0" applyNumberFormat="1" applyFont="1" applyFill="1" applyBorder="1" applyAlignment="1">
      <alignment horizontal="center" vertical="center"/>
    </xf>
    <xf numFmtId="164" fontId="149" fillId="29" borderId="0" xfId="0" applyNumberFormat="1" applyFont="1" applyFill="1" applyBorder="1" applyAlignment="1">
      <alignment horizontal="center" vertical="center"/>
    </xf>
    <xf numFmtId="164" fontId="74" fillId="15" borderId="0" xfId="0" applyNumberFormat="1" applyFont="1" applyFill="1" applyBorder="1" applyAlignment="1">
      <alignment horizontal="center" vertical="center"/>
    </xf>
    <xf numFmtId="164" fontId="74" fillId="19" borderId="0" xfId="0" applyNumberFormat="1" applyFont="1" applyFill="1" applyBorder="1" applyAlignment="1">
      <alignment horizontal="center" vertical="center"/>
    </xf>
    <xf numFmtId="164" fontId="74" fillId="32" borderId="0" xfId="0" applyNumberFormat="1" applyFont="1" applyFill="1" applyBorder="1" applyAlignment="1">
      <alignment horizontal="center" vertical="center"/>
    </xf>
    <xf numFmtId="164" fontId="149" fillId="15" borderId="0" xfId="0" applyNumberFormat="1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/>
    </xf>
    <xf numFmtId="0" fontId="77" fillId="31" borderId="0" xfId="0" applyFont="1" applyFill="1" applyAlignment="1">
      <alignment horizontal="center"/>
    </xf>
    <xf numFmtId="0" fontId="77" fillId="27" borderId="0" xfId="0" applyFont="1" applyFill="1" applyAlignment="1">
      <alignment horizontal="center"/>
    </xf>
    <xf numFmtId="0" fontId="150" fillId="29" borderId="0" xfId="0" applyFont="1" applyFill="1" applyAlignment="1">
      <alignment horizontal="center"/>
    </xf>
    <xf numFmtId="0" fontId="77" fillId="15" borderId="0" xfId="0" applyFont="1" applyFill="1" applyAlignment="1">
      <alignment horizontal="center"/>
    </xf>
    <xf numFmtId="0" fontId="77" fillId="19" borderId="0" xfId="0" applyFont="1" applyFill="1" applyAlignment="1">
      <alignment horizontal="center"/>
    </xf>
    <xf numFmtId="0" fontId="77" fillId="32" borderId="0" xfId="0" applyFont="1" applyFill="1" applyAlignment="1">
      <alignment horizontal="center"/>
    </xf>
    <xf numFmtId="0" fontId="150" fillId="15" borderId="0" xfId="0" applyFont="1" applyFill="1" applyAlignment="1">
      <alignment horizontal="center"/>
    </xf>
    <xf numFmtId="2" fontId="92" fillId="19" borderId="0" xfId="0" applyNumberFormat="1" applyFont="1" applyFill="1" applyBorder="1" applyAlignment="1">
      <alignment horizontal="center" vertical="center" wrapText="1"/>
    </xf>
    <xf numFmtId="2" fontId="92" fillId="19" borderId="5" xfId="0" applyNumberFormat="1" applyFont="1" applyFill="1" applyBorder="1" applyAlignment="1">
      <alignment horizontal="center" vertical="center" wrapText="1"/>
    </xf>
    <xf numFmtId="0" fontId="146" fillId="19" borderId="0" xfId="0" applyFont="1" applyFill="1" applyBorder="1" applyAlignment="1">
      <alignment horizontal="center" textRotation="90"/>
    </xf>
    <xf numFmtId="164" fontId="149" fillId="19" borderId="0" xfId="0" applyNumberFormat="1" applyFont="1" applyFill="1" applyBorder="1" applyAlignment="1">
      <alignment horizontal="left" vertical="center" wrapText="1"/>
    </xf>
    <xf numFmtId="164" fontId="149" fillId="19" borderId="0" xfId="0" applyNumberFormat="1" applyFont="1" applyFill="1" applyBorder="1" applyAlignment="1">
      <alignment horizontal="left" vertical="center"/>
    </xf>
    <xf numFmtId="164" fontId="149" fillId="19" borderId="0" xfId="0" applyNumberFormat="1" applyFont="1" applyFill="1" applyBorder="1" applyAlignment="1">
      <alignment horizontal="center" vertical="center"/>
    </xf>
    <xf numFmtId="0" fontId="150" fillId="19" borderId="0" xfId="0" applyFont="1" applyFill="1" applyAlignment="1">
      <alignment horizontal="center"/>
    </xf>
    <xf numFmtId="2" fontId="29" fillId="15" borderId="21" xfId="0" applyNumberFormat="1" applyFont="1" applyFill="1" applyBorder="1" applyAlignment="1">
      <alignment horizontal="center" vertical="center"/>
    </xf>
    <xf numFmtId="2" fontId="29" fillId="15" borderId="14" xfId="0" applyNumberFormat="1" applyFont="1" applyFill="1" applyBorder="1" applyAlignment="1">
      <alignment horizontal="center" vertical="center"/>
    </xf>
    <xf numFmtId="2" fontId="29" fillId="15" borderId="63" xfId="0" applyNumberFormat="1" applyFont="1" applyFill="1" applyBorder="1" applyAlignment="1">
      <alignment horizontal="center" vertical="center"/>
    </xf>
    <xf numFmtId="0" fontId="110" fillId="19" borderId="12" xfId="0" applyFont="1" applyFill="1" applyBorder="1" applyAlignment="1">
      <alignment horizontal="right" vertical="center"/>
    </xf>
    <xf numFmtId="0" fontId="111" fillId="19" borderId="21" xfId="0" applyFont="1" applyFill="1" applyBorder="1" applyAlignment="1">
      <alignment horizontal="center" vertical="center"/>
    </xf>
    <xf numFmtId="0" fontId="111" fillId="19" borderId="14" xfId="0" applyFont="1" applyFill="1" applyBorder="1" applyAlignment="1">
      <alignment horizontal="center" vertical="center"/>
    </xf>
    <xf numFmtId="0" fontId="111" fillId="19" borderId="63" xfId="0" applyFont="1" applyFill="1" applyBorder="1" applyAlignment="1">
      <alignment horizontal="center" vertical="center"/>
    </xf>
    <xf numFmtId="0" fontId="29" fillId="19" borderId="8" xfId="0" applyFont="1" applyFill="1" applyBorder="1" applyAlignment="1">
      <alignment horizontal="right" vertical="center"/>
    </xf>
    <xf numFmtId="2" fontId="29" fillId="19" borderId="6" xfId="0" applyNumberFormat="1" applyFont="1" applyFill="1" applyBorder="1" applyAlignment="1">
      <alignment horizontal="center" vertical="center"/>
    </xf>
    <xf numFmtId="2" fontId="29" fillId="19" borderId="11" xfId="0" applyNumberFormat="1" applyFont="1" applyFill="1" applyBorder="1" applyAlignment="1">
      <alignment horizontal="center" vertical="center"/>
    </xf>
    <xf numFmtId="2" fontId="29" fillId="19" borderId="102" xfId="0" applyNumberFormat="1" applyFont="1" applyFill="1" applyBorder="1" applyAlignment="1">
      <alignment horizontal="center" vertical="center"/>
    </xf>
    <xf numFmtId="0" fontId="29" fillId="15" borderId="12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 vertical="center"/>
    </xf>
    <xf numFmtId="0" fontId="102" fillId="51" borderId="4" xfId="0" applyFont="1" applyFill="1" applyBorder="1" applyAlignment="1" applyProtection="1">
      <alignment horizontal="center" vertical="center"/>
    </xf>
    <xf numFmtId="0" fontId="26" fillId="21" borderId="1" xfId="0" applyFont="1" applyFill="1" applyBorder="1" applyAlignment="1" applyProtection="1">
      <alignment horizontal="center" vertical="center"/>
      <protection locked="0"/>
    </xf>
    <xf numFmtId="0" fontId="26" fillId="16" borderId="1" xfId="0" applyFont="1" applyFill="1" applyBorder="1" applyAlignment="1" applyProtection="1">
      <alignment horizontal="center" vertical="center"/>
      <protection locked="0"/>
    </xf>
    <xf numFmtId="0" fontId="26" fillId="12" borderId="13" xfId="0" applyFont="1" applyFill="1" applyBorder="1" applyAlignment="1" applyProtection="1">
      <alignment horizontal="center" vertical="center"/>
      <protection locked="0"/>
    </xf>
    <xf numFmtId="0" fontId="44" fillId="50" borderId="2" xfId="0" applyFont="1" applyFill="1" applyBorder="1" applyAlignment="1" applyProtection="1">
      <alignment horizontal="center" vertical="center"/>
      <protection locked="0"/>
    </xf>
    <xf numFmtId="0" fontId="44" fillId="53" borderId="2" xfId="0" applyFont="1" applyFill="1" applyBorder="1" applyAlignment="1" applyProtection="1">
      <alignment horizontal="center" vertical="center"/>
      <protection locked="0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164" fontId="5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64" fontId="6" fillId="13" borderId="141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0" fontId="15" fillId="21" borderId="7" xfId="0" applyFont="1" applyFill="1" applyBorder="1" applyAlignment="1" applyProtection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0" fontId="14" fillId="43" borderId="3" xfId="0" applyFont="1" applyFill="1" applyBorder="1" applyAlignment="1" applyProtection="1">
      <alignment horizontal="center" vertical="center"/>
    </xf>
    <xf numFmtId="0" fontId="14" fillId="16" borderId="3" xfId="0" applyFont="1" applyFill="1" applyBorder="1" applyAlignment="1" applyProtection="1">
      <alignment horizontal="center" vertical="center"/>
    </xf>
    <xf numFmtId="0" fontId="14" fillId="51" borderId="3" xfId="0" applyFont="1" applyFill="1" applyBorder="1" applyAlignment="1" applyProtection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0" fontId="26" fillId="21" borderId="1" xfId="0" applyFont="1" applyFill="1" applyBorder="1" applyAlignment="1" applyProtection="1">
      <alignment horizontal="center" vertical="center"/>
    </xf>
    <xf numFmtId="0" fontId="11" fillId="43" borderId="4" xfId="0" applyFont="1" applyFill="1" applyBorder="1" applyAlignment="1" applyProtection="1">
      <alignment horizontal="center" vertical="center"/>
    </xf>
    <xf numFmtId="0" fontId="11" fillId="16" borderId="4" xfId="0" applyFont="1" applyFill="1" applyBorder="1" applyAlignment="1" applyProtection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0" fontId="15" fillId="21" borderId="1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0" fontId="38" fillId="42" borderId="0" xfId="0" applyFont="1" applyFill="1" applyBorder="1" applyAlignment="1">
      <alignment horizontal="right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4" fillId="12" borderId="48" xfId="0" applyFont="1" applyFill="1" applyBorder="1" applyAlignment="1" applyProtection="1">
      <alignment horizontal="center" vertical="center"/>
    </xf>
    <xf numFmtId="0" fontId="154" fillId="12" borderId="9" xfId="0" applyFont="1" applyFill="1" applyBorder="1" applyAlignment="1" applyProtection="1">
      <alignment horizontal="center" vertical="center"/>
    </xf>
    <xf numFmtId="0" fontId="154" fillId="21" borderId="1" xfId="0" applyFont="1" applyFill="1" applyBorder="1" applyAlignment="1" applyProtection="1">
      <alignment horizontal="center" vertical="center"/>
    </xf>
    <xf numFmtId="0" fontId="154" fillId="12" borderId="1" xfId="0" applyFont="1" applyFill="1" applyBorder="1" applyAlignment="1" applyProtection="1">
      <alignment horizontal="center" vertical="center"/>
    </xf>
    <xf numFmtId="0" fontId="21" fillId="18" borderId="10" xfId="0" applyFont="1" applyFill="1" applyBorder="1" applyAlignment="1" applyProtection="1">
      <alignment horizontal="center" vertical="center"/>
    </xf>
    <xf numFmtId="0" fontId="21" fillId="18" borderId="3" xfId="0" applyFont="1" applyFill="1" applyBorder="1" applyAlignment="1" applyProtection="1">
      <alignment horizontal="center" vertical="center"/>
    </xf>
    <xf numFmtId="0" fontId="21" fillId="18" borderId="9" xfId="0" applyFont="1" applyFill="1" applyBorder="1" applyAlignment="1" applyProtection="1">
      <alignment horizontal="center" vertical="center"/>
    </xf>
    <xf numFmtId="0" fontId="21" fillId="18" borderId="11" xfId="0" applyFont="1" applyFill="1" applyBorder="1" applyAlignment="1" applyProtection="1">
      <alignment horizontal="center" vertical="center"/>
    </xf>
    <xf numFmtId="0" fontId="21" fillId="18" borderId="5" xfId="0" applyFont="1" applyFill="1" applyBorder="1" applyAlignment="1" applyProtection="1">
      <alignment horizontal="center" vertical="center"/>
    </xf>
    <xf numFmtId="0" fontId="21" fillId="18" borderId="8" xfId="0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right" vertical="center"/>
    </xf>
    <xf numFmtId="0" fontId="12" fillId="18" borderId="11" xfId="0" applyFont="1" applyFill="1" applyBorder="1" applyAlignment="1" applyProtection="1">
      <alignment horizontal="right" vertical="center"/>
    </xf>
    <xf numFmtId="0" fontId="12" fillId="18" borderId="5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9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0" fontId="12" fillId="18" borderId="8" xfId="0" applyFont="1" applyFill="1" applyBorder="1" applyAlignment="1" applyProtection="1">
      <alignment horizontal="center" vertical="center"/>
    </xf>
    <xf numFmtId="0" fontId="0" fillId="7" borderId="10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0" fillId="7" borderId="11" xfId="0" applyFill="1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center" vertical="center"/>
    </xf>
    <xf numFmtId="0" fontId="1" fillId="17" borderId="10" xfId="0" applyFont="1" applyFill="1" applyBorder="1" applyAlignment="1" applyProtection="1">
      <alignment horizontal="center" vertical="center"/>
    </xf>
    <xf numFmtId="0" fontId="1" fillId="17" borderId="3" xfId="0" applyFont="1" applyFill="1" applyBorder="1" applyAlignment="1" applyProtection="1">
      <alignment horizontal="center" vertical="center"/>
    </xf>
    <xf numFmtId="0" fontId="1" fillId="17" borderId="9" xfId="0" applyFont="1" applyFill="1" applyBorder="1" applyAlignment="1" applyProtection="1">
      <alignment horizontal="center" vertical="center"/>
    </xf>
    <xf numFmtId="0" fontId="1" fillId="17" borderId="11" xfId="0" applyFont="1" applyFill="1" applyBorder="1" applyAlignment="1" applyProtection="1">
      <alignment horizontal="center" vertical="center"/>
    </xf>
    <xf numFmtId="0" fontId="1" fillId="17" borderId="5" xfId="0" applyFont="1" applyFill="1" applyBorder="1" applyAlignment="1" applyProtection="1">
      <alignment horizontal="center" vertical="center"/>
    </xf>
    <xf numFmtId="0" fontId="1" fillId="17" borderId="8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9" xfId="0" applyFont="1" applyFill="1" applyBorder="1" applyAlignment="1" applyProtection="1">
      <alignment horizontal="center" vertical="center"/>
    </xf>
    <xf numFmtId="0" fontId="18" fillId="6" borderId="14" xfId="0" applyFont="1" applyFill="1" applyBorder="1" applyAlignment="1" applyProtection="1">
      <alignment horizontal="center" vertical="center"/>
    </xf>
    <xf numFmtId="0" fontId="18" fillId="6" borderId="0" xfId="0" applyFont="1" applyFill="1" applyBorder="1" applyAlignment="1" applyProtection="1">
      <alignment horizontal="center" vertical="center"/>
    </xf>
    <xf numFmtId="0" fontId="18" fillId="6" borderId="12" xfId="0" applyFont="1" applyFill="1" applyBorder="1" applyAlignment="1" applyProtection="1">
      <alignment horizontal="center" vertical="center"/>
    </xf>
    <xf numFmtId="0" fontId="18" fillId="6" borderId="11" xfId="0" applyFont="1" applyFill="1" applyBorder="1" applyAlignment="1" applyProtection="1">
      <alignment horizontal="center" vertical="center"/>
    </xf>
    <xf numFmtId="0" fontId="18" fillId="6" borderId="5" xfId="0" applyFont="1" applyFill="1" applyBorder="1" applyAlignment="1" applyProtection="1">
      <alignment horizontal="center" vertical="center"/>
    </xf>
    <xf numFmtId="0" fontId="18" fillId="6" borderId="8" xfId="0" applyFont="1" applyFill="1" applyBorder="1" applyAlignment="1" applyProtection="1">
      <alignment horizontal="center" vertical="center"/>
    </xf>
    <xf numFmtId="0" fontId="151" fillId="43" borderId="14" xfId="0" applyFont="1" applyFill="1" applyBorder="1" applyAlignment="1" applyProtection="1">
      <alignment horizontal="center" vertical="center"/>
    </xf>
    <xf numFmtId="0" fontId="151" fillId="43" borderId="0" xfId="0" applyFont="1" applyFill="1" applyBorder="1" applyAlignment="1" applyProtection="1">
      <alignment horizontal="center" vertical="center"/>
    </xf>
    <xf numFmtId="0" fontId="151" fillId="43" borderId="11" xfId="0" applyFont="1" applyFill="1" applyBorder="1" applyAlignment="1" applyProtection="1">
      <alignment horizontal="center" vertical="center"/>
    </xf>
    <xf numFmtId="0" fontId="151" fillId="43" borderId="5" xfId="0" applyFont="1" applyFill="1" applyBorder="1" applyAlignment="1" applyProtection="1">
      <alignment horizontal="center" vertical="center"/>
    </xf>
    <xf numFmtId="0" fontId="57" fillId="43" borderId="10" xfId="0" applyFont="1" applyFill="1" applyBorder="1" applyAlignment="1" applyProtection="1">
      <alignment horizontal="center" vertical="center"/>
    </xf>
    <xf numFmtId="0" fontId="57" fillId="43" borderId="3" xfId="0" applyFont="1" applyFill="1" applyBorder="1" applyAlignment="1" applyProtection="1">
      <alignment horizontal="center" vertical="center"/>
    </xf>
    <xf numFmtId="0" fontId="57" fillId="43" borderId="11" xfId="0" applyFont="1" applyFill="1" applyBorder="1" applyAlignment="1" applyProtection="1">
      <alignment horizontal="center" vertical="center"/>
    </xf>
    <xf numFmtId="0" fontId="57" fillId="43" borderId="5" xfId="0" applyFont="1" applyFill="1" applyBorder="1" applyAlignment="1" applyProtection="1">
      <alignment horizontal="center" vertical="center"/>
    </xf>
    <xf numFmtId="0" fontId="4" fillId="16" borderId="3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 vertical="center"/>
    </xf>
    <xf numFmtId="0" fontId="41" fillId="43" borderId="2" xfId="0" applyFont="1" applyFill="1" applyBorder="1" applyAlignment="1" applyProtection="1">
      <alignment horizontal="center" vertical="center" wrapText="1"/>
    </xf>
    <xf numFmtId="0" fontId="41" fillId="43" borderId="4" xfId="0" applyFont="1" applyFill="1" applyBorder="1" applyAlignment="1" applyProtection="1">
      <alignment horizontal="center" vertical="center" wrapText="1"/>
    </xf>
    <xf numFmtId="0" fontId="68" fillId="16" borderId="3" xfId="0" applyFont="1" applyFill="1" applyBorder="1" applyAlignment="1" applyProtection="1">
      <alignment horizontal="center" vertical="center" wrapText="1"/>
    </xf>
    <xf numFmtId="0" fontId="5" fillId="51" borderId="3" xfId="0" applyFont="1" applyFill="1" applyBorder="1" applyAlignment="1" applyProtection="1">
      <alignment horizontal="center" vertical="center"/>
    </xf>
    <xf numFmtId="0" fontId="5" fillId="51" borderId="5" xfId="0" applyFont="1" applyFill="1" applyBorder="1" applyAlignment="1" applyProtection="1">
      <alignment horizontal="center" vertical="center"/>
    </xf>
    <xf numFmtId="0" fontId="23" fillId="45" borderId="9" xfId="0" applyFont="1" applyFill="1" applyBorder="1" applyAlignment="1" applyProtection="1">
      <alignment horizontal="center" vertical="center"/>
    </xf>
    <xf numFmtId="0" fontId="23" fillId="45" borderId="12" xfId="0" applyFont="1" applyFill="1" applyBorder="1" applyAlignment="1" applyProtection="1">
      <alignment horizontal="center" vertical="center"/>
    </xf>
    <xf numFmtId="0" fontId="23" fillId="45" borderId="8" xfId="0" applyFont="1" applyFill="1" applyBorder="1" applyAlignment="1" applyProtection="1">
      <alignment horizontal="center" vertical="center"/>
    </xf>
    <xf numFmtId="0" fontId="68" fillId="51" borderId="4" xfId="0" applyFont="1" applyFill="1" applyBorder="1" applyAlignment="1" applyProtection="1">
      <alignment horizontal="center" vertical="center" wrapText="1"/>
    </xf>
    <xf numFmtId="0" fontId="0" fillId="17" borderId="10" xfId="0" applyFill="1" applyBorder="1" applyAlignment="1" applyProtection="1">
      <alignment horizontal="center" vertical="center"/>
    </xf>
    <xf numFmtId="0" fontId="0" fillId="17" borderId="3" xfId="0" applyFill="1" applyBorder="1" applyAlignment="1" applyProtection="1">
      <alignment horizontal="center" vertical="center"/>
    </xf>
    <xf numFmtId="0" fontId="0" fillId="17" borderId="9" xfId="0" applyFill="1" applyBorder="1" applyAlignment="1" applyProtection="1">
      <alignment horizontal="center" vertical="center"/>
    </xf>
    <xf numFmtId="0" fontId="0" fillId="17" borderId="11" xfId="0" applyFill="1" applyBorder="1" applyAlignment="1" applyProtection="1">
      <alignment horizontal="center" vertical="center"/>
    </xf>
    <xf numFmtId="0" fontId="0" fillId="17" borderId="5" xfId="0" applyFill="1" applyBorder="1" applyAlignment="1" applyProtection="1">
      <alignment horizontal="center" vertical="center"/>
    </xf>
    <xf numFmtId="0" fontId="0" fillId="17" borderId="8" xfId="0" applyFill="1" applyBorder="1" applyAlignment="1" applyProtection="1">
      <alignment horizontal="center" vertical="center"/>
    </xf>
    <xf numFmtId="0" fontId="0" fillId="2" borderId="14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7" fillId="45" borderId="6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left" vertical="center" wrapText="1"/>
    </xf>
    <xf numFmtId="0" fontId="2" fillId="2" borderId="9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2" fillId="2" borderId="12" xfId="0" applyFont="1" applyFill="1" applyBorder="1" applyAlignment="1" applyProtection="1">
      <alignment horizontal="left" vertical="center" wrapText="1"/>
    </xf>
    <xf numFmtId="0" fontId="2" fillId="2" borderId="5" xfId="0" applyFont="1" applyFill="1" applyBorder="1" applyAlignment="1" applyProtection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</xf>
    <xf numFmtId="49" fontId="0" fillId="17" borderId="10" xfId="0" applyNumberFormat="1" applyFill="1" applyBorder="1" applyAlignment="1" applyProtection="1">
      <alignment horizontal="center" vertical="center" wrapText="1"/>
    </xf>
    <xf numFmtId="49" fontId="0" fillId="17" borderId="3" xfId="0" applyNumberFormat="1" applyFill="1" applyBorder="1" applyAlignment="1" applyProtection="1">
      <alignment horizontal="center" vertical="center" wrapText="1"/>
    </xf>
    <xf numFmtId="49" fontId="0" fillId="17" borderId="9" xfId="0" applyNumberFormat="1" applyFill="1" applyBorder="1" applyAlignment="1" applyProtection="1">
      <alignment horizontal="center" vertical="center" wrapText="1"/>
    </xf>
    <xf numFmtId="49" fontId="0" fillId="17" borderId="11" xfId="0" applyNumberFormat="1" applyFill="1" applyBorder="1" applyAlignment="1" applyProtection="1">
      <alignment horizontal="center" vertical="center" wrapText="1"/>
    </xf>
    <xf numFmtId="49" fontId="0" fillId="17" borderId="5" xfId="0" applyNumberFormat="1" applyFill="1" applyBorder="1" applyAlignment="1" applyProtection="1">
      <alignment horizontal="center" vertical="center" wrapText="1"/>
    </xf>
    <xf numFmtId="49" fontId="0" fillId="17" borderId="8" xfId="0" applyNumberFormat="1" applyFill="1" applyBorder="1" applyAlignment="1" applyProtection="1">
      <alignment horizontal="center" vertical="center" wrapText="1"/>
    </xf>
    <xf numFmtId="0" fontId="57" fillId="45" borderId="1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shrinkToFit="1"/>
    </xf>
    <xf numFmtId="0" fontId="18" fillId="7" borderId="15" xfId="0" applyFont="1" applyFill="1" applyBorder="1" applyAlignment="1" applyProtection="1">
      <alignment horizontal="center" vertical="center"/>
    </xf>
    <xf numFmtId="0" fontId="18" fillId="7" borderId="16" xfId="0" applyFont="1" applyFill="1" applyBorder="1" applyAlignment="1" applyProtection="1">
      <alignment horizontal="center" vertical="center"/>
    </xf>
    <xf numFmtId="0" fontId="18" fillId="7" borderId="17" xfId="0" applyFont="1" applyFill="1" applyBorder="1" applyAlignment="1" applyProtection="1">
      <alignment horizontal="center" vertical="center"/>
    </xf>
    <xf numFmtId="0" fontId="18" fillId="7" borderId="18" xfId="0" applyFont="1" applyFill="1" applyBorder="1" applyAlignment="1" applyProtection="1">
      <alignment horizontal="center" vertical="center"/>
    </xf>
    <xf numFmtId="0" fontId="18" fillId="7" borderId="19" xfId="0" applyFont="1" applyFill="1" applyBorder="1" applyAlignment="1" applyProtection="1">
      <alignment horizontal="center" vertical="center"/>
    </xf>
    <xf numFmtId="0" fontId="18" fillId="7" borderId="20" xfId="0" applyFont="1" applyFill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textRotation="90"/>
    </xf>
    <xf numFmtId="0" fontId="41" fillId="43" borderId="36" xfId="0" applyFont="1" applyFill="1" applyBorder="1" applyAlignment="1" applyProtection="1">
      <alignment horizontal="center" vertical="center" textRotation="90" wrapText="1"/>
    </xf>
    <xf numFmtId="0" fontId="41" fillId="43" borderId="46" xfId="0" applyFont="1" applyFill="1" applyBorder="1" applyAlignment="1" applyProtection="1">
      <alignment horizontal="center" vertical="center" textRotation="90" wrapText="1"/>
    </xf>
    <xf numFmtId="0" fontId="41" fillId="43" borderId="37" xfId="0" applyFont="1" applyFill="1" applyBorder="1" applyAlignment="1" applyProtection="1">
      <alignment horizontal="center" vertical="center" textRotation="90" wrapText="1"/>
    </xf>
    <xf numFmtId="164" fontId="48" fillId="16" borderId="86" xfId="0" applyNumberFormat="1" applyFont="1" applyFill="1" applyBorder="1" applyAlignment="1" applyProtection="1">
      <alignment horizontal="center" vertical="center" textRotation="90" wrapText="1"/>
    </xf>
    <xf numFmtId="164" fontId="48" fillId="16" borderId="87" xfId="0" applyNumberFormat="1" applyFont="1" applyFill="1" applyBorder="1" applyAlignment="1" applyProtection="1">
      <alignment horizontal="center" vertical="center" textRotation="90" wrapText="1"/>
    </xf>
    <xf numFmtId="164" fontId="48" fillId="16" borderId="88" xfId="0" applyNumberFormat="1" applyFont="1" applyFill="1" applyBorder="1" applyAlignment="1" applyProtection="1">
      <alignment horizontal="center" vertical="center" textRotation="90" wrapText="1"/>
    </xf>
    <xf numFmtId="1" fontId="48" fillId="51" borderId="36" xfId="0" applyNumberFormat="1" applyFont="1" applyFill="1" applyBorder="1" applyAlignment="1" applyProtection="1">
      <alignment horizontal="center" vertical="center" textRotation="90" wrapText="1"/>
    </xf>
    <xf numFmtId="1" fontId="48" fillId="51" borderId="46" xfId="0" applyNumberFormat="1" applyFont="1" applyFill="1" applyBorder="1" applyAlignment="1" applyProtection="1">
      <alignment horizontal="center" vertical="center" textRotation="90" wrapText="1"/>
    </xf>
    <xf numFmtId="1" fontId="48" fillId="51" borderId="37" xfId="0" applyNumberFormat="1" applyFont="1" applyFill="1" applyBorder="1" applyAlignment="1" applyProtection="1">
      <alignment horizontal="center" vertical="center" textRotation="90" wrapText="1"/>
    </xf>
    <xf numFmtId="1" fontId="42" fillId="43" borderId="10" xfId="0" applyNumberFormat="1" applyFont="1" applyFill="1" applyBorder="1" applyAlignment="1" applyProtection="1">
      <alignment horizontal="center" vertical="center" textRotation="90" wrapText="1"/>
    </xf>
    <xf numFmtId="1" fontId="42" fillId="43" borderId="14" xfId="0" applyNumberFormat="1" applyFont="1" applyFill="1" applyBorder="1" applyAlignment="1" applyProtection="1">
      <alignment horizontal="center" vertical="center" textRotation="90" wrapText="1"/>
    </xf>
    <xf numFmtId="1" fontId="42" fillId="43" borderId="11" xfId="0" applyNumberFormat="1" applyFont="1" applyFill="1" applyBorder="1" applyAlignment="1" applyProtection="1">
      <alignment horizontal="center" vertical="center" textRotation="90" wrapText="1"/>
    </xf>
    <xf numFmtId="3" fontId="11" fillId="14" borderId="51" xfId="0" applyNumberFormat="1" applyFont="1" applyFill="1" applyBorder="1" applyAlignment="1" applyProtection="1">
      <alignment horizontal="center" vertical="center" wrapText="1"/>
    </xf>
    <xf numFmtId="3" fontId="11" fillId="14" borderId="58" xfId="0" applyNumberFormat="1" applyFont="1" applyFill="1" applyBorder="1" applyAlignment="1" applyProtection="1">
      <alignment horizontal="center" vertical="center" wrapText="1"/>
    </xf>
    <xf numFmtId="164" fontId="7" fillId="13" borderId="89" xfId="0" applyNumberFormat="1" applyFont="1" applyFill="1" applyBorder="1" applyAlignment="1" applyProtection="1">
      <alignment horizontal="center" vertical="center" textRotation="90" wrapText="1"/>
    </xf>
    <xf numFmtId="164" fontId="7" fillId="13" borderId="104" xfId="0" applyNumberFormat="1" applyFont="1" applyFill="1" applyBorder="1" applyAlignment="1" applyProtection="1">
      <alignment horizontal="center" vertical="center" textRotation="90" wrapText="1"/>
    </xf>
    <xf numFmtId="164" fontId="7" fillId="13" borderId="90" xfId="0" applyNumberFormat="1" applyFont="1" applyFill="1" applyBorder="1" applyAlignment="1" applyProtection="1">
      <alignment horizontal="center" vertical="center" textRotation="90" wrapText="1"/>
    </xf>
    <xf numFmtId="0" fontId="52" fillId="3" borderId="96" xfId="0" applyFont="1" applyFill="1" applyBorder="1" applyAlignment="1" applyProtection="1">
      <alignment horizontal="center" vertical="center"/>
    </xf>
    <xf numFmtId="0" fontId="52" fillId="3" borderId="93" xfId="0" applyFont="1" applyFill="1" applyBorder="1" applyAlignment="1" applyProtection="1">
      <alignment horizontal="center" vertical="center"/>
    </xf>
    <xf numFmtId="0" fontId="52" fillId="3" borderId="97" xfId="0" applyFont="1" applyFill="1" applyBorder="1" applyAlignment="1" applyProtection="1">
      <alignment horizontal="center" vertical="center"/>
    </xf>
    <xf numFmtId="0" fontId="52" fillId="3" borderId="98" xfId="0" applyFont="1" applyFill="1" applyBorder="1" applyAlignment="1" applyProtection="1">
      <alignment horizontal="center" vertical="center"/>
    </xf>
    <xf numFmtId="0" fontId="52" fillId="3" borderId="1" xfId="0" applyFont="1" applyFill="1" applyBorder="1" applyAlignment="1" applyProtection="1">
      <alignment horizontal="center" vertical="center"/>
    </xf>
    <xf numFmtId="0" fontId="52" fillId="3" borderId="49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right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textRotation="90"/>
    </xf>
    <xf numFmtId="164" fontId="5" fillId="13" borderId="101" xfId="0" applyNumberFormat="1" applyFont="1" applyFill="1" applyBorder="1" applyAlignment="1" applyProtection="1">
      <alignment horizontal="center" vertical="center" wrapText="1"/>
    </xf>
    <xf numFmtId="164" fontId="5" fillId="13" borderId="63" xfId="0" applyNumberFormat="1" applyFont="1" applyFill="1" applyBorder="1" applyAlignment="1" applyProtection="1">
      <alignment horizontal="center" vertical="center" wrapText="1"/>
    </xf>
    <xf numFmtId="164" fontId="5" fillId="13" borderId="102" xfId="0" applyNumberFormat="1" applyFont="1" applyFill="1" applyBorder="1" applyAlignment="1" applyProtection="1">
      <alignment horizontal="center" vertical="center" wrapText="1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 wrapText="1" shrinkToFit="1"/>
    </xf>
    <xf numFmtId="164" fontId="33" fillId="21" borderId="52" xfId="0" applyNumberFormat="1" applyFont="1" applyFill="1" applyBorder="1" applyAlignment="1" applyProtection="1">
      <alignment horizontal="center" vertical="center" wrapText="1" shrinkToFit="1"/>
    </xf>
    <xf numFmtId="0" fontId="50" fillId="0" borderId="0" xfId="0" applyFont="1" applyBorder="1" applyAlignment="1" applyProtection="1">
      <alignment horizontal="center"/>
    </xf>
    <xf numFmtId="0" fontId="50" fillId="0" borderId="0" xfId="0" applyFont="1" applyBorder="1" applyAlignment="1" applyProtection="1">
      <alignment horizontal="center" vertical="top"/>
    </xf>
    <xf numFmtId="0" fontId="57" fillId="10" borderId="81" xfId="0" applyFont="1" applyFill="1" applyBorder="1" applyAlignment="1" applyProtection="1">
      <alignment horizontal="center" vertical="center" wrapText="1"/>
    </xf>
    <xf numFmtId="0" fontId="57" fillId="10" borderId="5" xfId="0" applyFont="1" applyFill="1" applyBorder="1" applyAlignment="1" applyProtection="1">
      <alignment horizontal="center" vertical="center" wrapText="1"/>
    </xf>
    <xf numFmtId="0" fontId="57" fillId="10" borderId="57" xfId="0" applyFont="1" applyFill="1" applyBorder="1" applyAlignment="1" applyProtection="1">
      <alignment horizontal="center" vertical="center" wrapText="1"/>
    </xf>
    <xf numFmtId="0" fontId="57" fillId="10" borderId="84" xfId="0" applyFont="1" applyFill="1" applyBorder="1" applyAlignment="1" applyProtection="1">
      <alignment horizontal="center" vertical="center" wrapText="1"/>
    </xf>
    <xf numFmtId="0" fontId="57" fillId="10" borderId="23" xfId="0" applyFont="1" applyFill="1" applyBorder="1" applyAlignment="1" applyProtection="1">
      <alignment horizontal="center" vertical="center" wrapText="1"/>
    </xf>
    <xf numFmtId="0" fontId="57" fillId="10" borderId="43" xfId="0" applyFont="1" applyFill="1" applyBorder="1" applyAlignment="1" applyProtection="1">
      <alignment horizontal="center" vertical="center" wrapText="1"/>
    </xf>
    <xf numFmtId="0" fontId="153" fillId="0" borderId="44" xfId="0" applyFont="1" applyFill="1" applyBorder="1" applyAlignment="1" applyProtection="1">
      <alignment horizontal="left"/>
    </xf>
    <xf numFmtId="0" fontId="4" fillId="0" borderId="3" xfId="0" applyFont="1" applyBorder="1" applyAlignment="1" applyProtection="1">
      <alignment horizontal="center" vertical="center"/>
    </xf>
    <xf numFmtId="1" fontId="42" fillId="38" borderId="368" xfId="0" applyNumberFormat="1" applyFont="1" applyFill="1" applyBorder="1" applyAlignment="1" applyProtection="1">
      <alignment horizontal="center" vertical="center" textRotation="90" wrapText="1"/>
    </xf>
    <xf numFmtId="1" fontId="42" fillId="38" borderId="369" xfId="0" applyNumberFormat="1" applyFont="1" applyFill="1" applyBorder="1" applyAlignment="1" applyProtection="1">
      <alignment horizontal="center" vertical="center" textRotation="90" wrapText="1"/>
    </xf>
    <xf numFmtId="1" fontId="42" fillId="38" borderId="370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center" vertical="center"/>
    </xf>
    <xf numFmtId="0" fontId="152" fillId="3" borderId="42" xfId="0" applyFont="1" applyFill="1" applyBorder="1" applyAlignment="1" applyProtection="1">
      <alignment horizontal="center" vertical="center"/>
    </xf>
    <xf numFmtId="0" fontId="152" fillId="3" borderId="23" xfId="0" applyFont="1" applyFill="1" applyBorder="1" applyAlignment="1" applyProtection="1">
      <alignment horizontal="center" vertical="center"/>
    </xf>
    <xf numFmtId="0" fontId="152" fillId="3" borderId="56" xfId="0" applyFont="1" applyFill="1" applyBorder="1" applyAlignment="1" applyProtection="1">
      <alignment horizontal="center" vertical="center"/>
    </xf>
    <xf numFmtId="0" fontId="152" fillId="3" borderId="38" xfId="0" applyFont="1" applyFill="1" applyBorder="1" applyAlignment="1" applyProtection="1">
      <alignment horizontal="center" vertical="center"/>
    </xf>
    <xf numFmtId="0" fontId="152" fillId="3" borderId="0" xfId="0" applyFont="1" applyFill="1" applyBorder="1" applyAlignment="1" applyProtection="1">
      <alignment horizontal="center" vertical="center"/>
    </xf>
    <xf numFmtId="0" fontId="152" fillId="3" borderId="61" xfId="0" applyFont="1" applyFill="1" applyBorder="1" applyAlignment="1" applyProtection="1">
      <alignment horizontal="center" vertical="center"/>
    </xf>
    <xf numFmtId="0" fontId="152" fillId="3" borderId="39" xfId="0" applyFont="1" applyFill="1" applyBorder="1" applyAlignment="1" applyProtection="1">
      <alignment horizontal="center" vertical="center"/>
    </xf>
    <xf numFmtId="0" fontId="152" fillId="3" borderId="5" xfId="0" applyFont="1" applyFill="1" applyBorder="1" applyAlignment="1" applyProtection="1">
      <alignment horizontal="center" vertical="center"/>
    </xf>
    <xf numFmtId="0" fontId="152" fillId="3" borderId="47" xfId="0" applyFont="1" applyFill="1" applyBorder="1" applyAlignment="1" applyProtection="1">
      <alignment horizontal="center" vertical="center"/>
    </xf>
    <xf numFmtId="49" fontId="57" fillId="14" borderId="42" xfId="0" applyNumberFormat="1" applyFont="1" applyFill="1" applyBorder="1" applyAlignment="1" applyProtection="1">
      <alignment horizontal="center" vertical="center" wrapText="1"/>
    </xf>
    <xf numFmtId="49" fontId="57" fillId="14" borderId="43" xfId="0" applyNumberFormat="1" applyFont="1" applyFill="1" applyBorder="1" applyAlignment="1" applyProtection="1">
      <alignment horizontal="center" vertical="center" wrapText="1"/>
    </xf>
    <xf numFmtId="0" fontId="52" fillId="3" borderId="42" xfId="0" applyFont="1" applyFill="1" applyBorder="1" applyAlignment="1" applyProtection="1">
      <alignment horizontal="center" vertical="center"/>
    </xf>
    <xf numFmtId="0" fontId="52" fillId="3" borderId="23" xfId="0" applyFont="1" applyFill="1" applyBorder="1" applyAlignment="1" applyProtection="1">
      <alignment horizontal="center" vertical="center"/>
    </xf>
    <xf numFmtId="0" fontId="52" fillId="3" borderId="39" xfId="0" applyFont="1" applyFill="1" applyBorder="1" applyAlignment="1" applyProtection="1">
      <alignment horizontal="center" vertical="center"/>
    </xf>
    <xf numFmtId="0" fontId="52" fillId="3" borderId="5" xfId="0" applyFont="1" applyFill="1" applyBorder="1" applyAlignment="1" applyProtection="1">
      <alignment horizontal="center" vertical="center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52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164" fontId="5" fillId="13" borderId="106" xfId="0" applyNumberFormat="1" applyFont="1" applyFill="1" applyBorder="1" applyAlignment="1" applyProtection="1">
      <alignment horizontal="center" vertical="center" wrapText="1"/>
    </xf>
    <xf numFmtId="164" fontId="5" fillId="13" borderId="64" xfId="0" applyNumberFormat="1" applyFont="1" applyFill="1" applyBorder="1" applyAlignment="1" applyProtection="1">
      <alignment horizontal="center" vertical="center" wrapText="1"/>
    </xf>
    <xf numFmtId="164" fontId="5" fillId="13" borderId="107" xfId="0" applyNumberFormat="1" applyFont="1" applyFill="1" applyBorder="1" applyAlignment="1" applyProtection="1">
      <alignment horizontal="center" vertical="center" wrapText="1"/>
    </xf>
    <xf numFmtId="0" fontId="19" fillId="7" borderId="15" xfId="0" applyFont="1" applyFill="1" applyBorder="1" applyAlignment="1" applyProtection="1">
      <alignment horizontal="center" vertical="center"/>
    </xf>
    <xf numFmtId="0" fontId="19" fillId="7" borderId="16" xfId="0" applyFont="1" applyFill="1" applyBorder="1" applyAlignment="1" applyProtection="1">
      <alignment horizontal="center" vertical="center"/>
    </xf>
    <xf numFmtId="0" fontId="19" fillId="7" borderId="17" xfId="0" applyFont="1" applyFill="1" applyBorder="1" applyAlignment="1" applyProtection="1">
      <alignment horizontal="center" vertical="center"/>
    </xf>
    <xf numFmtId="0" fontId="19" fillId="7" borderId="18" xfId="0" applyFont="1" applyFill="1" applyBorder="1" applyAlignment="1" applyProtection="1">
      <alignment horizontal="center" vertical="center"/>
    </xf>
    <xf numFmtId="0" fontId="19" fillId="7" borderId="19" xfId="0" applyFont="1" applyFill="1" applyBorder="1" applyAlignment="1" applyProtection="1">
      <alignment horizontal="center" vertical="center"/>
    </xf>
    <xf numFmtId="0" fontId="19" fillId="7" borderId="20" xfId="0" applyFont="1" applyFill="1" applyBorder="1" applyAlignment="1" applyProtection="1">
      <alignment horizontal="center" vertical="center"/>
    </xf>
    <xf numFmtId="0" fontId="106" fillId="37" borderId="3" xfId="0" applyFont="1" applyFill="1" applyBorder="1" applyAlignment="1">
      <alignment horizontal="center" vertical="center"/>
    </xf>
    <xf numFmtId="0" fontId="106" fillId="37" borderId="9" xfId="0" applyFont="1" applyFill="1" applyBorder="1" applyAlignment="1">
      <alignment horizontal="center" vertical="center"/>
    </xf>
    <xf numFmtId="0" fontId="106" fillId="37" borderId="5" xfId="0" applyFont="1" applyFill="1" applyBorder="1" applyAlignment="1">
      <alignment horizontal="center" vertical="center"/>
    </xf>
    <xf numFmtId="0" fontId="106" fillId="37" borderId="8" xfId="0" applyFont="1" applyFill="1" applyBorder="1" applyAlignment="1">
      <alignment horizontal="center" vertical="center"/>
    </xf>
    <xf numFmtId="0" fontId="18" fillId="19" borderId="10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18" fillId="19" borderId="9" xfId="0" applyFont="1" applyFill="1" applyBorder="1" applyAlignment="1">
      <alignment horizontal="center" vertical="center"/>
    </xf>
    <xf numFmtId="0" fontId="18" fillId="19" borderId="11" xfId="0" applyFont="1" applyFill="1" applyBorder="1" applyAlignment="1">
      <alignment horizontal="center" vertical="center"/>
    </xf>
    <xf numFmtId="0" fontId="18" fillId="19" borderId="5" xfId="0" applyFont="1" applyFill="1" applyBorder="1" applyAlignment="1">
      <alignment horizontal="center" vertical="center"/>
    </xf>
    <xf numFmtId="0" fontId="18" fillId="19" borderId="8" xfId="0" applyFont="1" applyFill="1" applyBorder="1" applyAlignment="1">
      <alignment horizontal="center" vertical="center"/>
    </xf>
    <xf numFmtId="0" fontId="39" fillId="14" borderId="2" xfId="0" applyFont="1" applyFill="1" applyBorder="1" applyAlignment="1">
      <alignment horizontal="center"/>
    </xf>
    <xf numFmtId="0" fontId="39" fillId="14" borderId="4" xfId="0" applyFont="1" applyFill="1" applyBorder="1" applyAlignment="1">
      <alignment horizontal="center"/>
    </xf>
    <xf numFmtId="0" fontId="39" fillId="14" borderId="7" xfId="0" applyFont="1" applyFill="1" applyBorder="1" applyAlignment="1">
      <alignment horizontal="center"/>
    </xf>
    <xf numFmtId="0" fontId="29" fillId="0" borderId="0" xfId="0" applyFont="1" applyFill="1" applyAlignment="1">
      <alignment horizontal="right" vertical="center"/>
    </xf>
    <xf numFmtId="0" fontId="103" fillId="0" borderId="0" xfId="0" applyFont="1" applyFill="1" applyAlignment="1">
      <alignment horizontal="right" vertical="center"/>
    </xf>
    <xf numFmtId="0" fontId="26" fillId="19" borderId="10" xfId="0" applyFont="1" applyFill="1" applyBorder="1" applyAlignment="1">
      <alignment horizontal="center" vertical="center" textRotation="90" wrapText="1"/>
    </xf>
    <xf numFmtId="0" fontId="26" fillId="19" borderId="14" xfId="0" applyFont="1" applyFill="1" applyBorder="1" applyAlignment="1">
      <alignment horizontal="center" vertical="center" textRotation="90" wrapText="1"/>
    </xf>
    <xf numFmtId="0" fontId="26" fillId="32" borderId="14" xfId="0" applyFont="1" applyFill="1" applyBorder="1" applyAlignment="1">
      <alignment horizontal="center" vertical="center" textRotation="90" wrapText="1"/>
    </xf>
    <xf numFmtId="0" fontId="26" fillId="30" borderId="14" xfId="0" applyFont="1" applyFill="1" applyBorder="1" applyAlignment="1">
      <alignment horizontal="center" vertical="center" textRotation="90" wrapText="1"/>
    </xf>
    <xf numFmtId="0" fontId="26" fillId="31" borderId="14" xfId="0" applyFont="1" applyFill="1" applyBorder="1" applyAlignment="1">
      <alignment horizontal="center" vertical="center" textRotation="90" wrapText="1"/>
    </xf>
    <xf numFmtId="0" fontId="26" fillId="27" borderId="14" xfId="0" applyFont="1" applyFill="1" applyBorder="1" applyAlignment="1">
      <alignment horizontal="center" vertical="center" textRotation="90" wrapText="1"/>
    </xf>
    <xf numFmtId="0" fontId="26" fillId="29" borderId="14" xfId="0" applyFont="1" applyFill="1" applyBorder="1" applyAlignment="1">
      <alignment horizontal="center" vertical="center" textRotation="90" wrapText="1"/>
    </xf>
    <xf numFmtId="0" fontId="26" fillId="15" borderId="14" xfId="0" applyFont="1" applyFill="1" applyBorder="1" applyAlignment="1">
      <alignment horizontal="center" vertical="center" textRotation="90" wrapText="1"/>
    </xf>
    <xf numFmtId="0" fontId="26" fillId="19" borderId="11" xfId="0" applyFont="1" applyFill="1" applyBorder="1" applyAlignment="1">
      <alignment horizontal="center" vertical="center" textRotation="90" wrapText="1"/>
    </xf>
    <xf numFmtId="0" fontId="31" fillId="2" borderId="23" xfId="0" applyFont="1" applyFill="1" applyBorder="1" applyAlignment="1">
      <alignment horizontal="center" vertical="center" textRotation="90"/>
    </xf>
    <xf numFmtId="0" fontId="31" fillId="2" borderId="0" xfId="0" applyFont="1" applyFill="1" applyBorder="1" applyAlignment="1">
      <alignment horizontal="center" vertical="center" textRotation="90"/>
    </xf>
    <xf numFmtId="0" fontId="31" fillId="2" borderId="44" xfId="0" applyFont="1" applyFill="1" applyBorder="1" applyAlignment="1">
      <alignment horizontal="center" vertical="center" textRotation="90"/>
    </xf>
    <xf numFmtId="0" fontId="112" fillId="47" borderId="23" xfId="0" applyFont="1" applyFill="1" applyBorder="1" applyAlignment="1">
      <alignment horizontal="center" vertical="center" textRotation="90"/>
    </xf>
    <xf numFmtId="0" fontId="112" fillId="47" borderId="0" xfId="0" applyFont="1" applyFill="1" applyBorder="1" applyAlignment="1">
      <alignment horizontal="center" vertical="center" textRotation="90"/>
    </xf>
    <xf numFmtId="0" fontId="112" fillId="47" borderId="44" xfId="0" applyFont="1" applyFill="1" applyBorder="1" applyAlignment="1">
      <alignment horizontal="center" vertical="center" textRotation="90"/>
    </xf>
    <xf numFmtId="0" fontId="38" fillId="42" borderId="12" xfId="0" applyFont="1" applyFill="1" applyBorder="1" applyAlignment="1">
      <alignment horizontal="center" vertical="center"/>
    </xf>
    <xf numFmtId="0" fontId="38" fillId="42" borderId="21" xfId="0" applyFont="1" applyFill="1" applyBorder="1" applyAlignment="1">
      <alignment horizontal="center" vertical="center"/>
    </xf>
    <xf numFmtId="0" fontId="101" fillId="42" borderId="14" xfId="0" applyFont="1" applyFill="1" applyBorder="1" applyAlignment="1">
      <alignment horizontal="center" vertical="center"/>
    </xf>
    <xf numFmtId="0" fontId="101" fillId="42" borderId="12" xfId="0" applyFont="1" applyFill="1" applyBorder="1" applyAlignment="1">
      <alignment horizontal="center" vertical="center"/>
    </xf>
    <xf numFmtId="10" fontId="99" fillId="42" borderId="21" xfId="0" applyNumberFormat="1" applyFont="1" applyFill="1" applyBorder="1" applyAlignment="1">
      <alignment horizontal="center" vertical="center"/>
    </xf>
    <xf numFmtId="10" fontId="99" fillId="42" borderId="14" xfId="0" applyNumberFormat="1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164" fontId="89" fillId="42" borderId="0" xfId="0" applyNumberFormat="1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101" fillId="42" borderId="21" xfId="0" applyFont="1" applyFill="1" applyBorder="1" applyAlignment="1">
      <alignment horizontal="center" vertical="center"/>
    </xf>
    <xf numFmtId="0" fontId="89" fillId="42" borderId="0" xfId="0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 textRotation="90"/>
    </xf>
    <xf numFmtId="0" fontId="38" fillId="42" borderId="12" xfId="0" applyFont="1" applyFill="1" applyBorder="1" applyAlignment="1">
      <alignment horizontal="center" vertical="center" wrapText="1"/>
    </xf>
    <xf numFmtId="0" fontId="38" fillId="42" borderId="21" xfId="0" applyFont="1" applyFill="1" applyBorder="1" applyAlignment="1">
      <alignment horizontal="center" vertical="center" wrapText="1"/>
    </xf>
    <xf numFmtId="0" fontId="100" fillId="42" borderId="21" xfId="0" applyFont="1" applyFill="1" applyBorder="1" applyAlignment="1">
      <alignment horizontal="center" vertical="center" wrapText="1"/>
    </xf>
    <xf numFmtId="0" fontId="100" fillId="42" borderId="14" xfId="0" applyFont="1" applyFill="1" applyBorder="1" applyAlignment="1">
      <alignment horizontal="center" vertical="center" wrapText="1"/>
    </xf>
    <xf numFmtId="2" fontId="91" fillId="32" borderId="68" xfId="0" applyNumberFormat="1" applyFont="1" applyFill="1" applyBorder="1" applyAlignment="1">
      <alignment horizontal="center" vertical="center" wrapText="1"/>
    </xf>
    <xf numFmtId="2" fontId="91" fillId="32" borderId="0" xfId="0" applyNumberFormat="1" applyFont="1" applyFill="1" applyBorder="1" applyAlignment="1">
      <alignment horizontal="center" vertical="center" wrapText="1"/>
    </xf>
    <xf numFmtId="2" fontId="91" fillId="32" borderId="66" xfId="0" applyNumberFormat="1" applyFont="1" applyFill="1" applyBorder="1" applyAlignment="1">
      <alignment horizontal="center" vertical="center" wrapText="1"/>
    </xf>
    <xf numFmtId="2" fontId="91" fillId="30" borderId="68" xfId="0" applyNumberFormat="1" applyFont="1" applyFill="1" applyBorder="1" applyAlignment="1">
      <alignment horizontal="center" vertical="center" wrapText="1"/>
    </xf>
    <xf numFmtId="2" fontId="91" fillId="30" borderId="0" xfId="0" applyNumberFormat="1" applyFont="1" applyFill="1" applyBorder="1" applyAlignment="1">
      <alignment horizontal="center" vertical="center" wrapText="1"/>
    </xf>
    <xf numFmtId="2" fontId="91" fillId="30" borderId="66" xfId="0" applyNumberFormat="1" applyFont="1" applyFill="1" applyBorder="1" applyAlignment="1">
      <alignment horizontal="center" vertical="center" wrapText="1"/>
    </xf>
    <xf numFmtId="2" fontId="91" fillId="31" borderId="68" xfId="0" applyNumberFormat="1" applyFont="1" applyFill="1" applyBorder="1" applyAlignment="1">
      <alignment horizontal="center" vertical="center" wrapText="1"/>
    </xf>
    <xf numFmtId="2" fontId="91" fillId="31" borderId="0" xfId="0" applyNumberFormat="1" applyFont="1" applyFill="1" applyBorder="1" applyAlignment="1">
      <alignment horizontal="center" vertical="center" wrapText="1"/>
    </xf>
    <xf numFmtId="2" fontId="91" fillId="31" borderId="66" xfId="0" applyNumberFormat="1" applyFont="1" applyFill="1" applyBorder="1" applyAlignment="1">
      <alignment horizontal="center" vertical="center" wrapText="1"/>
    </xf>
    <xf numFmtId="2" fontId="91" fillId="27" borderId="68" xfId="0" applyNumberFormat="1" applyFont="1" applyFill="1" applyBorder="1" applyAlignment="1">
      <alignment horizontal="center" vertical="center" wrapText="1"/>
    </xf>
    <xf numFmtId="2" fontId="91" fillId="27" borderId="0" xfId="0" applyNumberFormat="1" applyFont="1" applyFill="1" applyBorder="1" applyAlignment="1">
      <alignment horizontal="center" vertical="center" wrapText="1"/>
    </xf>
    <xf numFmtId="2" fontId="91" fillId="29" borderId="0" xfId="0" applyNumberFormat="1" applyFont="1" applyFill="1" applyBorder="1" applyAlignment="1">
      <alignment horizontal="center" vertical="center" wrapText="1"/>
    </xf>
    <xf numFmtId="2" fontId="91" fillId="15" borderId="0" xfId="0" applyNumberFormat="1" applyFont="1" applyFill="1" applyBorder="1" applyAlignment="1">
      <alignment horizontal="center" vertical="center" wrapText="1"/>
    </xf>
    <xf numFmtId="0" fontId="61" fillId="29" borderId="68" xfId="0" applyFont="1" applyFill="1" applyBorder="1" applyAlignment="1">
      <alignment horizontal="center" vertical="center"/>
    </xf>
    <xf numFmtId="0" fontId="61" fillId="29" borderId="0" xfId="0" applyFont="1" applyFill="1" applyBorder="1" applyAlignment="1">
      <alignment horizontal="center" vertical="center"/>
    </xf>
    <xf numFmtId="0" fontId="61" fillId="15" borderId="0" xfId="0" applyFont="1" applyFill="1" applyBorder="1" applyAlignment="1">
      <alignment horizontal="center" vertical="center"/>
    </xf>
    <xf numFmtId="0" fontId="61" fillId="19" borderId="0" xfId="0" applyFont="1" applyFill="1" applyBorder="1" applyAlignment="1">
      <alignment horizontal="center" vertical="center"/>
    </xf>
    <xf numFmtId="0" fontId="61" fillId="19" borderId="12" xfId="0" applyFont="1" applyFill="1" applyBorder="1" applyAlignment="1">
      <alignment horizontal="center" vertical="center"/>
    </xf>
    <xf numFmtId="2" fontId="16" fillId="30" borderId="0" xfId="0" applyNumberFormat="1" applyFont="1" applyFill="1" applyBorder="1" applyAlignment="1">
      <alignment horizontal="center" vertical="center" wrapText="1"/>
    </xf>
    <xf numFmtId="2" fontId="16" fillId="30" borderId="66" xfId="0" applyNumberFormat="1" applyFont="1" applyFill="1" applyBorder="1" applyAlignment="1">
      <alignment horizontal="center" vertical="center" wrapText="1"/>
    </xf>
    <xf numFmtId="2" fontId="16" fillId="31" borderId="68" xfId="0" applyNumberFormat="1" applyFont="1" applyFill="1" applyBorder="1" applyAlignment="1">
      <alignment horizontal="center" wrapText="1"/>
    </xf>
    <xf numFmtId="2" fontId="16" fillId="31" borderId="0" xfId="0" applyNumberFormat="1" applyFont="1" applyFill="1" applyBorder="1" applyAlignment="1">
      <alignment horizontal="center" wrapText="1"/>
    </xf>
    <xf numFmtId="2" fontId="16" fillId="31" borderId="66" xfId="0" applyNumberFormat="1" applyFont="1" applyFill="1" applyBorder="1" applyAlignment="1">
      <alignment horizontal="center" wrapText="1"/>
    </xf>
    <xf numFmtId="2" fontId="16" fillId="27" borderId="68" xfId="0" applyNumberFormat="1" applyFont="1" applyFill="1" applyBorder="1" applyAlignment="1">
      <alignment horizontal="center" vertical="center" wrapText="1"/>
    </xf>
    <xf numFmtId="2" fontId="16" fillId="27" borderId="0" xfId="0" applyNumberFormat="1" applyFont="1" applyFill="1" applyBorder="1" applyAlignment="1">
      <alignment horizontal="center" vertical="center" wrapText="1"/>
    </xf>
    <xf numFmtId="2" fontId="16" fillId="27" borderId="66" xfId="0" applyNumberFormat="1" applyFont="1" applyFill="1" applyBorder="1" applyAlignment="1">
      <alignment horizontal="center" vertical="center" wrapText="1"/>
    </xf>
    <xf numFmtId="2" fontId="16" fillId="29" borderId="68" xfId="0" applyNumberFormat="1" applyFont="1" applyFill="1" applyBorder="1" applyAlignment="1">
      <alignment horizontal="center" vertical="center" wrapText="1"/>
    </xf>
    <xf numFmtId="2" fontId="16" fillId="29" borderId="0" xfId="0" applyNumberFormat="1" applyFont="1" applyFill="1" applyBorder="1" applyAlignment="1">
      <alignment horizontal="center" vertical="center" wrapText="1"/>
    </xf>
    <xf numFmtId="2" fontId="16" fillId="29" borderId="66" xfId="0" applyNumberFormat="1" applyFont="1" applyFill="1" applyBorder="1" applyAlignment="1">
      <alignment horizontal="center" vertical="center" wrapText="1"/>
    </xf>
    <xf numFmtId="2" fontId="91" fillId="15" borderId="68" xfId="0" applyNumberFormat="1" applyFont="1" applyFill="1" applyBorder="1" applyAlignment="1">
      <alignment horizontal="center" vertical="center" wrapText="1"/>
    </xf>
    <xf numFmtId="2" fontId="91" fillId="15" borderId="66" xfId="0" applyNumberFormat="1" applyFont="1" applyFill="1" applyBorder="1" applyAlignment="1">
      <alignment horizontal="center" vertical="center" wrapText="1"/>
    </xf>
    <xf numFmtId="2" fontId="91" fillId="19" borderId="68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19" borderId="66" xfId="0" applyNumberFormat="1" applyFont="1" applyFill="1" applyBorder="1" applyAlignment="1">
      <alignment horizontal="center" vertical="center" wrapText="1"/>
    </xf>
    <xf numFmtId="0" fontId="61" fillId="15" borderId="67" xfId="0" applyFont="1" applyFill="1" applyBorder="1" applyAlignment="1">
      <alignment horizontal="center" vertical="center"/>
    </xf>
    <xf numFmtId="0" fontId="61" fillId="19" borderId="67" xfId="0" applyFont="1" applyFill="1" applyBorder="1" applyAlignment="1">
      <alignment horizontal="center" vertical="center"/>
    </xf>
    <xf numFmtId="0" fontId="61" fillId="32" borderId="67" xfId="0" applyFont="1" applyFill="1" applyBorder="1" applyAlignment="1">
      <alignment horizontal="center" vertical="center"/>
    </xf>
    <xf numFmtId="0" fontId="61" fillId="30" borderId="67" xfId="0" applyFont="1" applyFill="1" applyBorder="1" applyAlignment="1">
      <alignment horizontal="center" vertical="center"/>
    </xf>
    <xf numFmtId="0" fontId="61" fillId="31" borderId="68" xfId="0" applyFont="1" applyFill="1" applyBorder="1" applyAlignment="1">
      <alignment horizontal="center" vertical="center"/>
    </xf>
    <xf numFmtId="0" fontId="61" fillId="31" borderId="0" xfId="0" applyFont="1" applyFill="1" applyBorder="1" applyAlignment="1">
      <alignment horizontal="center" vertical="center"/>
    </xf>
    <xf numFmtId="0" fontId="61" fillId="31" borderId="66" xfId="0" applyFont="1" applyFill="1" applyBorder="1" applyAlignment="1">
      <alignment horizontal="center" vertical="center"/>
    </xf>
    <xf numFmtId="0" fontId="61" fillId="27" borderId="68" xfId="0" applyFont="1" applyFill="1" applyBorder="1" applyAlignment="1">
      <alignment horizontal="center" vertical="center"/>
    </xf>
    <xf numFmtId="0" fontId="61" fillId="27" borderId="0" xfId="0" applyFont="1" applyFill="1" applyBorder="1" applyAlignment="1">
      <alignment horizontal="center" vertical="center"/>
    </xf>
    <xf numFmtId="0" fontId="61" fillId="27" borderId="66" xfId="0" applyFont="1" applyFill="1" applyBorder="1" applyAlignment="1">
      <alignment horizontal="center" vertical="center"/>
    </xf>
    <xf numFmtId="0" fontId="90" fillId="44" borderId="0" xfId="0" applyFont="1" applyFill="1" applyBorder="1" applyAlignment="1">
      <alignment horizontal="center" vertical="center"/>
    </xf>
    <xf numFmtId="0" fontId="61" fillId="30" borderId="66" xfId="0" applyFont="1" applyFill="1" applyBorder="1" applyAlignment="1">
      <alignment horizontal="center" vertical="center"/>
    </xf>
    <xf numFmtId="0" fontId="61" fillId="31" borderId="67" xfId="0" applyFont="1" applyFill="1" applyBorder="1" applyAlignment="1">
      <alignment horizontal="center" vertical="center"/>
    </xf>
    <xf numFmtId="0" fontId="61" fillId="27" borderId="67" xfId="0" applyFont="1" applyFill="1" applyBorder="1" applyAlignment="1">
      <alignment horizontal="center" vertical="center"/>
    </xf>
    <xf numFmtId="0" fontId="61" fillId="29" borderId="67" xfId="0" applyFont="1" applyFill="1" applyBorder="1" applyAlignment="1">
      <alignment horizontal="center" vertical="center"/>
    </xf>
    <xf numFmtId="0" fontId="143" fillId="24" borderId="0" xfId="0" applyFont="1" applyFill="1" applyBorder="1" applyAlignment="1">
      <alignment horizontal="center" vertical="center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49" fontId="0" fillId="17" borderId="14" xfId="0" applyNumberFormat="1" applyFill="1" applyBorder="1" applyAlignment="1" applyProtection="1">
      <alignment horizontal="center" vertical="center" wrapText="1"/>
    </xf>
    <xf numFmtId="49" fontId="0" fillId="17" borderId="0" xfId="0" applyNumberFormat="1" applyFill="1" applyBorder="1" applyAlignment="1" applyProtection="1">
      <alignment horizontal="center" vertical="center" wrapText="1"/>
    </xf>
    <xf numFmtId="49" fontId="0" fillId="17" borderId="12" xfId="0" applyNumberFormat="1" applyFill="1" applyBorder="1" applyAlignment="1" applyProtection="1">
      <alignment horizontal="center" vertical="center" wrapText="1"/>
    </xf>
    <xf numFmtId="0" fontId="0" fillId="16" borderId="10" xfId="0" applyFill="1" applyBorder="1" applyAlignment="1" applyProtection="1">
      <alignment horizontal="center" vertical="center"/>
    </xf>
    <xf numFmtId="0" fontId="0" fillId="16" borderId="3" xfId="0" applyFill="1" applyBorder="1" applyAlignment="1" applyProtection="1">
      <alignment horizontal="center" vertical="center"/>
    </xf>
    <xf numFmtId="0" fontId="0" fillId="16" borderId="11" xfId="0" applyFill="1" applyBorder="1" applyAlignment="1" applyProtection="1">
      <alignment horizontal="center" vertical="center"/>
    </xf>
    <xf numFmtId="0" fontId="0" fillId="16" borderId="5" xfId="0" applyFill="1" applyBorder="1" applyAlignment="1" applyProtection="1">
      <alignment horizontal="center" vertical="center"/>
    </xf>
    <xf numFmtId="0" fontId="12" fillId="18" borderId="7" xfId="0" applyFont="1" applyFill="1" applyBorder="1" applyAlignment="1" applyProtection="1">
      <alignment horizontal="center" vertical="center"/>
    </xf>
    <xf numFmtId="0" fontId="12" fillId="18" borderId="1" xfId="0" applyFont="1" applyFill="1" applyBorder="1" applyAlignment="1" applyProtection="1">
      <alignment horizontal="center" vertical="center"/>
    </xf>
    <xf numFmtId="0" fontId="21" fillId="18" borderId="1" xfId="0" applyFont="1" applyFill="1" applyBorder="1" applyAlignment="1" applyProtection="1">
      <alignment horizontal="center" vertical="center"/>
    </xf>
    <xf numFmtId="0" fontId="23" fillId="45" borderId="1" xfId="0" applyFont="1" applyFill="1" applyBorder="1" applyAlignment="1" applyProtection="1">
      <alignment horizontal="center" vertical="center"/>
    </xf>
    <xf numFmtId="0" fontId="18" fillId="9" borderId="10" xfId="0" applyFont="1" applyFill="1" applyBorder="1" applyAlignment="1" applyProtection="1">
      <alignment horizontal="center" vertical="center"/>
    </xf>
    <xf numFmtId="0" fontId="18" fillId="9" borderId="3" xfId="0" applyFont="1" applyFill="1" applyBorder="1" applyAlignment="1" applyProtection="1">
      <alignment horizontal="center" vertical="center"/>
    </xf>
    <xf numFmtId="0" fontId="18" fillId="9" borderId="11" xfId="0" applyFont="1" applyFill="1" applyBorder="1" applyAlignment="1" applyProtection="1">
      <alignment horizontal="center" vertical="center"/>
    </xf>
    <xf numFmtId="0" fontId="18" fillId="9" borderId="5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1" fontId="42" fillId="43" borderId="51" xfId="0" applyNumberFormat="1" applyFont="1" applyFill="1" applyBorder="1" applyAlignment="1" applyProtection="1">
      <alignment horizontal="center" vertical="center" textRotation="90" wrapText="1"/>
    </xf>
    <xf numFmtId="1" fontId="42" fillId="43" borderId="58" xfId="0" applyNumberFormat="1" applyFont="1" applyFill="1" applyBorder="1" applyAlignment="1" applyProtection="1">
      <alignment horizontal="center" vertical="center" textRotation="90" wrapText="1"/>
    </xf>
    <xf numFmtId="1" fontId="42" fillId="43" borderId="53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left"/>
    </xf>
    <xf numFmtId="0" fontId="57" fillId="3" borderId="42" xfId="0" applyFont="1" applyFill="1" applyBorder="1" applyAlignment="1" applyProtection="1">
      <alignment horizontal="center" vertical="center"/>
    </xf>
    <xf numFmtId="0" fontId="57" fillId="3" borderId="23" xfId="0" applyFont="1" applyFill="1" applyBorder="1" applyAlignment="1" applyProtection="1">
      <alignment horizontal="center" vertical="center"/>
    </xf>
    <xf numFmtId="0" fontId="57" fillId="3" borderId="56" xfId="0" applyFont="1" applyFill="1" applyBorder="1" applyAlignment="1" applyProtection="1">
      <alignment horizontal="center" vertical="center"/>
    </xf>
    <xf numFmtId="0" fontId="57" fillId="3" borderId="38" xfId="0" applyFont="1" applyFill="1" applyBorder="1" applyAlignment="1" applyProtection="1">
      <alignment horizontal="center" vertical="center"/>
    </xf>
    <xf numFmtId="0" fontId="57" fillId="3" borderId="0" xfId="0" applyFont="1" applyFill="1" applyBorder="1" applyAlignment="1" applyProtection="1">
      <alignment horizontal="center" vertical="center"/>
    </xf>
    <xf numFmtId="0" fontId="57" fillId="3" borderId="61" xfId="0" applyFont="1" applyFill="1" applyBorder="1" applyAlignment="1" applyProtection="1">
      <alignment horizontal="center" vertical="center"/>
    </xf>
    <xf numFmtId="0" fontId="57" fillId="3" borderId="39" xfId="0" applyFont="1" applyFill="1" applyBorder="1" applyAlignment="1" applyProtection="1">
      <alignment horizontal="center" vertical="center"/>
    </xf>
    <xf numFmtId="0" fontId="57" fillId="3" borderId="5" xfId="0" applyFont="1" applyFill="1" applyBorder="1" applyAlignment="1" applyProtection="1">
      <alignment horizontal="center" vertical="center"/>
    </xf>
    <xf numFmtId="0" fontId="57" fillId="3" borderId="47" xfId="0" applyFont="1" applyFill="1" applyBorder="1" applyAlignment="1" applyProtection="1">
      <alignment horizontal="center" vertical="center"/>
    </xf>
    <xf numFmtId="0" fontId="0" fillId="16" borderId="9" xfId="0" applyFill="1" applyBorder="1" applyAlignment="1" applyProtection="1">
      <alignment horizontal="center" vertical="center"/>
    </xf>
    <xf numFmtId="0" fontId="0" fillId="16" borderId="8" xfId="0" applyFill="1" applyBorder="1" applyAlignment="1" applyProtection="1">
      <alignment horizontal="center" vertical="center"/>
    </xf>
    <xf numFmtId="0" fontId="18" fillId="9" borderId="9" xfId="0" applyFont="1" applyFill="1" applyBorder="1" applyAlignment="1" applyProtection="1">
      <alignment horizontal="center" vertical="center"/>
    </xf>
    <xf numFmtId="0" fontId="18" fillId="9" borderId="8" xfId="0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horizontal="center" vertical="center"/>
    </xf>
    <xf numFmtId="0" fontId="8" fillId="0" borderId="236" xfId="0" applyFont="1" applyBorder="1" applyAlignment="1" applyProtection="1">
      <alignment horizontal="center" vertical="center"/>
    </xf>
    <xf numFmtId="0" fontId="8" fillId="0" borderId="269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52" fillId="3" borderId="43" xfId="0" applyFont="1" applyFill="1" applyBorder="1" applyAlignment="1" applyProtection="1">
      <alignment horizontal="center" vertical="center"/>
    </xf>
    <xf numFmtId="0" fontId="52" fillId="3" borderId="57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49" fontId="42" fillId="14" borderId="5" xfId="0" applyNumberFormat="1" applyFont="1" applyFill="1" applyBorder="1" applyAlignment="1" applyProtection="1">
      <alignment horizontal="center" vertical="center" wrapText="1"/>
    </xf>
    <xf numFmtId="49" fontId="41" fillId="14" borderId="39" xfId="0" applyNumberFormat="1" applyFont="1" applyFill="1" applyBorder="1" applyAlignment="1" applyProtection="1">
      <alignment horizontal="center" vertical="center" wrapText="1"/>
    </xf>
    <xf numFmtId="49" fontId="41" fillId="14" borderId="5" xfId="0" applyNumberFormat="1" applyFont="1" applyFill="1" applyBorder="1" applyAlignment="1" applyProtection="1">
      <alignment horizontal="center" vertical="center" wrapText="1"/>
    </xf>
    <xf numFmtId="0" fontId="16" fillId="13" borderId="36" xfId="0" applyFont="1" applyFill="1" applyBorder="1" applyAlignment="1" applyProtection="1">
      <alignment horizontal="center" vertical="center"/>
    </xf>
    <xf numFmtId="0" fontId="16" fillId="13" borderId="46" xfId="0" applyFont="1" applyFill="1" applyBorder="1" applyAlignment="1" applyProtection="1">
      <alignment horizontal="center" vertical="center"/>
    </xf>
    <xf numFmtId="0" fontId="16" fillId="13" borderId="13" xfId="0" applyFont="1" applyFill="1" applyBorder="1" applyAlignment="1" applyProtection="1">
      <alignment horizontal="center" vertical="center" wrapText="1"/>
    </xf>
    <xf numFmtId="0" fontId="16" fillId="13" borderId="21" xfId="0" applyFont="1" applyFill="1" applyBorder="1" applyAlignment="1" applyProtection="1">
      <alignment horizontal="center" vertical="center" wrapText="1"/>
    </xf>
    <xf numFmtId="164" fontId="41" fillId="10" borderId="10" xfId="0" applyNumberFormat="1" applyFont="1" applyFill="1" applyBorder="1" applyAlignment="1" applyProtection="1">
      <alignment horizontal="center" vertical="center" shrinkToFit="1"/>
    </xf>
    <xf numFmtId="164" fontId="41" fillId="10" borderId="14" xfId="0" applyNumberFormat="1" applyFont="1" applyFill="1" applyBorder="1" applyAlignment="1" applyProtection="1">
      <alignment horizontal="center" vertical="center" shrinkToFit="1"/>
    </xf>
    <xf numFmtId="164" fontId="33" fillId="21" borderId="269" xfId="0" applyNumberFormat="1" applyFont="1" applyFill="1" applyBorder="1" applyAlignment="1" applyProtection="1">
      <alignment horizontal="center" vertical="center" wrapText="1" shrinkToFit="1"/>
    </xf>
    <xf numFmtId="164" fontId="33" fillId="21" borderId="9" xfId="0" applyNumberFormat="1" applyFont="1" applyFill="1" applyBorder="1" applyAlignment="1" applyProtection="1">
      <alignment horizontal="center" vertical="center" wrapText="1" shrinkToFit="1"/>
    </xf>
    <xf numFmtId="164" fontId="33" fillId="21" borderId="38" xfId="0" applyNumberFormat="1" applyFont="1" applyFill="1" applyBorder="1" applyAlignment="1" applyProtection="1">
      <alignment horizontal="center" vertical="center" wrapText="1" shrinkToFit="1"/>
    </xf>
    <xf numFmtId="164" fontId="33" fillId="21" borderId="12" xfId="0" applyNumberFormat="1" applyFont="1" applyFill="1" applyBorder="1" applyAlignment="1" applyProtection="1">
      <alignment horizontal="center" vertical="center" wrapText="1" shrinkToFit="1"/>
    </xf>
    <xf numFmtId="0" fontId="18" fillId="0" borderId="44" xfId="0" applyFont="1" applyFill="1" applyBorder="1" applyAlignment="1" applyProtection="1">
      <alignment horizontal="left" vertical="center"/>
    </xf>
    <xf numFmtId="0" fontId="57" fillId="10" borderId="23" xfId="0" applyFont="1" applyFill="1" applyBorder="1" applyAlignment="1" applyProtection="1">
      <alignment horizontal="center" vertical="center"/>
    </xf>
    <xf numFmtId="0" fontId="57" fillId="10" borderId="0" xfId="0" applyFont="1" applyFill="1" applyBorder="1" applyAlignment="1" applyProtection="1">
      <alignment horizontal="center" vertical="center"/>
    </xf>
    <xf numFmtId="0" fontId="57" fillId="10" borderId="5" xfId="0" applyFont="1" applyFill="1" applyBorder="1" applyAlignment="1" applyProtection="1">
      <alignment horizontal="center" vertical="center"/>
    </xf>
    <xf numFmtId="49" fontId="57" fillId="14" borderId="23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5" fillId="13" borderId="267" xfId="0" applyNumberFormat="1" applyFont="1" applyFill="1" applyBorder="1" applyAlignment="1" applyProtection="1">
      <alignment horizontal="center" vertical="center" wrapText="1"/>
    </xf>
    <xf numFmtId="164" fontId="5" fillId="13" borderId="270" xfId="0" applyNumberFormat="1" applyFont="1" applyFill="1" applyBorder="1" applyAlignment="1" applyProtection="1">
      <alignment horizontal="center" vertical="center" wrapText="1"/>
    </xf>
    <xf numFmtId="164" fontId="6" fillId="13" borderId="268" xfId="0" applyNumberFormat="1" applyFont="1" applyFill="1" applyBorder="1" applyAlignment="1" applyProtection="1">
      <alignment horizontal="center" vertical="center" wrapText="1"/>
    </xf>
    <xf numFmtId="164" fontId="6" fillId="13" borderId="271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42" xfId="0" applyNumberFormat="1" applyFont="1" applyFill="1" applyBorder="1" applyAlignment="1" applyProtection="1">
      <alignment horizontal="center" vertical="center" wrapText="1"/>
    </xf>
    <xf numFmtId="164" fontId="6" fillId="13" borderId="259" xfId="0" applyNumberFormat="1" applyFont="1" applyFill="1" applyBorder="1" applyAlignment="1" applyProtection="1">
      <alignment horizontal="center" vertical="center" wrapText="1"/>
    </xf>
    <xf numFmtId="164" fontId="5" fillId="13" borderId="1" xfId="0" applyNumberFormat="1" applyFont="1" applyFill="1" applyBorder="1" applyAlignment="1" applyProtection="1">
      <alignment horizontal="center" vertical="center" wrapText="1"/>
    </xf>
    <xf numFmtId="164" fontId="6" fillId="13" borderId="1" xfId="0" applyNumberFormat="1" applyFont="1" applyFill="1" applyBorder="1" applyAlignment="1" applyProtection="1">
      <alignment horizontal="center" vertical="center" wrapText="1"/>
    </xf>
    <xf numFmtId="0" fontId="12" fillId="18" borderId="3" xfId="0" applyFont="1" applyFill="1" applyBorder="1" applyAlignment="1" applyProtection="1">
      <alignment horizontal="left" vertical="center"/>
    </xf>
    <xf numFmtId="0" fontId="12" fillId="18" borderId="9" xfId="0" applyFont="1" applyFill="1" applyBorder="1" applyAlignment="1" applyProtection="1">
      <alignment horizontal="left" vertical="center"/>
    </xf>
    <xf numFmtId="0" fontId="12" fillId="18" borderId="5" xfId="0" applyFont="1" applyFill="1" applyBorder="1" applyAlignment="1" applyProtection="1">
      <alignment horizontal="left" vertical="center"/>
    </xf>
    <xf numFmtId="0" fontId="12" fillId="18" borderId="8" xfId="0" applyFont="1" applyFill="1" applyBorder="1" applyAlignment="1" applyProtection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49" fontId="0" fillId="17" borderId="10" xfId="0" applyNumberFormat="1" applyFill="1" applyBorder="1" applyAlignment="1">
      <alignment horizontal="center" vertical="center" wrapText="1"/>
    </xf>
    <xf numFmtId="49" fontId="0" fillId="17" borderId="3" xfId="0" applyNumberFormat="1" applyFill="1" applyBorder="1" applyAlignment="1">
      <alignment horizontal="center" vertical="center" wrapText="1"/>
    </xf>
    <xf numFmtId="49" fontId="0" fillId="17" borderId="9" xfId="0" applyNumberFormat="1" applyFill="1" applyBorder="1" applyAlignment="1">
      <alignment horizontal="center" vertical="center" wrapText="1"/>
    </xf>
    <xf numFmtId="49" fontId="0" fillId="17" borderId="14" xfId="0" applyNumberFormat="1" applyFill="1" applyBorder="1" applyAlignment="1">
      <alignment horizontal="center" vertical="center" wrapText="1"/>
    </xf>
    <xf numFmtId="49" fontId="0" fillId="17" borderId="0" xfId="0" applyNumberFormat="1" applyFill="1" applyBorder="1" applyAlignment="1">
      <alignment horizontal="center" vertical="center" wrapText="1"/>
    </xf>
    <xf numFmtId="49" fontId="0" fillId="17" borderId="12" xfId="0" applyNumberFormat="1" applyFill="1" applyBorder="1" applyAlignment="1">
      <alignment horizontal="center" vertical="center" wrapText="1"/>
    </xf>
    <xf numFmtId="49" fontId="0" fillId="17" borderId="11" xfId="0" applyNumberFormat="1" applyFill="1" applyBorder="1" applyAlignment="1">
      <alignment horizontal="center" vertical="center" wrapText="1"/>
    </xf>
    <xf numFmtId="49" fontId="0" fillId="17" borderId="5" xfId="0" applyNumberFormat="1" applyFill="1" applyBorder="1" applyAlignment="1">
      <alignment horizontal="center" vertical="center" wrapText="1"/>
    </xf>
    <xf numFmtId="49" fontId="0" fillId="17" borderId="8" xfId="0" applyNumberForma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0" fillId="16" borderId="9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12" fillId="18" borderId="3" xfId="0" applyFont="1" applyFill="1" applyBorder="1" applyAlignment="1">
      <alignment horizontal="left" vertical="center"/>
    </xf>
    <xf numFmtId="0" fontId="12" fillId="18" borderId="9" xfId="0" applyFont="1" applyFill="1" applyBorder="1" applyAlignment="1">
      <alignment horizontal="left" vertical="center"/>
    </xf>
    <xf numFmtId="0" fontId="12" fillId="18" borderId="5" xfId="0" applyFont="1" applyFill="1" applyBorder="1" applyAlignment="1">
      <alignment horizontal="left" vertical="center"/>
    </xf>
    <xf numFmtId="0" fontId="12" fillId="18" borderId="8" xfId="0" applyFont="1" applyFill="1" applyBorder="1" applyAlignment="1">
      <alignment horizontal="left" vertical="center"/>
    </xf>
    <xf numFmtId="0" fontId="0" fillId="17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19" fillId="7" borderId="15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2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1" fillId="18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/>
    </xf>
    <xf numFmtId="0" fontId="18" fillId="9" borderId="11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6" fillId="13" borderId="36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8" fillId="0" borderId="236" xfId="0" applyFont="1" applyBorder="1" applyAlignment="1">
      <alignment horizontal="center" vertical="center"/>
    </xf>
    <xf numFmtId="0" fontId="8" fillId="0" borderId="26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6" fillId="13" borderId="268" xfId="0" applyNumberFormat="1" applyFont="1" applyFill="1" applyBorder="1" applyAlignment="1">
      <alignment horizontal="center" vertical="center" wrapText="1"/>
    </xf>
    <xf numFmtId="164" fontId="6" fillId="13" borderId="271" xfId="0" applyNumberFormat="1" applyFont="1" applyFill="1" applyBorder="1" applyAlignment="1">
      <alignment horizontal="center" vertical="center" wrapText="1"/>
    </xf>
    <xf numFmtId="164" fontId="6" fillId="13" borderId="260" xfId="0" applyNumberFormat="1" applyFont="1" applyFill="1" applyBorder="1" applyAlignment="1">
      <alignment horizontal="center" vertical="center" wrapText="1"/>
    </xf>
    <xf numFmtId="164" fontId="6" fillId="13" borderId="242" xfId="0" applyNumberFormat="1" applyFont="1" applyFill="1" applyBorder="1" applyAlignment="1">
      <alignment horizontal="center" vertical="center" wrapText="1"/>
    </xf>
    <xf numFmtId="164" fontId="6" fillId="13" borderId="259" xfId="0" applyNumberFormat="1" applyFont="1" applyFill="1" applyBorder="1" applyAlignment="1">
      <alignment horizontal="center" vertical="center" wrapText="1"/>
    </xf>
    <xf numFmtId="164" fontId="5" fillId="13" borderId="1" xfId="0" applyNumberFormat="1" applyFont="1" applyFill="1" applyBorder="1" applyAlignment="1">
      <alignment horizontal="center" vertical="center" wrapText="1"/>
    </xf>
    <xf numFmtId="164" fontId="6" fillId="13" borderId="1" xfId="0" applyNumberFormat="1" applyFont="1" applyFill="1" applyBorder="1" applyAlignment="1">
      <alignment horizontal="center" vertical="center" wrapText="1"/>
    </xf>
    <xf numFmtId="164" fontId="5" fillId="13" borderId="51" xfId="0" applyNumberFormat="1" applyFont="1" applyFill="1" applyBorder="1" applyAlignment="1">
      <alignment horizontal="center" vertical="center" wrapText="1"/>
    </xf>
    <xf numFmtId="164" fontId="5" fillId="13" borderId="58" xfId="0" applyNumberFormat="1" applyFont="1" applyFill="1" applyBorder="1" applyAlignment="1">
      <alignment horizontal="center" vertical="center" wrapText="1"/>
    </xf>
    <xf numFmtId="164" fontId="5" fillId="13" borderId="53" xfId="0" applyNumberFormat="1" applyFont="1" applyFill="1" applyBorder="1" applyAlignment="1">
      <alignment horizontal="center" vertical="center" wrapText="1"/>
    </xf>
    <xf numFmtId="0" fontId="16" fillId="13" borderId="13" xfId="0" applyFont="1" applyFill="1" applyBorder="1" applyAlignment="1">
      <alignment horizontal="center" vertical="center" wrapText="1"/>
    </xf>
    <xf numFmtId="0" fontId="16" fillId="13" borderId="21" xfId="0" applyFont="1" applyFill="1" applyBorder="1" applyAlignment="1">
      <alignment horizontal="center" vertical="center" wrapText="1"/>
    </xf>
    <xf numFmtId="164" fontId="41" fillId="10" borderId="10" xfId="0" applyNumberFormat="1" applyFont="1" applyFill="1" applyBorder="1" applyAlignment="1">
      <alignment horizontal="center" vertical="center" shrinkToFit="1"/>
    </xf>
    <xf numFmtId="164" fontId="41" fillId="10" borderId="14" xfId="0" applyNumberFormat="1" applyFont="1" applyFill="1" applyBorder="1" applyAlignment="1">
      <alignment horizontal="center" vertical="center" shrinkToFit="1"/>
    </xf>
    <xf numFmtId="164" fontId="33" fillId="21" borderId="269" xfId="0" applyNumberFormat="1" applyFont="1" applyFill="1" applyBorder="1" applyAlignment="1">
      <alignment horizontal="center" vertical="center" wrapText="1" shrinkToFit="1"/>
    </xf>
    <xf numFmtId="164" fontId="33" fillId="21" borderId="9" xfId="0" applyNumberFormat="1" applyFont="1" applyFill="1" applyBorder="1" applyAlignment="1">
      <alignment horizontal="center" vertical="center" wrapText="1" shrinkToFit="1"/>
    </xf>
    <xf numFmtId="164" fontId="33" fillId="21" borderId="38" xfId="0" applyNumberFormat="1" applyFont="1" applyFill="1" applyBorder="1" applyAlignment="1">
      <alignment horizontal="center" vertical="center" wrapText="1" shrinkToFit="1"/>
    </xf>
    <xf numFmtId="164" fontId="33" fillId="21" borderId="12" xfId="0" applyNumberFormat="1" applyFont="1" applyFill="1" applyBorder="1" applyAlignment="1">
      <alignment horizontal="center" vertical="center" wrapText="1" shrinkToFit="1"/>
    </xf>
    <xf numFmtId="3" fontId="11" fillId="14" borderId="51" xfId="0" applyNumberFormat="1" applyFont="1" applyFill="1" applyBorder="1" applyAlignment="1">
      <alignment horizontal="center" vertical="center" wrapText="1"/>
    </xf>
    <xf numFmtId="3" fontId="11" fillId="14" borderId="58" xfId="0" applyNumberFormat="1" applyFont="1" applyFill="1" applyBorder="1" applyAlignment="1">
      <alignment horizontal="center" vertical="center" wrapText="1"/>
    </xf>
    <xf numFmtId="0" fontId="52" fillId="3" borderId="23" xfId="0" applyFont="1" applyFill="1" applyBorder="1" applyAlignment="1">
      <alignment horizontal="center" vertical="center"/>
    </xf>
    <xf numFmtId="0" fontId="52" fillId="3" borderId="43" xfId="0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0" fontId="52" fillId="3" borderId="57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textRotation="90"/>
    </xf>
    <xf numFmtId="0" fontId="50" fillId="0" borderId="0" xfId="0" applyFont="1" applyBorder="1" applyAlignment="1">
      <alignment horizontal="center" textRotation="90"/>
    </xf>
    <xf numFmtId="0" fontId="51" fillId="0" borderId="0" xfId="0" applyFont="1" applyBorder="1" applyAlignment="1">
      <alignment horizontal="center" textRotation="90"/>
    </xf>
    <xf numFmtId="49" fontId="42" fillId="14" borderId="39" xfId="0" applyNumberFormat="1" applyFont="1" applyFill="1" applyBorder="1" applyAlignment="1">
      <alignment horizontal="center" vertical="center" wrapText="1"/>
    </xf>
    <xf numFmtId="49" fontId="42" fillId="14" borderId="5" xfId="0" applyNumberFormat="1" applyFont="1" applyFill="1" applyBorder="1" applyAlignment="1">
      <alignment horizontal="center" vertical="center" wrapText="1"/>
    </xf>
    <xf numFmtId="49" fontId="41" fillId="14" borderId="39" xfId="0" applyNumberFormat="1" applyFont="1" applyFill="1" applyBorder="1" applyAlignment="1">
      <alignment horizontal="center" vertical="center" wrapText="1"/>
    </xf>
    <xf numFmtId="49" fontId="41" fillId="14" borderId="5" xfId="0" applyNumberFormat="1" applyFont="1" applyFill="1" applyBorder="1" applyAlignment="1">
      <alignment horizontal="center" vertical="center" wrapText="1"/>
    </xf>
    <xf numFmtId="164" fontId="5" fillId="13" borderId="50" xfId="0" applyNumberFormat="1" applyFont="1" applyFill="1" applyBorder="1" applyAlignment="1">
      <alignment horizontal="center" vertical="center" wrapText="1"/>
    </xf>
    <xf numFmtId="164" fontId="5" fillId="13" borderId="54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21" xfId="0" applyNumberFormat="1" applyFont="1" applyFill="1" applyBorder="1" applyAlignment="1">
      <alignment horizontal="center" vertical="center" wrapText="1"/>
    </xf>
    <xf numFmtId="0" fontId="52" fillId="3" borderId="42" xfId="0" applyFont="1" applyFill="1" applyBorder="1" applyAlignment="1">
      <alignment horizontal="center" vertical="center"/>
    </xf>
    <xf numFmtId="0" fontId="52" fillId="3" borderId="39" xfId="0" applyFont="1" applyFill="1" applyBorder="1" applyAlignment="1">
      <alignment horizontal="center" vertical="center"/>
    </xf>
    <xf numFmtId="164" fontId="5" fillId="13" borderId="267" xfId="0" applyNumberFormat="1" applyFont="1" applyFill="1" applyBorder="1" applyAlignment="1">
      <alignment horizontal="center" vertical="center" wrapText="1"/>
    </xf>
    <xf numFmtId="164" fontId="5" fillId="13" borderId="270" xfId="0" applyNumberFormat="1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left" vertical="center"/>
    </xf>
    <xf numFmtId="0" fontId="18" fillId="0" borderId="44" xfId="0" applyFont="1" applyFill="1" applyBorder="1" applyAlignment="1">
      <alignment horizontal="center" vertical="center"/>
    </xf>
    <xf numFmtId="0" fontId="57" fillId="3" borderId="42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center" vertical="center"/>
    </xf>
    <xf numFmtId="0" fontId="57" fillId="3" borderId="38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57" fillId="3" borderId="61" xfId="0" applyFont="1" applyFill="1" applyBorder="1" applyAlignment="1">
      <alignment horizontal="center" vertical="center"/>
    </xf>
    <xf numFmtId="0" fontId="57" fillId="3" borderId="39" xfId="0" applyFont="1" applyFill="1" applyBorder="1" applyAlignment="1">
      <alignment horizontal="center" vertical="center"/>
    </xf>
    <xf numFmtId="0" fontId="57" fillId="3" borderId="5" xfId="0" applyFont="1" applyFill="1" applyBorder="1" applyAlignment="1">
      <alignment horizontal="center" vertical="center"/>
    </xf>
    <xf numFmtId="0" fontId="57" fillId="3" borderId="47" xfId="0" applyFont="1" applyFill="1" applyBorder="1" applyAlignment="1">
      <alignment horizontal="center" vertical="center"/>
    </xf>
    <xf numFmtId="0" fontId="57" fillId="10" borderId="23" xfId="0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 vertical="center"/>
    </xf>
    <xf numFmtId="0" fontId="57" fillId="10" borderId="5" xfId="0" applyFont="1" applyFill="1" applyBorder="1" applyAlignment="1">
      <alignment horizontal="center" vertical="center"/>
    </xf>
    <xf numFmtId="49" fontId="57" fillId="14" borderId="42" xfId="0" applyNumberFormat="1" applyFont="1" applyFill="1" applyBorder="1" applyAlignment="1">
      <alignment horizontal="center" vertical="center" wrapText="1"/>
    </xf>
    <xf numFmtId="49" fontId="57" fillId="14" borderId="23" xfId="0" applyNumberFormat="1" applyFont="1" applyFill="1" applyBorder="1" applyAlignment="1">
      <alignment horizontal="center" vertical="center" wrapText="1"/>
    </xf>
    <xf numFmtId="49" fontId="57" fillId="14" borderId="43" xfId="0" applyNumberFormat="1" applyFont="1" applyFill="1" applyBorder="1" applyAlignment="1">
      <alignment horizontal="center" vertical="center" wrapText="1"/>
    </xf>
    <xf numFmtId="0" fontId="21" fillId="18" borderId="10" xfId="0" applyFont="1" applyFill="1" applyBorder="1" applyAlignment="1">
      <alignment horizontal="center" vertical="center" wrapText="1"/>
    </xf>
    <xf numFmtId="0" fontId="21" fillId="18" borderId="3" xfId="0" applyFont="1" applyFill="1" applyBorder="1" applyAlignment="1">
      <alignment horizontal="center" vertical="center" wrapText="1"/>
    </xf>
    <xf numFmtId="0" fontId="21" fillId="18" borderId="9" xfId="0" applyFont="1" applyFill="1" applyBorder="1" applyAlignment="1">
      <alignment horizontal="center" vertical="center" wrapText="1"/>
    </xf>
    <xf numFmtId="0" fontId="21" fillId="18" borderId="14" xfId="0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21" fillId="18" borderId="12" xfId="0" applyFont="1" applyFill="1" applyBorder="1" applyAlignment="1">
      <alignment horizontal="center" vertical="center" wrapText="1"/>
    </xf>
    <xf numFmtId="0" fontId="8" fillId="0" borderId="236" xfId="0" applyFont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41" fillId="3" borderId="238" xfId="0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center" vertical="center"/>
    </xf>
    <xf numFmtId="0" fontId="41" fillId="3" borderId="189" xfId="0" applyFont="1" applyFill="1" applyBorder="1" applyAlignment="1">
      <alignment horizontal="center" vertical="center"/>
    </xf>
    <xf numFmtId="0" fontId="41" fillId="3" borderId="240" xfId="0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41" fillId="3" borderId="182" xfId="0" applyFont="1" applyFill="1" applyBorder="1" applyAlignment="1">
      <alignment horizontal="center" vertical="center"/>
    </xf>
    <xf numFmtId="49" fontId="11" fillId="14" borderId="5" xfId="0" applyNumberFormat="1" applyFont="1" applyFill="1" applyBorder="1" applyAlignment="1">
      <alignment horizontal="center" vertical="center" wrapText="1"/>
    </xf>
    <xf numFmtId="3" fontId="11" fillId="14" borderId="178" xfId="0" applyNumberFormat="1" applyFont="1" applyFill="1" applyBorder="1" applyAlignment="1">
      <alignment horizontal="center" vertical="center" wrapText="1"/>
    </xf>
    <xf numFmtId="3" fontId="11" fillId="14" borderId="187" xfId="0" applyNumberFormat="1" applyFont="1" applyFill="1" applyBorder="1" applyAlignment="1">
      <alignment horizontal="center" vertical="center" wrapText="1"/>
    </xf>
    <xf numFmtId="164" fontId="6" fillId="13" borderId="181" xfId="0" applyNumberFormat="1" applyFont="1" applyFill="1" applyBorder="1" applyAlignment="1">
      <alignment horizontal="center" vertical="center" wrapText="1"/>
    </xf>
    <xf numFmtId="164" fontId="6" fillId="13" borderId="200" xfId="0" applyNumberFormat="1" applyFont="1" applyFill="1" applyBorder="1" applyAlignment="1">
      <alignment horizontal="center" vertical="center" wrapText="1"/>
    </xf>
    <xf numFmtId="164" fontId="6" fillId="13" borderId="245" xfId="0" applyNumberFormat="1" applyFont="1" applyFill="1" applyBorder="1" applyAlignment="1">
      <alignment horizontal="center" vertical="center" wrapText="1"/>
    </xf>
    <xf numFmtId="164" fontId="5" fillId="13" borderId="12" xfId="0" applyNumberFormat="1" applyFont="1" applyFill="1" applyBorder="1" applyAlignment="1">
      <alignment horizontal="center" vertical="center" wrapText="1"/>
    </xf>
    <xf numFmtId="164" fontId="5" fillId="13" borderId="175" xfId="0" applyNumberFormat="1" applyFont="1" applyFill="1" applyBorder="1" applyAlignment="1">
      <alignment horizontal="center" vertical="center" wrapText="1"/>
    </xf>
    <xf numFmtId="164" fontId="6" fillId="13" borderId="0" xfId="0" applyNumberFormat="1" applyFont="1" applyFill="1" applyBorder="1" applyAlignment="1">
      <alignment horizontal="center" vertical="center" wrapText="1"/>
    </xf>
    <xf numFmtId="164" fontId="6" fillId="13" borderId="146" xfId="0" applyNumberFormat="1" applyFont="1" applyFill="1" applyBorder="1" applyAlignment="1">
      <alignment horizontal="center" vertical="center" wrapText="1"/>
    </xf>
    <xf numFmtId="164" fontId="5" fillId="13" borderId="164" xfId="0" applyNumberFormat="1" applyFont="1" applyFill="1" applyBorder="1" applyAlignment="1">
      <alignment horizontal="center" vertical="center" wrapText="1"/>
    </xf>
    <xf numFmtId="164" fontId="5" fillId="13" borderId="187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1" fillId="0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right"/>
    </xf>
    <xf numFmtId="0" fontId="8" fillId="0" borderId="146" xfId="0" applyFont="1" applyBorder="1" applyAlignment="1">
      <alignment horizontal="center" vertical="center" textRotation="90"/>
    </xf>
    <xf numFmtId="0" fontId="41" fillId="10" borderId="85" xfId="0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horizontal="center" vertical="center"/>
    </xf>
    <xf numFmtId="0" fontId="41" fillId="10" borderId="237" xfId="0" applyFont="1" applyFill="1" applyBorder="1" applyAlignment="1">
      <alignment horizontal="center" vertical="center"/>
    </xf>
    <xf numFmtId="0" fontId="41" fillId="10" borderId="81" xfId="0" applyFont="1" applyFill="1" applyBorder="1" applyAlignment="1">
      <alignment horizontal="center" vertical="center"/>
    </xf>
    <xf numFmtId="0" fontId="41" fillId="10" borderId="5" xfId="0" applyFont="1" applyFill="1" applyBorder="1" applyAlignment="1">
      <alignment horizontal="center" vertical="center"/>
    </xf>
    <xf numFmtId="0" fontId="41" fillId="10" borderId="239" xfId="0" applyFont="1" applyFill="1" applyBorder="1" applyAlignment="1">
      <alignment horizontal="center" vertical="center"/>
    </xf>
    <xf numFmtId="49" fontId="41" fillId="14" borderId="3" xfId="0" applyNumberFormat="1" applyFont="1" applyFill="1" applyBorder="1" applyAlignment="1">
      <alignment horizontal="center" vertical="center" wrapText="1"/>
    </xf>
    <xf numFmtId="49" fontId="41" fillId="14" borderId="189" xfId="0" applyNumberFormat="1" applyFont="1" applyFill="1" applyBorder="1" applyAlignment="1">
      <alignment horizontal="center" vertical="center" wrapText="1"/>
    </xf>
    <xf numFmtId="0" fontId="41" fillId="3" borderId="181" xfId="0" applyFont="1" applyFill="1" applyBorder="1" applyAlignment="1">
      <alignment horizontal="center" vertical="center"/>
    </xf>
    <xf numFmtId="0" fontId="41" fillId="3" borderId="183" xfId="0" applyFont="1" applyFill="1" applyBorder="1" applyAlignment="1">
      <alignment horizontal="center" vertical="center"/>
    </xf>
    <xf numFmtId="0" fontId="1" fillId="0" borderId="146" xfId="0" applyNumberFormat="1" applyFont="1" applyFill="1" applyBorder="1" applyAlignment="1">
      <alignment horizontal="center" vertical="center"/>
    </xf>
    <xf numFmtId="0" fontId="16" fillId="13" borderId="243" xfId="0" applyFont="1" applyFill="1" applyBorder="1" applyAlignment="1">
      <alignment horizontal="center" vertical="center"/>
    </xf>
    <xf numFmtId="0" fontId="16" fillId="13" borderId="151" xfId="0" applyFont="1" applyFill="1" applyBorder="1" applyAlignment="1">
      <alignment horizontal="center" vertical="center" wrapText="1"/>
    </xf>
    <xf numFmtId="164" fontId="41" fillId="10" borderId="241" xfId="0" applyNumberFormat="1" applyFont="1" applyFill="1" applyBorder="1" applyAlignment="1">
      <alignment horizontal="center" vertical="center" shrinkToFit="1"/>
    </xf>
    <xf numFmtId="164" fontId="41" fillId="10" borderId="244" xfId="0" applyNumberFormat="1" applyFont="1" applyFill="1" applyBorder="1" applyAlignment="1">
      <alignment horizontal="center" vertical="center" shrinkToFit="1"/>
    </xf>
    <xf numFmtId="164" fontId="37" fillId="21" borderId="3" xfId="0" applyNumberFormat="1" applyFont="1" applyFill="1" applyBorder="1" applyAlignment="1">
      <alignment horizontal="center" vertical="center" wrapText="1" shrinkToFit="1"/>
    </xf>
    <xf numFmtId="164" fontId="37" fillId="21" borderId="9" xfId="0" applyNumberFormat="1" applyFont="1" applyFill="1" applyBorder="1" applyAlignment="1">
      <alignment horizontal="center" vertical="center" wrapText="1" shrinkToFit="1"/>
    </xf>
    <xf numFmtId="164" fontId="37" fillId="21" borderId="146" xfId="0" applyNumberFormat="1" applyFont="1" applyFill="1" applyBorder="1" applyAlignment="1">
      <alignment horizontal="center" vertical="center" wrapText="1" shrinkToFit="1"/>
    </xf>
    <xf numFmtId="164" fontId="37" fillId="21" borderId="175" xfId="0" applyNumberFormat="1" applyFont="1" applyFill="1" applyBorder="1" applyAlignment="1">
      <alignment horizontal="center" vertical="center" wrapText="1" shrinkToFit="1"/>
    </xf>
    <xf numFmtId="0" fontId="11" fillId="3" borderId="139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140" xfId="0" applyFont="1" applyFill="1" applyBorder="1" applyAlignment="1">
      <alignment horizontal="center" vertical="center"/>
    </xf>
    <xf numFmtId="164" fontId="6" fillId="13" borderId="173" xfId="0" applyNumberFormat="1" applyFont="1" applyFill="1" applyBorder="1" applyAlignment="1">
      <alignment horizontal="center" vertical="center" wrapText="1"/>
    </xf>
    <xf numFmtId="164" fontId="6" fillId="13" borderId="174" xfId="0" applyNumberFormat="1" applyFont="1" applyFill="1" applyBorder="1" applyAlignment="1">
      <alignment horizontal="center" vertical="center" wrapText="1"/>
    </xf>
    <xf numFmtId="0" fontId="15" fillId="3" borderId="172" xfId="0" applyFont="1" applyFill="1" applyBorder="1" applyAlignment="1">
      <alignment horizontal="center" vertical="center"/>
    </xf>
    <xf numFmtId="0" fontId="130" fillId="10" borderId="184" xfId="0" applyFont="1" applyFill="1" applyBorder="1" applyAlignment="1">
      <alignment horizontal="center" vertical="center"/>
    </xf>
    <xf numFmtId="0" fontId="130" fillId="10" borderId="4" xfId="0" applyFont="1" applyFill="1" applyBorder="1" applyAlignment="1">
      <alignment horizontal="center" vertical="center"/>
    </xf>
    <xf numFmtId="164" fontId="131" fillId="10" borderId="10" xfId="0" applyNumberFormat="1" applyFont="1" applyFill="1" applyBorder="1" applyAlignment="1">
      <alignment horizontal="center" vertical="center" shrinkToFit="1"/>
    </xf>
    <xf numFmtId="164" fontId="131" fillId="10" borderId="152" xfId="0" applyNumberFormat="1" applyFont="1" applyFill="1" applyBorder="1" applyAlignment="1">
      <alignment horizontal="center" vertical="center" shrinkToFit="1"/>
    </xf>
    <xf numFmtId="0" fontId="16" fillId="13" borderId="141" xfId="0" applyFont="1" applyFill="1" applyBorder="1" applyAlignment="1">
      <alignment horizontal="center" vertical="center"/>
    </xf>
    <xf numFmtId="0" fontId="16" fillId="13" borderId="150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164" fontId="6" fillId="13" borderId="145" xfId="0" applyNumberFormat="1" applyFont="1" applyFill="1" applyBorder="1" applyAlignment="1">
      <alignment horizontal="center" vertical="center" wrapText="1"/>
    </xf>
    <xf numFmtId="164" fontId="6" fillId="13" borderId="188" xfId="0" applyNumberFormat="1" applyFont="1" applyFill="1" applyBorder="1" applyAlignment="1">
      <alignment horizontal="center" vertical="center" wrapText="1"/>
    </xf>
    <xf numFmtId="164" fontId="6" fillId="13" borderId="186" xfId="0" applyNumberFormat="1" applyFont="1" applyFill="1" applyBorder="1" applyAlignment="1">
      <alignment horizontal="center" vertical="center" wrapText="1"/>
    </xf>
    <xf numFmtId="164" fontId="6" fillId="13" borderId="150" xfId="0" applyNumberFormat="1" applyFont="1" applyFill="1" applyBorder="1" applyAlignment="1">
      <alignment horizontal="center" vertical="center" wrapText="1"/>
    </xf>
    <xf numFmtId="49" fontId="130" fillId="14" borderId="178" xfId="0" applyNumberFormat="1" applyFont="1" applyFill="1" applyBorder="1" applyAlignment="1">
      <alignment horizontal="center" vertical="center" wrapText="1"/>
    </xf>
    <xf numFmtId="49" fontId="130" fillId="14" borderId="164" xfId="0" applyNumberFormat="1" applyFont="1" applyFill="1" applyBorder="1" applyAlignment="1">
      <alignment horizontal="center" vertical="center" wrapText="1"/>
    </xf>
    <xf numFmtId="49" fontId="130" fillId="14" borderId="187" xfId="0" applyNumberFormat="1" applyFont="1" applyFill="1" applyBorder="1" applyAlignment="1">
      <alignment horizontal="center" vertical="center" wrapText="1"/>
    </xf>
    <xf numFmtId="0" fontId="15" fillId="3" borderId="18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8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horizontal="center" vertical="center"/>
    </xf>
    <xf numFmtId="0" fontId="12" fillId="18" borderId="9" xfId="0" applyFont="1" applyFill="1" applyBorder="1" applyAlignment="1">
      <alignment horizontal="center" vertical="center"/>
    </xf>
    <xf numFmtId="0" fontId="12" fillId="18" borderId="11" xfId="0" applyFont="1" applyFill="1" applyBorder="1" applyAlignment="1">
      <alignment horizontal="center" vertical="center"/>
    </xf>
    <xf numFmtId="0" fontId="12" fillId="18" borderId="8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21" fillId="18" borderId="195" xfId="0" applyFont="1" applyFill="1" applyBorder="1" applyAlignment="1">
      <alignment horizontal="center" vertical="center"/>
    </xf>
    <xf numFmtId="0" fontId="21" fillId="18" borderId="196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18" fillId="18" borderId="197" xfId="0" applyFont="1" applyFill="1" applyBorder="1" applyAlignment="1">
      <alignment horizontal="center" vertical="center"/>
    </xf>
    <xf numFmtId="0" fontId="21" fillId="18" borderId="197" xfId="0" applyFont="1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164" fontId="6" fillId="13" borderId="12" xfId="0" applyNumberFormat="1" applyFont="1" applyFill="1" applyBorder="1" applyAlignment="1">
      <alignment horizontal="center" vertical="center" wrapText="1"/>
    </xf>
    <xf numFmtId="164" fontId="6" fillId="13" borderId="175" xfId="0" applyNumberFormat="1" applyFont="1" applyFill="1" applyBorder="1" applyAlignment="1">
      <alignment horizontal="center" vertical="center" wrapText="1"/>
    </xf>
    <xf numFmtId="0" fontId="5" fillId="0" borderId="146" xfId="0" applyFont="1" applyBorder="1" applyAlignment="1">
      <alignment horizontal="center" vertical="center" shrinkToFit="1"/>
    </xf>
    <xf numFmtId="0" fontId="5" fillId="13" borderId="13" xfId="0" applyFont="1" applyFill="1" applyBorder="1" applyAlignment="1">
      <alignment horizontal="center" vertical="center" wrapText="1"/>
    </xf>
    <xf numFmtId="0" fontId="5" fillId="13" borderId="151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5" fillId="13" borderId="151" xfId="0" applyNumberFormat="1" applyFont="1" applyFill="1" applyBorder="1" applyAlignment="1">
      <alignment horizontal="center" vertical="center"/>
    </xf>
    <xf numFmtId="164" fontId="6" fillId="13" borderId="141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164" fontId="6" fillId="13" borderId="151" xfId="0" applyNumberFormat="1" applyFont="1" applyFill="1" applyBorder="1" applyAlignment="1">
      <alignment horizontal="center" vertical="center" wrapText="1"/>
    </xf>
    <xf numFmtId="164" fontId="6" fillId="13" borderId="10" xfId="0" applyNumberFormat="1" applyFont="1" applyFill="1" applyBorder="1" applyAlignment="1">
      <alignment horizontal="center" vertical="center" wrapText="1"/>
    </xf>
    <xf numFmtId="164" fontId="6" fillId="13" borderId="15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5" fillId="0" borderId="13" xfId="0" applyFont="1" applyBorder="1" applyAlignment="1">
      <alignment horizontal="center" vertical="center" wrapText="1"/>
    </xf>
    <xf numFmtId="0" fontId="5" fillId="0" borderId="151" xfId="0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151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 wrapText="1"/>
    </xf>
    <xf numFmtId="164" fontId="5" fillId="0" borderId="175" xfId="0" applyNumberFormat="1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164" fontId="5" fillId="0" borderId="151" xfId="0" applyNumberFormat="1" applyFont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52" xfId="0" applyNumberFormat="1" applyFont="1" applyBorder="1" applyAlignment="1">
      <alignment horizontal="center" vertical="center" wrapText="1"/>
    </xf>
    <xf numFmtId="164" fontId="5" fillId="0" borderId="173" xfId="0" applyNumberFormat="1" applyFont="1" applyBorder="1" applyAlignment="1">
      <alignment horizontal="center" vertical="center" wrapText="1"/>
    </xf>
    <xf numFmtId="164" fontId="5" fillId="0" borderId="174" xfId="0" applyNumberFormat="1" applyFont="1" applyBorder="1" applyAlignment="1">
      <alignment horizontal="center" vertical="center" wrapText="1"/>
    </xf>
    <xf numFmtId="0" fontId="5" fillId="55" borderId="172" xfId="0" applyFont="1" applyFill="1" applyBorder="1" applyAlignment="1">
      <alignment horizontal="center" vertical="center"/>
    </xf>
    <xf numFmtId="0" fontId="5" fillId="2" borderId="172" xfId="0" applyFont="1" applyFill="1" applyBorder="1" applyAlignment="1">
      <alignment horizontal="center" vertical="center"/>
    </xf>
    <xf numFmtId="0" fontId="5" fillId="2" borderId="139" xfId="0" applyFont="1" applyFill="1" applyBorder="1" applyAlignment="1">
      <alignment horizontal="center" vertical="center"/>
    </xf>
    <xf numFmtId="0" fontId="5" fillId="0" borderId="141" xfId="0" applyFont="1" applyBorder="1" applyAlignment="1">
      <alignment horizontal="center" vertical="center"/>
    </xf>
    <xf numFmtId="0" fontId="5" fillId="0" borderId="150" xfId="0" applyFont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 shrinkToFit="1"/>
    </xf>
    <xf numFmtId="164" fontId="4" fillId="55" borderId="152" xfId="0" applyNumberFormat="1" applyFont="1" applyFill="1" applyBorder="1" applyAlignment="1">
      <alignment horizontal="center" vertical="center" shrinkToFit="1"/>
    </xf>
    <xf numFmtId="164" fontId="5" fillId="0" borderId="141" xfId="0" applyNumberFormat="1" applyFont="1" applyBorder="1" applyAlignment="1">
      <alignment horizontal="center" vertical="center" wrapText="1"/>
    </xf>
    <xf numFmtId="164" fontId="5" fillId="0" borderId="15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2" fillId="2" borderId="165" xfId="0" applyFont="1" applyFill="1" applyBorder="1" applyAlignment="1">
      <alignment horizontal="center" vertical="center" textRotation="90"/>
    </xf>
    <xf numFmtId="0" fontId="32" fillId="2" borderId="21" xfId="0" applyFont="1" applyFill="1" applyBorder="1" applyAlignment="1">
      <alignment horizontal="center" vertical="center" textRotation="90"/>
    </xf>
    <xf numFmtId="0" fontId="32" fillId="2" borderId="6" xfId="0" applyFont="1" applyFill="1" applyBorder="1" applyAlignment="1">
      <alignment horizontal="center" vertical="center" textRotation="90"/>
    </xf>
    <xf numFmtId="0" fontId="2" fillId="0" borderId="3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right" vertic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8" fillId="0" borderId="144" xfId="0" applyFont="1" applyBorder="1" applyAlignment="1">
      <alignment horizontal="center"/>
    </xf>
    <xf numFmtId="0" fontId="18" fillId="0" borderId="143" xfId="0" applyFont="1" applyBorder="1" applyAlignment="1">
      <alignment horizontal="center"/>
    </xf>
    <xf numFmtId="0" fontId="18" fillId="0" borderId="142" xfId="0" applyFont="1" applyBorder="1" applyAlignment="1">
      <alignment horizontal="center"/>
    </xf>
    <xf numFmtId="0" fontId="23" fillId="14" borderId="3" xfId="0" applyFont="1" applyFill="1" applyBorder="1" applyAlignment="1" applyProtection="1">
      <alignment horizontal="center" vertical="center"/>
    </xf>
    <xf numFmtId="0" fontId="25" fillId="12" borderId="13" xfId="0" applyFont="1" applyFill="1" applyBorder="1" applyAlignment="1" applyProtection="1">
      <alignment horizontal="center" vertical="center"/>
    </xf>
  </cellXfs>
  <cellStyles count="2">
    <cellStyle name="Normal" xfId="0" builtinId="0"/>
    <cellStyle name="Normal_TRISYNTH" xfId="1"/>
  </cellStyles>
  <dxfs count="215"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FF5050"/>
      <color rgb="FFFF9933"/>
      <color rgb="FFFFAE37"/>
      <color rgb="FFFF9900"/>
      <color rgb="FFCECECE"/>
      <color rgb="FFF6862A"/>
      <color rgb="FFFFFFCC"/>
      <color rgb="FF977A29"/>
      <color rgb="FFBC9832"/>
      <color rgb="FFD7D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10572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142875</xdr:colOff>
      <xdr:row>3</xdr:row>
      <xdr:rowOff>9525</xdr:rowOff>
    </xdr:from>
    <xdr:to>
      <xdr:col>7</xdr:col>
      <xdr:colOff>125394</xdr:colOff>
      <xdr:row>5</xdr:row>
      <xdr:rowOff>133350</xdr:rowOff>
    </xdr:to>
    <xdr:grpSp>
      <xdr:nvGrpSpPr>
        <xdr:cNvPr id="6" name="Groupe 5"/>
        <xdr:cNvGrpSpPr/>
      </xdr:nvGrpSpPr>
      <xdr:grpSpPr>
        <a:xfrm>
          <a:off x="1657350" y="771525"/>
          <a:ext cx="877869" cy="619125"/>
          <a:chOff x="1659255" y="775335"/>
          <a:chExt cx="885489" cy="619125"/>
        </a:xfrm>
      </xdr:grpSpPr>
      <xdr:pic>
        <xdr:nvPicPr>
          <xdr:cNvPr id="3" name="Image 2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4" name="ZoneTexte 3"/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130986</xdr:colOff>
      <xdr:row>124</xdr:row>
      <xdr:rowOff>28575</xdr:rowOff>
    </xdr:from>
    <xdr:to>
      <xdr:col>20</xdr:col>
      <xdr:colOff>180975</xdr:colOff>
      <xdr:row>136</xdr:row>
      <xdr:rowOff>60951</xdr:rowOff>
    </xdr:to>
    <xdr:pic>
      <xdr:nvPicPr>
        <xdr:cNvPr id="2" name="il_fi" descr="http://www.neuvieme-art.com/images/actus/le-chat-de-geluck-vedette-des-encheres-bd-a-drouot-montaigne-0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9911" y="1948815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136</xdr:row>
      <xdr:rowOff>47625</xdr:rowOff>
    </xdr:from>
    <xdr:to>
      <xdr:col>22</xdr:col>
      <xdr:colOff>0</xdr:colOff>
      <xdr:row>148</xdr:row>
      <xdr:rowOff>27456</xdr:rowOff>
    </xdr:to>
    <xdr:pic>
      <xdr:nvPicPr>
        <xdr:cNvPr id="3" name="il_fi" descr="http://img.over-blog.com/300x247/1/75/94/56/IMAGES-5/IMAGES-6/le_chat_velo-Geluck-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0" y="21793200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161</xdr:row>
      <xdr:rowOff>66675</xdr:rowOff>
    </xdr:from>
    <xdr:to>
      <xdr:col>23</xdr:col>
      <xdr:colOff>213491</xdr:colOff>
      <xdr:row>173</xdr:row>
      <xdr:rowOff>76200</xdr:rowOff>
    </xdr:to>
    <xdr:pic>
      <xdr:nvPicPr>
        <xdr:cNvPr id="4" name="il_fi" descr="http://lewebpedagogique.com/fgnews/files/2014/06/81593-geluck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0" y="26574750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148</xdr:row>
      <xdr:rowOff>66675</xdr:rowOff>
    </xdr:from>
    <xdr:to>
      <xdr:col>21</xdr:col>
      <xdr:colOff>76200</xdr:colOff>
      <xdr:row>161</xdr:row>
      <xdr:rowOff>32565</xdr:rowOff>
    </xdr:to>
    <xdr:pic>
      <xdr:nvPicPr>
        <xdr:cNvPr id="5" name="il_fi" descr="http://www.productionmyarts.com/blog/wp-content/reussit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0" y="24098250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124</xdr:row>
      <xdr:rowOff>28575</xdr:rowOff>
    </xdr:from>
    <xdr:to>
      <xdr:col>21</xdr:col>
      <xdr:colOff>180975</xdr:colOff>
      <xdr:row>136</xdr:row>
      <xdr:rowOff>60951</xdr:rowOff>
    </xdr:to>
    <xdr:pic>
      <xdr:nvPicPr>
        <xdr:cNvPr id="2" name="il_fi" descr="http://www.neuvieme-art.com/images/actus/le-chat-de-geluck-vedette-des-encheres-bd-a-drouot-montaigne-0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6886" y="1943100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136</xdr:row>
      <xdr:rowOff>47625</xdr:rowOff>
    </xdr:from>
    <xdr:to>
      <xdr:col>23</xdr:col>
      <xdr:colOff>0</xdr:colOff>
      <xdr:row>148</xdr:row>
      <xdr:rowOff>27456</xdr:rowOff>
    </xdr:to>
    <xdr:pic>
      <xdr:nvPicPr>
        <xdr:cNvPr id="3" name="il_fi" descr="http://img.over-blog.com/300x247/1/75/94/56/IMAGES-5/IMAGES-6/le_chat_velo-Geluck-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1894522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161</xdr:row>
      <xdr:rowOff>66675</xdr:rowOff>
    </xdr:from>
    <xdr:to>
      <xdr:col>24</xdr:col>
      <xdr:colOff>213491</xdr:colOff>
      <xdr:row>173</xdr:row>
      <xdr:rowOff>76200</xdr:rowOff>
    </xdr:to>
    <xdr:pic>
      <xdr:nvPicPr>
        <xdr:cNvPr id="4" name="il_fi" descr="http://lewebpedagogique.com/fgnews/files/2014/06/81593-geluck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372677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148</xdr:row>
      <xdr:rowOff>66675</xdr:rowOff>
    </xdr:from>
    <xdr:to>
      <xdr:col>22</xdr:col>
      <xdr:colOff>76200</xdr:colOff>
      <xdr:row>161</xdr:row>
      <xdr:rowOff>32565</xdr:rowOff>
    </xdr:to>
    <xdr:pic>
      <xdr:nvPicPr>
        <xdr:cNvPr id="5" name="il_fi" descr="http://www.productionmyarts.com/blog/wp-content/reussit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125027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543050" y="115252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11620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352550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8/MPT%20S08E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9/MPT%20S09E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0/MPT%20S10E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/MPT%20S11E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b/MPT%20S11bE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HUGO</v>
          </cell>
          <cell r="C4" t="str">
            <v>BOBOS</v>
          </cell>
        </row>
        <row r="5">
          <cell r="B5" t="str">
            <v>JON</v>
          </cell>
          <cell r="C5" t="str">
            <v>BOBOS</v>
          </cell>
        </row>
        <row r="6">
          <cell r="B6" t="str">
            <v>HUGO</v>
          </cell>
          <cell r="C6" t="str">
            <v>DAMS</v>
          </cell>
        </row>
        <row r="7">
          <cell r="B7" t="str">
            <v>FD</v>
          </cell>
          <cell r="C7" t="str">
            <v>DJOH</v>
          </cell>
        </row>
        <row r="8">
          <cell r="B8" t="str">
            <v>DAMS</v>
          </cell>
          <cell r="C8" t="str">
            <v>FD</v>
          </cell>
        </row>
        <row r="9">
          <cell r="B9" t="str">
            <v>DAMS</v>
          </cell>
          <cell r="C9" t="str">
            <v>ROB</v>
          </cell>
        </row>
        <row r="10">
          <cell r="B10" t="str">
            <v>DAMS</v>
          </cell>
          <cell r="C10" t="str">
            <v>ROB</v>
          </cell>
        </row>
        <row r="11">
          <cell r="B11" t="str">
            <v>DAMS</v>
          </cell>
          <cell r="C11" t="str">
            <v>THOMAS J.</v>
          </cell>
        </row>
        <row r="12">
          <cell r="B12" t="str">
            <v>HUGO</v>
          </cell>
          <cell r="C12" t="str">
            <v>FD</v>
          </cell>
        </row>
        <row r="13">
          <cell r="B13">
            <v>0</v>
          </cell>
          <cell r="C13">
            <v>0</v>
          </cell>
        </row>
        <row r="14">
          <cell r="B14" t="str">
            <v>HUGO</v>
          </cell>
          <cell r="C14" t="str">
            <v>FD</v>
          </cell>
        </row>
        <row r="15">
          <cell r="B15" t="str">
            <v>HUGO</v>
          </cell>
          <cell r="C15" t="str">
            <v>FLORA</v>
          </cell>
        </row>
        <row r="16">
          <cell r="B16" t="str">
            <v>FD</v>
          </cell>
          <cell r="C16" t="str">
            <v>FRED</v>
          </cell>
        </row>
        <row r="17">
          <cell r="B17" t="str">
            <v>JON</v>
          </cell>
          <cell r="C17" t="str">
            <v>FRED</v>
          </cell>
        </row>
        <row r="18">
          <cell r="B18" t="str">
            <v>FRED</v>
          </cell>
          <cell r="C18" t="str">
            <v>ISA</v>
          </cell>
        </row>
        <row r="19">
          <cell r="B19" t="str">
            <v>FD</v>
          </cell>
          <cell r="C19" t="str">
            <v>JON</v>
          </cell>
        </row>
        <row r="20">
          <cell r="B20" t="str">
            <v>FD</v>
          </cell>
          <cell r="C20" t="str">
            <v>OLIV</v>
          </cell>
        </row>
        <row r="21">
          <cell r="B21" t="str">
            <v>FLORA</v>
          </cell>
          <cell r="C21" t="str">
            <v>TOMY</v>
          </cell>
        </row>
        <row r="22">
          <cell r="B22" t="str">
            <v>ROB</v>
          </cell>
          <cell r="C22" t="str">
            <v>FRED</v>
          </cell>
        </row>
        <row r="23">
          <cell r="B23" t="str">
            <v>ROB</v>
          </cell>
          <cell r="C23" t="str">
            <v>JON</v>
          </cell>
        </row>
        <row r="24">
          <cell r="B24" t="str">
            <v>ROB</v>
          </cell>
          <cell r="C24" t="str">
            <v>MARION</v>
          </cell>
        </row>
        <row r="25">
          <cell r="B25" t="str">
            <v>HUGO</v>
          </cell>
          <cell r="C25" t="str">
            <v>PILOU</v>
          </cell>
        </row>
        <row r="26">
          <cell r="B26" t="str">
            <v>HUGO</v>
          </cell>
          <cell r="C26" t="str">
            <v>PILOU</v>
          </cell>
        </row>
        <row r="27">
          <cell r="B27" t="str">
            <v>HUGO</v>
          </cell>
          <cell r="C27" t="str">
            <v>ROMAIN</v>
          </cell>
        </row>
        <row r="28">
          <cell r="B28" t="str">
            <v>HUGO</v>
          </cell>
          <cell r="C28" t="str">
            <v>THOMAS J.</v>
          </cell>
        </row>
        <row r="29">
          <cell r="B29" t="str">
            <v>ROB</v>
          </cell>
          <cell r="C29" t="str">
            <v>THOMAS J.</v>
          </cell>
        </row>
        <row r="30">
          <cell r="B30" t="str">
            <v>FRED</v>
          </cell>
          <cell r="C30" t="str">
            <v>TOMY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 A.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 A.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 A.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 A.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 A.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 A.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 A.</v>
          </cell>
          <cell r="C76" t="str">
            <v>CYRILLE</v>
          </cell>
        </row>
        <row r="77">
          <cell r="B77" t="str">
            <v>FRANCK A.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 A.</v>
          </cell>
          <cell r="C79" t="str">
            <v>FRANCKY</v>
          </cell>
        </row>
        <row r="80">
          <cell r="B80" t="str">
            <v>FRANCK A.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 A.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 A.</v>
          </cell>
          <cell r="C96" t="str">
            <v>FD</v>
          </cell>
        </row>
        <row r="97">
          <cell r="B97" t="str">
            <v>JON</v>
          </cell>
          <cell r="C97" t="str">
            <v>FRANCK A.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 A.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 A.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 A.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 A.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 A.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 A.</v>
          </cell>
          <cell r="C160" t="str">
            <v>DAMS</v>
          </cell>
        </row>
        <row r="161">
          <cell r="B161" t="str">
            <v>ROB</v>
          </cell>
          <cell r="C161" t="str">
            <v>FRANCK A.</v>
          </cell>
        </row>
        <row r="162">
          <cell r="B162" t="str">
            <v>FRANCK A.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 A.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 A.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 A.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 A.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 A.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 A.</v>
          </cell>
          <cell r="C222" t="str">
            <v>PILOU</v>
          </cell>
        </row>
        <row r="223">
          <cell r="B223" t="str">
            <v>ROB</v>
          </cell>
          <cell r="C223" t="str">
            <v>FRANCK A.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>
            <v>0</v>
          </cell>
          <cell r="C227">
            <v>0</v>
          </cell>
        </row>
        <row r="228">
          <cell r="B228">
            <v>0</v>
          </cell>
          <cell r="C228">
            <v>0</v>
          </cell>
        </row>
        <row r="229">
          <cell r="B229">
            <v>0</v>
          </cell>
          <cell r="C229">
            <v>0</v>
          </cell>
        </row>
        <row r="230">
          <cell r="B230">
            <v>0</v>
          </cell>
          <cell r="C230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1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>
            <v>0</v>
          </cell>
          <cell r="C383">
            <v>0</v>
          </cell>
        </row>
        <row r="384">
          <cell r="B384">
            <v>0</v>
          </cell>
          <cell r="C384">
            <v>0</v>
          </cell>
        </row>
        <row r="385">
          <cell r="B385">
            <v>0</v>
          </cell>
          <cell r="C385">
            <v>0</v>
          </cell>
        </row>
        <row r="386">
          <cell r="B386">
            <v>0</v>
          </cell>
          <cell r="C386">
            <v>0</v>
          </cell>
        </row>
        <row r="387">
          <cell r="B387">
            <v>0</v>
          </cell>
          <cell r="C387">
            <v>0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Podiums"/>
      <sheetName val="INTEGRAL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>
            <v>0</v>
          </cell>
          <cell r="C569">
            <v>0</v>
          </cell>
        </row>
        <row r="570">
          <cell r="B570">
            <v>0</v>
          </cell>
          <cell r="C570">
            <v>0</v>
          </cell>
        </row>
        <row r="571">
          <cell r="B571">
            <v>0</v>
          </cell>
          <cell r="C571">
            <v>0</v>
          </cell>
        </row>
        <row r="572">
          <cell r="B572">
            <v>0</v>
          </cell>
          <cell r="C572">
            <v>0</v>
          </cell>
        </row>
        <row r="573">
          <cell r="B573">
            <v>0</v>
          </cell>
          <cell r="C573">
            <v>0</v>
          </cell>
        </row>
        <row r="574">
          <cell r="B574">
            <v>0</v>
          </cell>
          <cell r="C574">
            <v>0</v>
          </cell>
        </row>
        <row r="575">
          <cell r="B575">
            <v>0</v>
          </cell>
          <cell r="C575">
            <v>0</v>
          </cell>
        </row>
        <row r="576">
          <cell r="B576">
            <v>0</v>
          </cell>
          <cell r="C576">
            <v>0</v>
          </cell>
        </row>
        <row r="577">
          <cell r="B577">
            <v>0</v>
          </cell>
          <cell r="C577">
            <v>0</v>
          </cell>
        </row>
        <row r="578">
          <cell r="B578">
            <v>0</v>
          </cell>
          <cell r="C578">
            <v>0</v>
          </cell>
        </row>
        <row r="579">
          <cell r="B579">
            <v>0</v>
          </cell>
          <cell r="C579">
            <v>0</v>
          </cell>
        </row>
        <row r="580">
          <cell r="B580">
            <v>0</v>
          </cell>
          <cell r="C580">
            <v>0</v>
          </cell>
        </row>
        <row r="581">
          <cell r="B581">
            <v>0</v>
          </cell>
          <cell r="C581">
            <v>0</v>
          </cell>
        </row>
        <row r="582">
          <cell r="B582">
            <v>0</v>
          </cell>
          <cell r="C582">
            <v>0</v>
          </cell>
        </row>
        <row r="583">
          <cell r="B583">
            <v>0</v>
          </cell>
          <cell r="C583">
            <v>0</v>
          </cell>
        </row>
        <row r="584">
          <cell r="B584">
            <v>0</v>
          </cell>
          <cell r="C584">
            <v>0</v>
          </cell>
        </row>
        <row r="585">
          <cell r="B585">
            <v>0</v>
          </cell>
          <cell r="C585">
            <v>0</v>
          </cell>
        </row>
        <row r="586">
          <cell r="B586">
            <v>0</v>
          </cell>
          <cell r="C586">
            <v>0</v>
          </cell>
        </row>
        <row r="587">
          <cell r="B587">
            <v>0</v>
          </cell>
          <cell r="C587">
            <v>0</v>
          </cell>
        </row>
        <row r="588">
          <cell r="B588">
            <v>0</v>
          </cell>
          <cell r="C588">
            <v>0</v>
          </cell>
        </row>
        <row r="589">
          <cell r="B589">
            <v>0</v>
          </cell>
          <cell r="C589">
            <v>0</v>
          </cell>
        </row>
        <row r="590">
          <cell r="B590">
            <v>0</v>
          </cell>
          <cell r="C590">
            <v>0</v>
          </cell>
        </row>
        <row r="591">
          <cell r="B591">
            <v>0</v>
          </cell>
          <cell r="C591">
            <v>0</v>
          </cell>
        </row>
        <row r="592">
          <cell r="B592">
            <v>0</v>
          </cell>
          <cell r="C592">
            <v>0</v>
          </cell>
        </row>
        <row r="593">
          <cell r="B593">
            <v>0</v>
          </cell>
          <cell r="C593">
            <v>0</v>
          </cell>
        </row>
        <row r="594">
          <cell r="B594">
            <v>0</v>
          </cell>
          <cell r="C594">
            <v>0</v>
          </cell>
        </row>
        <row r="595">
          <cell r="B595">
            <v>0</v>
          </cell>
          <cell r="C595">
            <v>0</v>
          </cell>
        </row>
        <row r="596">
          <cell r="B596">
            <v>0</v>
          </cell>
          <cell r="C596">
            <v>0</v>
          </cell>
        </row>
        <row r="597">
          <cell r="B597">
            <v>0</v>
          </cell>
          <cell r="C597">
            <v>0</v>
          </cell>
        </row>
        <row r="598">
          <cell r="B598">
            <v>0</v>
          </cell>
          <cell r="C598">
            <v>0</v>
          </cell>
        </row>
        <row r="599">
          <cell r="B599">
            <v>0</v>
          </cell>
          <cell r="C599">
            <v>0</v>
          </cell>
        </row>
        <row r="600">
          <cell r="B600">
            <v>0</v>
          </cell>
          <cell r="C600">
            <v>0</v>
          </cell>
        </row>
        <row r="601">
          <cell r="B601">
            <v>0</v>
          </cell>
          <cell r="C601">
            <v>0</v>
          </cell>
        </row>
        <row r="602">
          <cell r="B602">
            <v>0</v>
          </cell>
          <cell r="C602">
            <v>0</v>
          </cell>
        </row>
        <row r="603">
          <cell r="B603">
            <v>0</v>
          </cell>
          <cell r="C603">
            <v>0</v>
          </cell>
        </row>
        <row r="604">
          <cell r="B604">
            <v>0</v>
          </cell>
          <cell r="C604">
            <v>0</v>
          </cell>
        </row>
        <row r="605">
          <cell r="B605">
            <v>0</v>
          </cell>
          <cell r="C605">
            <v>0</v>
          </cell>
        </row>
        <row r="606">
          <cell r="B606">
            <v>0</v>
          </cell>
          <cell r="C606">
            <v>0</v>
          </cell>
        </row>
        <row r="607">
          <cell r="B607">
            <v>0</v>
          </cell>
          <cell r="C607">
            <v>0</v>
          </cell>
        </row>
        <row r="608">
          <cell r="B608">
            <v>0</v>
          </cell>
          <cell r="C608">
            <v>0</v>
          </cell>
        </row>
        <row r="609">
          <cell r="B609">
            <v>0</v>
          </cell>
          <cell r="C609">
            <v>0</v>
          </cell>
        </row>
        <row r="610">
          <cell r="B610">
            <v>0</v>
          </cell>
          <cell r="C610">
            <v>0</v>
          </cell>
        </row>
        <row r="611">
          <cell r="B611">
            <v>0</v>
          </cell>
          <cell r="C611">
            <v>0</v>
          </cell>
        </row>
        <row r="612">
          <cell r="B612">
            <v>0</v>
          </cell>
          <cell r="C612">
            <v>0</v>
          </cell>
        </row>
      </sheetData>
      <sheetData sheetId="3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</sheetData>
      <sheetData sheetId="4">
        <row r="7">
          <cell r="B7" t="str">
            <v>Aldo</v>
          </cell>
          <cell r="C7">
            <v>1</v>
          </cell>
          <cell r="E7">
            <v>0</v>
          </cell>
          <cell r="K7">
            <v>0</v>
          </cell>
          <cell r="Q7">
            <v>0</v>
          </cell>
        </row>
        <row r="8">
          <cell r="B8" t="str">
            <v>Alex</v>
          </cell>
          <cell r="C8">
            <v>1</v>
          </cell>
          <cell r="E8">
            <v>1</v>
          </cell>
          <cell r="K8">
            <v>1</v>
          </cell>
          <cell r="Q8">
            <v>0</v>
          </cell>
        </row>
        <row r="9">
          <cell r="B9" t="str">
            <v>Angélique</v>
          </cell>
          <cell r="C9">
            <v>2</v>
          </cell>
          <cell r="E9">
            <v>0</v>
          </cell>
          <cell r="K9">
            <v>0</v>
          </cell>
          <cell r="Q9">
            <v>0</v>
          </cell>
        </row>
        <row r="10">
          <cell r="B10" t="str">
            <v>Anthony</v>
          </cell>
          <cell r="C10">
            <v>1</v>
          </cell>
          <cell r="E10">
            <v>0</v>
          </cell>
          <cell r="K10">
            <v>0</v>
          </cell>
          <cell r="Q10">
            <v>0</v>
          </cell>
        </row>
        <row r="11">
          <cell r="B11" t="str">
            <v>Arnaud</v>
          </cell>
          <cell r="C11">
            <v>1</v>
          </cell>
          <cell r="E11">
            <v>0</v>
          </cell>
          <cell r="K11">
            <v>0</v>
          </cell>
          <cell r="Q11">
            <v>0</v>
          </cell>
        </row>
        <row r="12">
          <cell r="B12" t="str">
            <v>Aurélien</v>
          </cell>
          <cell r="C12">
            <v>8</v>
          </cell>
          <cell r="E12">
            <v>0</v>
          </cell>
          <cell r="K12">
            <v>3</v>
          </cell>
          <cell r="Q12">
            <v>0</v>
          </cell>
        </row>
        <row r="13">
          <cell r="B13" t="str">
            <v>Baptiste</v>
          </cell>
          <cell r="C13">
            <v>2</v>
          </cell>
          <cell r="E13">
            <v>0</v>
          </cell>
          <cell r="K13">
            <v>0</v>
          </cell>
          <cell r="Q13">
            <v>0</v>
          </cell>
        </row>
        <row r="14">
          <cell r="B14" t="str">
            <v>Biko</v>
          </cell>
          <cell r="C14">
            <v>1</v>
          </cell>
          <cell r="E14">
            <v>0</v>
          </cell>
          <cell r="K14">
            <v>0</v>
          </cell>
          <cell r="Q14">
            <v>0</v>
          </cell>
        </row>
        <row r="15">
          <cell r="B15" t="str">
            <v>Bobos</v>
          </cell>
          <cell r="C15">
            <v>26</v>
          </cell>
          <cell r="E15">
            <v>5</v>
          </cell>
          <cell r="K15">
            <v>10</v>
          </cell>
          <cell r="Q15">
            <v>3</v>
          </cell>
        </row>
        <row r="16">
          <cell r="B16" t="str">
            <v>Bruno</v>
          </cell>
          <cell r="C16">
            <v>3</v>
          </cell>
          <cell r="E16">
            <v>0</v>
          </cell>
          <cell r="K16">
            <v>0</v>
          </cell>
          <cell r="Q16">
            <v>0</v>
          </cell>
        </row>
        <row r="17">
          <cell r="B17" t="str">
            <v>Cédric J.</v>
          </cell>
          <cell r="C17">
            <v>4</v>
          </cell>
          <cell r="E17">
            <v>0</v>
          </cell>
          <cell r="K17">
            <v>0</v>
          </cell>
          <cell r="Q17">
            <v>1</v>
          </cell>
        </row>
        <row r="18">
          <cell r="B18" t="str">
            <v>Cédric V.</v>
          </cell>
          <cell r="C18">
            <v>2</v>
          </cell>
          <cell r="E18">
            <v>1</v>
          </cell>
          <cell r="K18">
            <v>2</v>
          </cell>
          <cell r="Q18">
            <v>0</v>
          </cell>
        </row>
        <row r="19">
          <cell r="B19" t="str">
            <v>Cédric1</v>
          </cell>
          <cell r="C19">
            <v>1</v>
          </cell>
          <cell r="E19">
            <v>0</v>
          </cell>
          <cell r="K19">
            <v>0</v>
          </cell>
          <cell r="Q19">
            <v>0</v>
          </cell>
        </row>
        <row r="20">
          <cell r="B20" t="str">
            <v>Célia</v>
          </cell>
          <cell r="C20">
            <v>1</v>
          </cell>
          <cell r="E20">
            <v>0</v>
          </cell>
          <cell r="K20">
            <v>0</v>
          </cell>
          <cell r="Q20">
            <v>0</v>
          </cell>
        </row>
        <row r="21">
          <cell r="B21" t="str">
            <v>Claude</v>
          </cell>
          <cell r="C21">
            <v>13</v>
          </cell>
          <cell r="E21">
            <v>0</v>
          </cell>
          <cell r="K21">
            <v>1</v>
          </cell>
          <cell r="Q21">
            <v>4</v>
          </cell>
        </row>
        <row r="22">
          <cell r="B22" t="str">
            <v>Corinne</v>
          </cell>
          <cell r="C22">
            <v>2</v>
          </cell>
          <cell r="E22">
            <v>0</v>
          </cell>
          <cell r="K22">
            <v>0</v>
          </cell>
          <cell r="Q22">
            <v>0</v>
          </cell>
        </row>
        <row r="23">
          <cell r="B23" t="str">
            <v>Cyril D.</v>
          </cell>
          <cell r="C23">
            <v>1</v>
          </cell>
          <cell r="E23">
            <v>0</v>
          </cell>
          <cell r="K23">
            <v>0</v>
          </cell>
          <cell r="Q23">
            <v>0</v>
          </cell>
        </row>
        <row r="24">
          <cell r="B24" t="str">
            <v>Cyrille</v>
          </cell>
          <cell r="C24">
            <v>54</v>
          </cell>
          <cell r="E24">
            <v>5</v>
          </cell>
          <cell r="K24">
            <v>14</v>
          </cell>
          <cell r="Q24">
            <v>0</v>
          </cell>
        </row>
        <row r="25">
          <cell r="B25" t="str">
            <v>Dalila</v>
          </cell>
          <cell r="C25">
            <v>1</v>
          </cell>
          <cell r="E25">
            <v>0</v>
          </cell>
          <cell r="K25">
            <v>0</v>
          </cell>
          <cell r="Q25">
            <v>1</v>
          </cell>
        </row>
        <row r="26">
          <cell r="B26" t="str">
            <v>Dams</v>
          </cell>
          <cell r="C26">
            <v>88</v>
          </cell>
          <cell r="E26">
            <v>6</v>
          </cell>
          <cell r="K26">
            <v>26</v>
          </cell>
          <cell r="Q26">
            <v>3</v>
          </cell>
        </row>
        <row r="27">
          <cell r="B27" t="str">
            <v>Dany</v>
          </cell>
          <cell r="C27">
            <v>2</v>
          </cell>
          <cell r="E27">
            <v>0</v>
          </cell>
          <cell r="K27">
            <v>0</v>
          </cell>
          <cell r="Q27">
            <v>0</v>
          </cell>
        </row>
        <row r="28">
          <cell r="B28" t="str">
            <v>Djoh</v>
          </cell>
          <cell r="C28">
            <v>21</v>
          </cell>
          <cell r="E28">
            <v>4</v>
          </cell>
          <cell r="K28">
            <v>6</v>
          </cell>
          <cell r="Q28">
            <v>3</v>
          </cell>
        </row>
        <row r="29">
          <cell r="B29" t="str">
            <v>Dorian</v>
          </cell>
          <cell r="C29">
            <v>8</v>
          </cell>
          <cell r="E29">
            <v>1</v>
          </cell>
          <cell r="K29">
            <v>2</v>
          </cell>
          <cell r="Q29">
            <v>0</v>
          </cell>
        </row>
        <row r="30">
          <cell r="B30" t="str">
            <v>Dums</v>
          </cell>
          <cell r="C30">
            <v>9</v>
          </cell>
          <cell r="E30">
            <v>1</v>
          </cell>
          <cell r="K30">
            <v>5</v>
          </cell>
          <cell r="Q30">
            <v>1</v>
          </cell>
        </row>
        <row r="31">
          <cell r="B31" t="str">
            <v>Elisa</v>
          </cell>
          <cell r="C31">
            <v>1</v>
          </cell>
          <cell r="E31">
            <v>0</v>
          </cell>
          <cell r="K31">
            <v>0</v>
          </cell>
          <cell r="Q31">
            <v>0</v>
          </cell>
        </row>
        <row r="32">
          <cell r="B32" t="str">
            <v>Elise</v>
          </cell>
          <cell r="C32">
            <v>4</v>
          </cell>
          <cell r="E32">
            <v>0</v>
          </cell>
          <cell r="K32">
            <v>1</v>
          </cell>
          <cell r="Q32">
            <v>0</v>
          </cell>
        </row>
        <row r="33">
          <cell r="B33" t="str">
            <v>Eric</v>
          </cell>
          <cell r="C33">
            <v>3</v>
          </cell>
          <cell r="E33">
            <v>0</v>
          </cell>
          <cell r="K33">
            <v>0</v>
          </cell>
          <cell r="Q33">
            <v>0</v>
          </cell>
        </row>
        <row r="34">
          <cell r="B34" t="str">
            <v>Fabio</v>
          </cell>
          <cell r="C34">
            <v>3</v>
          </cell>
          <cell r="E34">
            <v>0</v>
          </cell>
          <cell r="K34">
            <v>0</v>
          </cell>
          <cell r="Q34">
            <v>2</v>
          </cell>
        </row>
        <row r="35">
          <cell r="B35" t="str">
            <v>Fabrice</v>
          </cell>
          <cell r="C35">
            <v>23</v>
          </cell>
          <cell r="E35">
            <v>2</v>
          </cell>
          <cell r="K35">
            <v>3</v>
          </cell>
          <cell r="Q35">
            <v>2</v>
          </cell>
        </row>
        <row r="36">
          <cell r="B36" t="str">
            <v>Flora</v>
          </cell>
          <cell r="C36">
            <v>15</v>
          </cell>
          <cell r="E36">
            <v>0</v>
          </cell>
          <cell r="K36">
            <v>2</v>
          </cell>
          <cell r="Q36">
            <v>1</v>
          </cell>
        </row>
        <row r="37">
          <cell r="B37" t="str">
            <v>Franck</v>
          </cell>
          <cell r="C37">
            <v>53</v>
          </cell>
          <cell r="E37">
            <v>1</v>
          </cell>
          <cell r="K37">
            <v>12</v>
          </cell>
          <cell r="Q37">
            <v>3</v>
          </cell>
        </row>
        <row r="38">
          <cell r="B38" t="str">
            <v>Franck (JP)</v>
          </cell>
          <cell r="C38">
            <v>1</v>
          </cell>
          <cell r="E38">
            <v>0</v>
          </cell>
          <cell r="K38">
            <v>0</v>
          </cell>
          <cell r="Q38">
            <v>0</v>
          </cell>
        </row>
        <row r="39">
          <cell r="B39" t="str">
            <v>Franck-David</v>
          </cell>
          <cell r="C39">
            <v>53</v>
          </cell>
          <cell r="E39">
            <v>8</v>
          </cell>
          <cell r="K39">
            <v>21</v>
          </cell>
          <cell r="Q39">
            <v>2</v>
          </cell>
        </row>
        <row r="40">
          <cell r="B40" t="str">
            <v>Francky</v>
          </cell>
          <cell r="C40">
            <v>14</v>
          </cell>
          <cell r="E40">
            <v>0</v>
          </cell>
          <cell r="K40">
            <v>3</v>
          </cell>
          <cell r="Q40">
            <v>5</v>
          </cell>
        </row>
        <row r="41">
          <cell r="B41" t="str">
            <v>Fred</v>
          </cell>
          <cell r="C41">
            <v>65</v>
          </cell>
          <cell r="E41">
            <v>6</v>
          </cell>
          <cell r="K41">
            <v>20</v>
          </cell>
          <cell r="Q41">
            <v>5</v>
          </cell>
        </row>
        <row r="42">
          <cell r="B42" t="str">
            <v>Fred S.</v>
          </cell>
          <cell r="C42">
            <v>27</v>
          </cell>
          <cell r="E42">
            <v>2</v>
          </cell>
          <cell r="K42">
            <v>8</v>
          </cell>
          <cell r="Q42">
            <v>3</v>
          </cell>
        </row>
        <row r="43">
          <cell r="B43" t="str">
            <v>Fredouille</v>
          </cell>
          <cell r="C43">
            <v>4</v>
          </cell>
          <cell r="E43">
            <v>1</v>
          </cell>
          <cell r="K43">
            <v>1</v>
          </cell>
          <cell r="Q43">
            <v>0</v>
          </cell>
        </row>
        <row r="44">
          <cell r="B44" t="str">
            <v>Geoffroy</v>
          </cell>
          <cell r="C44">
            <v>1</v>
          </cell>
          <cell r="E44">
            <v>0</v>
          </cell>
          <cell r="K44">
            <v>0</v>
          </cell>
          <cell r="Q44">
            <v>0</v>
          </cell>
        </row>
        <row r="45">
          <cell r="B45" t="str">
            <v>Guichon</v>
          </cell>
          <cell r="C45">
            <v>15</v>
          </cell>
          <cell r="E45">
            <v>1</v>
          </cell>
          <cell r="K45">
            <v>2</v>
          </cell>
          <cell r="Q45">
            <v>2</v>
          </cell>
        </row>
        <row r="46">
          <cell r="B46" t="str">
            <v>Hugo</v>
          </cell>
          <cell r="C46">
            <v>7</v>
          </cell>
          <cell r="E46">
            <v>2</v>
          </cell>
          <cell r="K46">
            <v>2</v>
          </cell>
          <cell r="Q46">
            <v>2</v>
          </cell>
        </row>
        <row r="47">
          <cell r="B47" t="str">
            <v>Isa</v>
          </cell>
          <cell r="C47">
            <v>7</v>
          </cell>
          <cell r="E47">
            <v>0</v>
          </cell>
          <cell r="K47">
            <v>1</v>
          </cell>
          <cell r="Q47">
            <v>1</v>
          </cell>
        </row>
        <row r="48">
          <cell r="B48" t="str">
            <v>Jaype</v>
          </cell>
          <cell r="C48">
            <v>12</v>
          </cell>
          <cell r="E48">
            <v>0</v>
          </cell>
          <cell r="K48">
            <v>1</v>
          </cell>
          <cell r="Q48">
            <v>2</v>
          </cell>
        </row>
        <row r="49">
          <cell r="B49" t="str">
            <v>Jean-Philippe</v>
          </cell>
          <cell r="C49">
            <v>1</v>
          </cell>
          <cell r="E49">
            <v>0</v>
          </cell>
          <cell r="K49">
            <v>0</v>
          </cell>
          <cell r="Q49">
            <v>0</v>
          </cell>
        </row>
        <row r="50">
          <cell r="B50" t="str">
            <v>Jédy</v>
          </cell>
          <cell r="C50">
            <v>3</v>
          </cell>
          <cell r="E50">
            <v>0</v>
          </cell>
          <cell r="K50">
            <v>0</v>
          </cell>
          <cell r="Q50">
            <v>1</v>
          </cell>
        </row>
        <row r="51">
          <cell r="B51" t="str">
            <v>Jérome</v>
          </cell>
          <cell r="C51">
            <v>1</v>
          </cell>
          <cell r="E51">
            <v>0</v>
          </cell>
          <cell r="K51">
            <v>0</v>
          </cell>
          <cell r="Q51">
            <v>1</v>
          </cell>
        </row>
        <row r="52">
          <cell r="B52" t="str">
            <v>Jonathan</v>
          </cell>
          <cell r="C52">
            <v>29</v>
          </cell>
          <cell r="E52">
            <v>1</v>
          </cell>
          <cell r="K52">
            <v>4</v>
          </cell>
          <cell r="Q52">
            <v>0</v>
          </cell>
        </row>
        <row r="53">
          <cell r="B53" t="str">
            <v>Jouls</v>
          </cell>
          <cell r="C53">
            <v>29</v>
          </cell>
          <cell r="E53">
            <v>1</v>
          </cell>
          <cell r="K53">
            <v>7</v>
          </cell>
          <cell r="Q53">
            <v>3</v>
          </cell>
        </row>
        <row r="54">
          <cell r="B54" t="str">
            <v>Jude</v>
          </cell>
          <cell r="C54">
            <v>14</v>
          </cell>
          <cell r="E54">
            <v>3</v>
          </cell>
          <cell r="K54">
            <v>3</v>
          </cell>
          <cell r="Q54">
            <v>2</v>
          </cell>
        </row>
        <row r="55">
          <cell r="B55" t="str">
            <v>Julie</v>
          </cell>
          <cell r="C55">
            <v>18</v>
          </cell>
          <cell r="E55">
            <v>0</v>
          </cell>
          <cell r="K55">
            <v>4</v>
          </cell>
          <cell r="Q55">
            <v>1</v>
          </cell>
        </row>
        <row r="56">
          <cell r="B56" t="str">
            <v>Julien D.</v>
          </cell>
          <cell r="C56">
            <v>6</v>
          </cell>
          <cell r="E56">
            <v>1</v>
          </cell>
          <cell r="K56">
            <v>2</v>
          </cell>
          <cell r="Q56">
            <v>0</v>
          </cell>
        </row>
        <row r="57">
          <cell r="B57" t="str">
            <v>Julien S.</v>
          </cell>
          <cell r="C57">
            <v>1</v>
          </cell>
          <cell r="E57">
            <v>1</v>
          </cell>
          <cell r="K57">
            <v>1</v>
          </cell>
          <cell r="Q57">
            <v>0</v>
          </cell>
        </row>
        <row r="58">
          <cell r="B58" t="str">
            <v>Karl</v>
          </cell>
          <cell r="C58">
            <v>24</v>
          </cell>
          <cell r="E58">
            <v>0</v>
          </cell>
          <cell r="K58">
            <v>4</v>
          </cell>
          <cell r="Q58">
            <v>1</v>
          </cell>
        </row>
        <row r="59">
          <cell r="B59" t="str">
            <v>Logan</v>
          </cell>
          <cell r="C59">
            <v>11</v>
          </cell>
          <cell r="E59">
            <v>1</v>
          </cell>
          <cell r="K59">
            <v>2</v>
          </cell>
          <cell r="Q59">
            <v>1</v>
          </cell>
        </row>
        <row r="60">
          <cell r="B60" t="str">
            <v>Loïc</v>
          </cell>
          <cell r="C60">
            <v>9</v>
          </cell>
          <cell r="E60">
            <v>0</v>
          </cell>
          <cell r="K60">
            <v>1</v>
          </cell>
          <cell r="Q60">
            <v>0</v>
          </cell>
        </row>
        <row r="61">
          <cell r="B61" t="str">
            <v>Loïc (Zinc)</v>
          </cell>
          <cell r="C61">
            <v>1</v>
          </cell>
          <cell r="E61">
            <v>0</v>
          </cell>
          <cell r="K61">
            <v>0</v>
          </cell>
          <cell r="Q61">
            <v>0</v>
          </cell>
        </row>
        <row r="62">
          <cell r="B62" t="str">
            <v>Lucille</v>
          </cell>
          <cell r="C62">
            <v>1</v>
          </cell>
          <cell r="E62">
            <v>0</v>
          </cell>
          <cell r="K62">
            <v>0</v>
          </cell>
          <cell r="Q62">
            <v>0</v>
          </cell>
        </row>
        <row r="63">
          <cell r="B63" t="str">
            <v>Marie</v>
          </cell>
          <cell r="C63">
            <v>7</v>
          </cell>
          <cell r="E63">
            <v>0</v>
          </cell>
          <cell r="K63">
            <v>1</v>
          </cell>
          <cell r="Q63">
            <v>2</v>
          </cell>
        </row>
        <row r="64">
          <cell r="B64" t="str">
            <v>Marie-Cécile</v>
          </cell>
          <cell r="C64">
            <v>2</v>
          </cell>
          <cell r="E64">
            <v>0</v>
          </cell>
          <cell r="K64">
            <v>0</v>
          </cell>
          <cell r="Q64">
            <v>0</v>
          </cell>
        </row>
        <row r="65">
          <cell r="B65" t="str">
            <v>Marilyn</v>
          </cell>
          <cell r="C65">
            <v>10</v>
          </cell>
          <cell r="E65">
            <v>0</v>
          </cell>
          <cell r="K65">
            <v>2</v>
          </cell>
          <cell r="Q65">
            <v>0</v>
          </cell>
        </row>
        <row r="66">
          <cell r="B66" t="str">
            <v>Marion</v>
          </cell>
          <cell r="C66">
            <v>6</v>
          </cell>
          <cell r="E66">
            <v>0</v>
          </cell>
          <cell r="K66">
            <v>1</v>
          </cell>
          <cell r="Q66">
            <v>0</v>
          </cell>
        </row>
        <row r="67">
          <cell r="B67" t="str">
            <v>Mat</v>
          </cell>
          <cell r="C67">
            <v>3</v>
          </cell>
          <cell r="E67">
            <v>1</v>
          </cell>
          <cell r="K67">
            <v>1</v>
          </cell>
          <cell r="Q67">
            <v>1</v>
          </cell>
        </row>
        <row r="68">
          <cell r="B68" t="str">
            <v>Math T.</v>
          </cell>
          <cell r="C68">
            <v>14</v>
          </cell>
          <cell r="E68">
            <v>0</v>
          </cell>
          <cell r="K68">
            <v>1</v>
          </cell>
          <cell r="Q68">
            <v>1</v>
          </cell>
        </row>
        <row r="69">
          <cell r="B69" t="str">
            <v>Mathias</v>
          </cell>
          <cell r="C69">
            <v>12</v>
          </cell>
          <cell r="E69">
            <v>1</v>
          </cell>
          <cell r="K69">
            <v>2</v>
          </cell>
          <cell r="Q69">
            <v>2</v>
          </cell>
        </row>
        <row r="70">
          <cell r="B70" t="str">
            <v>Mathieu S.</v>
          </cell>
          <cell r="C70">
            <v>1</v>
          </cell>
          <cell r="E70">
            <v>0</v>
          </cell>
          <cell r="K70">
            <v>0</v>
          </cell>
          <cell r="Q70">
            <v>0</v>
          </cell>
        </row>
        <row r="71">
          <cell r="B71" t="str">
            <v>Matt</v>
          </cell>
          <cell r="C71">
            <v>1</v>
          </cell>
          <cell r="E71">
            <v>0</v>
          </cell>
          <cell r="K71">
            <v>0</v>
          </cell>
          <cell r="Q71">
            <v>0</v>
          </cell>
        </row>
        <row r="72">
          <cell r="B72" t="str">
            <v>Maud</v>
          </cell>
          <cell r="C72">
            <v>5</v>
          </cell>
          <cell r="E72">
            <v>0</v>
          </cell>
          <cell r="K72">
            <v>0</v>
          </cell>
          <cell r="Q72">
            <v>1</v>
          </cell>
        </row>
        <row r="73">
          <cell r="B73" t="str">
            <v>Max</v>
          </cell>
          <cell r="C73">
            <v>21</v>
          </cell>
          <cell r="E73">
            <v>1</v>
          </cell>
          <cell r="K73">
            <v>3</v>
          </cell>
          <cell r="Q73">
            <v>3</v>
          </cell>
        </row>
        <row r="74">
          <cell r="B74" t="str">
            <v>Menos</v>
          </cell>
          <cell r="C74">
            <v>1</v>
          </cell>
          <cell r="E74">
            <v>0</v>
          </cell>
          <cell r="K74">
            <v>0</v>
          </cell>
          <cell r="Q74">
            <v>0</v>
          </cell>
        </row>
        <row r="75">
          <cell r="B75" t="str">
            <v>Nico</v>
          </cell>
          <cell r="C75">
            <v>1</v>
          </cell>
          <cell r="E75">
            <v>0</v>
          </cell>
          <cell r="K75">
            <v>0</v>
          </cell>
          <cell r="Q75">
            <v>0</v>
          </cell>
        </row>
        <row r="76">
          <cell r="B76" t="str">
            <v>Nil</v>
          </cell>
          <cell r="C76">
            <v>2</v>
          </cell>
          <cell r="E76">
            <v>0</v>
          </cell>
          <cell r="K76">
            <v>0</v>
          </cell>
          <cell r="Q76">
            <v>1</v>
          </cell>
        </row>
        <row r="77">
          <cell r="B77" t="str">
            <v>Oliv</v>
          </cell>
          <cell r="C77">
            <v>35</v>
          </cell>
          <cell r="E77">
            <v>0</v>
          </cell>
          <cell r="K77">
            <v>6</v>
          </cell>
          <cell r="Q77">
            <v>1</v>
          </cell>
        </row>
        <row r="78">
          <cell r="B78" t="str">
            <v>Olivier</v>
          </cell>
          <cell r="C78">
            <v>4</v>
          </cell>
          <cell r="E78">
            <v>0</v>
          </cell>
          <cell r="K78">
            <v>0</v>
          </cell>
          <cell r="Q78">
            <v>2</v>
          </cell>
        </row>
        <row r="79">
          <cell r="B79" t="str">
            <v>Pilou</v>
          </cell>
          <cell r="C79">
            <v>43</v>
          </cell>
          <cell r="E79">
            <v>6</v>
          </cell>
          <cell r="K79">
            <v>16</v>
          </cell>
          <cell r="Q79">
            <v>1</v>
          </cell>
        </row>
        <row r="80">
          <cell r="B80" t="str">
            <v>Rob</v>
          </cell>
          <cell r="C80">
            <v>72</v>
          </cell>
          <cell r="E80">
            <v>9</v>
          </cell>
          <cell r="K80">
            <v>23</v>
          </cell>
          <cell r="Q80">
            <v>4</v>
          </cell>
        </row>
        <row r="81">
          <cell r="B81" t="str">
            <v>Rom</v>
          </cell>
          <cell r="C81">
            <v>1</v>
          </cell>
          <cell r="E81">
            <v>0</v>
          </cell>
          <cell r="K81">
            <v>0</v>
          </cell>
          <cell r="Q81">
            <v>1</v>
          </cell>
        </row>
        <row r="82">
          <cell r="B82" t="str">
            <v>Romain</v>
          </cell>
          <cell r="C82">
            <v>28</v>
          </cell>
          <cell r="E82">
            <v>4</v>
          </cell>
          <cell r="K82">
            <v>9</v>
          </cell>
          <cell r="Q82">
            <v>2</v>
          </cell>
        </row>
        <row r="83">
          <cell r="B83" t="str">
            <v>Seb</v>
          </cell>
          <cell r="C83">
            <v>8</v>
          </cell>
          <cell r="E83">
            <v>1</v>
          </cell>
          <cell r="K83">
            <v>1</v>
          </cell>
          <cell r="Q83">
            <v>0</v>
          </cell>
        </row>
        <row r="84">
          <cell r="B84" t="str">
            <v>Steven</v>
          </cell>
          <cell r="C84">
            <v>1</v>
          </cell>
          <cell r="E84">
            <v>0</v>
          </cell>
          <cell r="K84">
            <v>0</v>
          </cell>
          <cell r="Q84">
            <v>1</v>
          </cell>
        </row>
        <row r="85">
          <cell r="B85" t="str">
            <v>Sylvain</v>
          </cell>
          <cell r="C85">
            <v>1</v>
          </cell>
          <cell r="E85">
            <v>0</v>
          </cell>
          <cell r="K85">
            <v>1</v>
          </cell>
          <cell r="Q85">
            <v>0</v>
          </cell>
        </row>
        <row r="86">
          <cell r="B86" t="str">
            <v>Thom</v>
          </cell>
          <cell r="C86">
            <v>8</v>
          </cell>
          <cell r="E86">
            <v>1</v>
          </cell>
          <cell r="K86">
            <v>1</v>
          </cell>
          <cell r="Q86">
            <v>0</v>
          </cell>
        </row>
        <row r="87">
          <cell r="B87" t="str">
            <v>Thomas (pote de Tomy)</v>
          </cell>
          <cell r="C87">
            <v>3</v>
          </cell>
          <cell r="E87">
            <v>1</v>
          </cell>
          <cell r="K87">
            <v>2</v>
          </cell>
          <cell r="Q87">
            <v>1</v>
          </cell>
        </row>
        <row r="88">
          <cell r="B88" t="str">
            <v>Thomas J.</v>
          </cell>
          <cell r="C88">
            <v>8</v>
          </cell>
          <cell r="E88">
            <v>0</v>
          </cell>
          <cell r="K88">
            <v>1</v>
          </cell>
          <cell r="Q88">
            <v>1</v>
          </cell>
        </row>
        <row r="89">
          <cell r="B89" t="str">
            <v>Toat's</v>
          </cell>
          <cell r="C89">
            <v>1</v>
          </cell>
          <cell r="E89">
            <v>0</v>
          </cell>
          <cell r="K89">
            <v>0</v>
          </cell>
          <cell r="Q89">
            <v>1</v>
          </cell>
        </row>
        <row r="90">
          <cell r="B90" t="str">
            <v>Tom</v>
          </cell>
          <cell r="C90">
            <v>1</v>
          </cell>
          <cell r="E90">
            <v>0</v>
          </cell>
          <cell r="K90">
            <v>0</v>
          </cell>
          <cell r="Q90">
            <v>0</v>
          </cell>
        </row>
        <row r="91">
          <cell r="B91" t="str">
            <v>Tomy</v>
          </cell>
          <cell r="C91">
            <v>32</v>
          </cell>
          <cell r="E91">
            <v>4</v>
          </cell>
          <cell r="K91">
            <v>9</v>
          </cell>
          <cell r="Q91">
            <v>3</v>
          </cell>
        </row>
        <row r="92">
          <cell r="B92" t="str">
            <v>Tonio</v>
          </cell>
          <cell r="C92">
            <v>1</v>
          </cell>
          <cell r="E92">
            <v>0</v>
          </cell>
          <cell r="K92">
            <v>0</v>
          </cell>
          <cell r="Q92">
            <v>0</v>
          </cell>
        </row>
        <row r="93">
          <cell r="B93" t="str">
            <v>Totoche</v>
          </cell>
          <cell r="C93">
            <v>1</v>
          </cell>
          <cell r="E93">
            <v>1</v>
          </cell>
          <cell r="K93">
            <v>1</v>
          </cell>
          <cell r="Q93">
            <v>0</v>
          </cell>
        </row>
        <row r="94">
          <cell r="B94" t="str">
            <v>Vince</v>
          </cell>
          <cell r="C94">
            <v>2</v>
          </cell>
          <cell r="E94">
            <v>0</v>
          </cell>
          <cell r="K94">
            <v>0</v>
          </cell>
          <cell r="Q94">
            <v>1</v>
          </cell>
        </row>
        <row r="95">
          <cell r="B95" t="str">
            <v>William</v>
          </cell>
          <cell r="C95">
            <v>1</v>
          </cell>
          <cell r="E95">
            <v>0</v>
          </cell>
          <cell r="K95">
            <v>0</v>
          </cell>
          <cell r="Q95">
            <v>1</v>
          </cell>
        </row>
        <row r="96">
          <cell r="B96" t="str">
            <v>Yann</v>
          </cell>
          <cell r="C96">
            <v>13</v>
          </cell>
          <cell r="E96">
            <v>3</v>
          </cell>
          <cell r="K96">
            <v>8</v>
          </cell>
          <cell r="Q96">
            <v>1</v>
          </cell>
        </row>
        <row r="97">
          <cell r="B97" t="str">
            <v>Zven</v>
          </cell>
          <cell r="C97">
            <v>1</v>
          </cell>
          <cell r="E97">
            <v>0</v>
          </cell>
          <cell r="K97">
            <v>0</v>
          </cell>
          <cell r="Q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>
            <v>0</v>
          </cell>
          <cell r="C759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62">
          <cell r="B762">
            <v>0</v>
          </cell>
          <cell r="C762">
            <v>0</v>
          </cell>
        </row>
        <row r="763">
          <cell r="B763">
            <v>0</v>
          </cell>
          <cell r="C763">
            <v>0</v>
          </cell>
        </row>
        <row r="764">
          <cell r="B764">
            <v>0</v>
          </cell>
          <cell r="C764">
            <v>0</v>
          </cell>
        </row>
        <row r="765">
          <cell r="B765">
            <v>0</v>
          </cell>
          <cell r="C765">
            <v>0</v>
          </cell>
        </row>
        <row r="766">
          <cell r="B766">
            <v>0</v>
          </cell>
          <cell r="C766">
            <v>0</v>
          </cell>
        </row>
        <row r="767">
          <cell r="B767">
            <v>0</v>
          </cell>
          <cell r="C767">
            <v>0</v>
          </cell>
        </row>
        <row r="768">
          <cell r="B768">
            <v>0</v>
          </cell>
          <cell r="C768">
            <v>0</v>
          </cell>
        </row>
        <row r="769">
          <cell r="B769">
            <v>0</v>
          </cell>
          <cell r="C769">
            <v>0</v>
          </cell>
        </row>
        <row r="770">
          <cell r="B770">
            <v>0</v>
          </cell>
          <cell r="C770">
            <v>0</v>
          </cell>
        </row>
        <row r="771">
          <cell r="B771">
            <v>0</v>
          </cell>
          <cell r="C77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0</v>
          </cell>
        </row>
        <row r="774">
          <cell r="B774">
            <v>0</v>
          </cell>
          <cell r="C774">
            <v>0</v>
          </cell>
        </row>
        <row r="775">
          <cell r="B775">
            <v>0</v>
          </cell>
          <cell r="C775">
            <v>0</v>
          </cell>
        </row>
        <row r="776">
          <cell r="B776">
            <v>0</v>
          </cell>
          <cell r="C776">
            <v>0</v>
          </cell>
        </row>
        <row r="777">
          <cell r="B777">
            <v>0</v>
          </cell>
          <cell r="C777">
            <v>0</v>
          </cell>
        </row>
        <row r="778">
          <cell r="B778">
            <v>0</v>
          </cell>
          <cell r="C778">
            <v>0</v>
          </cell>
        </row>
        <row r="779">
          <cell r="B779">
            <v>0</v>
          </cell>
          <cell r="C779">
            <v>0</v>
          </cell>
        </row>
        <row r="780">
          <cell r="B780">
            <v>0</v>
          </cell>
          <cell r="C780">
            <v>0</v>
          </cell>
        </row>
        <row r="781">
          <cell r="B781">
            <v>0</v>
          </cell>
          <cell r="C781">
            <v>0</v>
          </cell>
        </row>
        <row r="782">
          <cell r="B782">
            <v>0</v>
          </cell>
          <cell r="C782">
            <v>0</v>
          </cell>
        </row>
        <row r="783">
          <cell r="B783">
            <v>0</v>
          </cell>
          <cell r="C783">
            <v>0</v>
          </cell>
        </row>
        <row r="784">
          <cell r="B784">
            <v>0</v>
          </cell>
          <cell r="C784">
            <v>0</v>
          </cell>
        </row>
        <row r="785">
          <cell r="B785">
            <v>0</v>
          </cell>
          <cell r="C785">
            <v>0</v>
          </cell>
        </row>
        <row r="786">
          <cell r="B786">
            <v>0</v>
          </cell>
          <cell r="C786">
            <v>0</v>
          </cell>
        </row>
        <row r="787">
          <cell r="B787">
            <v>0</v>
          </cell>
          <cell r="C787">
            <v>0</v>
          </cell>
        </row>
        <row r="788">
          <cell r="B788">
            <v>0</v>
          </cell>
          <cell r="C788">
            <v>0</v>
          </cell>
        </row>
        <row r="789">
          <cell r="B789">
            <v>0</v>
          </cell>
          <cell r="C789">
            <v>0</v>
          </cell>
        </row>
        <row r="790">
          <cell r="B790">
            <v>0</v>
          </cell>
          <cell r="C790">
            <v>0</v>
          </cell>
        </row>
        <row r="791">
          <cell r="B791">
            <v>0</v>
          </cell>
          <cell r="C791">
            <v>0</v>
          </cell>
        </row>
        <row r="792">
          <cell r="B792">
            <v>0</v>
          </cell>
          <cell r="C792">
            <v>0</v>
          </cell>
        </row>
        <row r="793">
          <cell r="B793">
            <v>0</v>
          </cell>
          <cell r="C793">
            <v>0</v>
          </cell>
        </row>
        <row r="794">
          <cell r="B794">
            <v>0</v>
          </cell>
          <cell r="C794">
            <v>0</v>
          </cell>
        </row>
        <row r="795">
          <cell r="B795">
            <v>0</v>
          </cell>
          <cell r="C795">
            <v>0</v>
          </cell>
        </row>
        <row r="796">
          <cell r="B796">
            <v>0</v>
          </cell>
          <cell r="C796">
            <v>0</v>
          </cell>
        </row>
        <row r="797">
          <cell r="B797">
            <v>0</v>
          </cell>
          <cell r="C797">
            <v>0</v>
          </cell>
        </row>
        <row r="798">
          <cell r="B798">
            <v>0</v>
          </cell>
          <cell r="C798">
            <v>0</v>
          </cell>
        </row>
        <row r="799">
          <cell r="B799">
            <v>0</v>
          </cell>
          <cell r="C799">
            <v>0</v>
          </cell>
        </row>
        <row r="800">
          <cell r="B800">
            <v>0</v>
          </cell>
          <cell r="C800">
            <v>0</v>
          </cell>
        </row>
        <row r="801">
          <cell r="B801">
            <v>0</v>
          </cell>
          <cell r="C801">
            <v>0</v>
          </cell>
        </row>
        <row r="802">
          <cell r="B802">
            <v>0</v>
          </cell>
          <cell r="C802">
            <v>0</v>
          </cell>
        </row>
        <row r="803">
          <cell r="B803">
            <v>0</v>
          </cell>
          <cell r="C803">
            <v>0</v>
          </cell>
        </row>
        <row r="804">
          <cell r="B804">
            <v>0</v>
          </cell>
          <cell r="C804">
            <v>0</v>
          </cell>
        </row>
        <row r="805">
          <cell r="B805">
            <v>0</v>
          </cell>
          <cell r="C805">
            <v>0</v>
          </cell>
        </row>
        <row r="806">
          <cell r="B806">
            <v>0</v>
          </cell>
          <cell r="C806">
            <v>0</v>
          </cell>
        </row>
        <row r="807">
          <cell r="B807">
            <v>0</v>
          </cell>
          <cell r="C807">
            <v>0</v>
          </cell>
        </row>
        <row r="808">
          <cell r="B808">
            <v>0</v>
          </cell>
          <cell r="C808">
            <v>0</v>
          </cell>
        </row>
        <row r="809">
          <cell r="B809">
            <v>0</v>
          </cell>
          <cell r="C809">
            <v>0</v>
          </cell>
        </row>
        <row r="810">
          <cell r="B810">
            <v>0</v>
          </cell>
          <cell r="C810">
            <v>0</v>
          </cell>
        </row>
        <row r="811">
          <cell r="B811">
            <v>0</v>
          </cell>
          <cell r="C811">
            <v>0</v>
          </cell>
        </row>
        <row r="812">
          <cell r="B812">
            <v>0</v>
          </cell>
          <cell r="C812">
            <v>0</v>
          </cell>
        </row>
        <row r="813">
          <cell r="B813">
            <v>0</v>
          </cell>
          <cell r="C813">
            <v>0</v>
          </cell>
        </row>
        <row r="814">
          <cell r="B814">
            <v>0</v>
          </cell>
          <cell r="C814">
            <v>0</v>
          </cell>
        </row>
        <row r="815">
          <cell r="B815">
            <v>0</v>
          </cell>
          <cell r="C815">
            <v>0</v>
          </cell>
        </row>
        <row r="816">
          <cell r="B816">
            <v>0</v>
          </cell>
          <cell r="C816">
            <v>0</v>
          </cell>
        </row>
        <row r="817">
          <cell r="B817">
            <v>0</v>
          </cell>
          <cell r="C817">
            <v>0</v>
          </cell>
        </row>
        <row r="818">
          <cell r="B818">
            <v>0</v>
          </cell>
          <cell r="C818">
            <v>0</v>
          </cell>
        </row>
        <row r="819">
          <cell r="B819">
            <v>0</v>
          </cell>
          <cell r="C819">
            <v>0</v>
          </cell>
        </row>
        <row r="820">
          <cell r="B820">
            <v>0</v>
          </cell>
          <cell r="C820">
            <v>0</v>
          </cell>
        </row>
        <row r="821">
          <cell r="B821">
            <v>0</v>
          </cell>
          <cell r="C821">
            <v>0</v>
          </cell>
        </row>
        <row r="822">
          <cell r="B822">
            <v>0</v>
          </cell>
          <cell r="C822">
            <v>0</v>
          </cell>
        </row>
        <row r="823">
          <cell r="B823">
            <v>0</v>
          </cell>
          <cell r="C823">
            <v>0</v>
          </cell>
        </row>
        <row r="824">
          <cell r="B824">
            <v>0</v>
          </cell>
          <cell r="C824">
            <v>0</v>
          </cell>
        </row>
        <row r="825">
          <cell r="B825">
            <v>0</v>
          </cell>
          <cell r="C825">
            <v>0</v>
          </cell>
        </row>
        <row r="826">
          <cell r="B826">
            <v>0</v>
          </cell>
          <cell r="C826">
            <v>0</v>
          </cell>
        </row>
        <row r="827">
          <cell r="B827">
            <v>0</v>
          </cell>
          <cell r="C827">
            <v>0</v>
          </cell>
        </row>
        <row r="828">
          <cell r="B828">
            <v>0</v>
          </cell>
          <cell r="C828">
            <v>0</v>
          </cell>
        </row>
        <row r="829">
          <cell r="B829">
            <v>0</v>
          </cell>
          <cell r="C829">
            <v>0</v>
          </cell>
        </row>
        <row r="830">
          <cell r="B830">
            <v>0</v>
          </cell>
          <cell r="C830">
            <v>0</v>
          </cell>
        </row>
        <row r="831">
          <cell r="B831">
            <v>0</v>
          </cell>
          <cell r="C831">
            <v>0</v>
          </cell>
        </row>
        <row r="832">
          <cell r="B832">
            <v>0</v>
          </cell>
          <cell r="C832">
            <v>0</v>
          </cell>
        </row>
        <row r="833">
          <cell r="B833">
            <v>0</v>
          </cell>
          <cell r="C833">
            <v>0</v>
          </cell>
        </row>
        <row r="834">
          <cell r="B834">
            <v>0</v>
          </cell>
          <cell r="C834">
            <v>0</v>
          </cell>
        </row>
        <row r="835">
          <cell r="B835">
            <v>0</v>
          </cell>
          <cell r="C835">
            <v>0</v>
          </cell>
        </row>
        <row r="836">
          <cell r="B836">
            <v>0</v>
          </cell>
          <cell r="C836">
            <v>0</v>
          </cell>
        </row>
        <row r="837">
          <cell r="B837">
            <v>0</v>
          </cell>
          <cell r="C837">
            <v>0</v>
          </cell>
        </row>
        <row r="838">
          <cell r="B838">
            <v>0</v>
          </cell>
          <cell r="C838">
            <v>0</v>
          </cell>
        </row>
        <row r="839">
          <cell r="B839">
            <v>0</v>
          </cell>
          <cell r="C839">
            <v>0</v>
          </cell>
        </row>
        <row r="840">
          <cell r="B840">
            <v>0</v>
          </cell>
          <cell r="C840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</sheetData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 t="str">
            <v>CYRILLE</v>
          </cell>
          <cell r="C759" t="str">
            <v>ROB</v>
          </cell>
        </row>
        <row r="760">
          <cell r="B760" t="str">
            <v>JON</v>
          </cell>
          <cell r="C760" t="str">
            <v>MATHIAS</v>
          </cell>
        </row>
        <row r="761">
          <cell r="B761" t="str">
            <v>DAMS</v>
          </cell>
          <cell r="C761" t="str">
            <v>FD</v>
          </cell>
        </row>
        <row r="762">
          <cell r="B762" t="str">
            <v>MATH T.</v>
          </cell>
          <cell r="C762" t="str">
            <v>CLAUDE</v>
          </cell>
        </row>
        <row r="763">
          <cell r="B763" t="str">
            <v>THOMAS S.</v>
          </cell>
          <cell r="C763" t="str">
            <v>KARL</v>
          </cell>
        </row>
        <row r="764">
          <cell r="B764" t="str">
            <v>CYRILLE</v>
          </cell>
          <cell r="C764" t="str">
            <v>LOGAN</v>
          </cell>
        </row>
        <row r="765">
          <cell r="B765" t="str">
            <v>OLIV</v>
          </cell>
          <cell r="C765" t="str">
            <v>NIL</v>
          </cell>
        </row>
        <row r="766">
          <cell r="B766" t="str">
            <v>FRANCK</v>
          </cell>
          <cell r="C766" t="str">
            <v>FRANCKY</v>
          </cell>
        </row>
        <row r="767">
          <cell r="B767" t="str">
            <v>MATH T.</v>
          </cell>
          <cell r="C767" t="str">
            <v>FABRICE</v>
          </cell>
        </row>
        <row r="768">
          <cell r="B768" t="str">
            <v>CYRILLE</v>
          </cell>
          <cell r="C768" t="str">
            <v>JON</v>
          </cell>
        </row>
        <row r="769">
          <cell r="B769" t="str">
            <v>FRANCK</v>
          </cell>
          <cell r="C769" t="str">
            <v>OLIV</v>
          </cell>
        </row>
        <row r="770">
          <cell r="B770" t="str">
            <v>CYRILLE</v>
          </cell>
          <cell r="C770" t="str">
            <v>THOMAS S.</v>
          </cell>
        </row>
        <row r="771">
          <cell r="B771" t="str">
            <v>CYRILLE</v>
          </cell>
          <cell r="C771" t="str">
            <v>FRED</v>
          </cell>
        </row>
        <row r="772">
          <cell r="B772" t="str">
            <v>ARNAUD E.</v>
          </cell>
          <cell r="C772" t="str">
            <v>FRANCK</v>
          </cell>
        </row>
        <row r="773">
          <cell r="B773" t="str">
            <v>ARNAUD E.</v>
          </cell>
          <cell r="C773" t="str">
            <v>MATH T.</v>
          </cell>
        </row>
        <row r="774">
          <cell r="B774" t="str">
            <v>DAMS</v>
          </cell>
          <cell r="C774" t="str">
            <v>CYRILLE</v>
          </cell>
        </row>
        <row r="775">
          <cell r="B775" t="str">
            <v>DAMS</v>
          </cell>
          <cell r="C775" t="str">
            <v>ARNAUD E.</v>
          </cell>
        </row>
        <row r="776">
          <cell r="B776" t="str">
            <v>FD</v>
          </cell>
          <cell r="C776" t="str">
            <v>NADINE</v>
          </cell>
        </row>
        <row r="777">
          <cell r="B777" t="str">
            <v>LOGAN</v>
          </cell>
          <cell r="C777" t="str">
            <v>OLIV</v>
          </cell>
        </row>
        <row r="778">
          <cell r="B778" t="str">
            <v>LOGAN</v>
          </cell>
          <cell r="C778" t="str">
            <v>FRED S.</v>
          </cell>
        </row>
        <row r="779">
          <cell r="B779" t="str">
            <v>FD</v>
          </cell>
          <cell r="C779" t="str">
            <v>CATHY</v>
          </cell>
        </row>
        <row r="780">
          <cell r="B780" t="str">
            <v>LOGAN</v>
          </cell>
          <cell r="C780" t="str">
            <v>FRANCK</v>
          </cell>
        </row>
        <row r="781">
          <cell r="B781" t="str">
            <v>FD</v>
          </cell>
          <cell r="C781" t="str">
            <v>CYRILLE</v>
          </cell>
        </row>
        <row r="782">
          <cell r="B782" t="str">
            <v>FABRICE</v>
          </cell>
          <cell r="C782" t="str">
            <v>THOMAS S.</v>
          </cell>
        </row>
        <row r="783">
          <cell r="B783" t="str">
            <v>FRED</v>
          </cell>
          <cell r="C783" t="str">
            <v>LOGAN</v>
          </cell>
        </row>
        <row r="784">
          <cell r="B784" t="str">
            <v>FD</v>
          </cell>
          <cell r="C784" t="str">
            <v>KARL</v>
          </cell>
        </row>
        <row r="785">
          <cell r="B785" t="str">
            <v>FABRICE</v>
          </cell>
          <cell r="C785" t="str">
            <v>FRED</v>
          </cell>
        </row>
        <row r="786">
          <cell r="B786" t="str">
            <v>FABRICE</v>
          </cell>
          <cell r="C786" t="str">
            <v>FD</v>
          </cell>
        </row>
        <row r="787">
          <cell r="B787" t="str">
            <v>CYRILLE</v>
          </cell>
          <cell r="C787" t="str">
            <v>JON</v>
          </cell>
        </row>
        <row r="788">
          <cell r="B788" t="str">
            <v>MATHIAS</v>
          </cell>
          <cell r="C788" t="str">
            <v>NIL</v>
          </cell>
        </row>
        <row r="789">
          <cell r="B789" t="str">
            <v>FRED</v>
          </cell>
          <cell r="C789" t="str">
            <v>KARL</v>
          </cell>
        </row>
        <row r="790">
          <cell r="B790" t="str">
            <v>MATH T.</v>
          </cell>
          <cell r="C790" t="str">
            <v>FRED S.</v>
          </cell>
        </row>
        <row r="791">
          <cell r="B791" t="str">
            <v>FD</v>
          </cell>
          <cell r="C791" t="str">
            <v>TOMY</v>
          </cell>
        </row>
        <row r="792">
          <cell r="B792" t="str">
            <v>JEROME C.</v>
          </cell>
          <cell r="C792" t="str">
            <v>FD</v>
          </cell>
        </row>
        <row r="793">
          <cell r="B793" t="str">
            <v>MATH T.</v>
          </cell>
          <cell r="C793" t="str">
            <v>FABRICE</v>
          </cell>
        </row>
        <row r="794">
          <cell r="B794" t="str">
            <v>CYRILLE</v>
          </cell>
          <cell r="C794" t="str">
            <v>MATH T.</v>
          </cell>
        </row>
        <row r="795">
          <cell r="B795" t="str">
            <v>CYRILLE</v>
          </cell>
          <cell r="C795" t="str">
            <v>FRED</v>
          </cell>
        </row>
        <row r="796">
          <cell r="B796" t="str">
            <v>JEROME C.</v>
          </cell>
          <cell r="C796" t="str">
            <v>MATHIAS</v>
          </cell>
        </row>
        <row r="797">
          <cell r="B797" t="str">
            <v>OLIV</v>
          </cell>
          <cell r="C797" t="str">
            <v>ARNAUD E.</v>
          </cell>
        </row>
        <row r="798">
          <cell r="B798" t="str">
            <v>CYRILLE</v>
          </cell>
          <cell r="C798" t="str">
            <v>DAMS</v>
          </cell>
        </row>
        <row r="799">
          <cell r="B799" t="str">
            <v>CYRILLE</v>
          </cell>
          <cell r="C799" t="str">
            <v>OLIV</v>
          </cell>
        </row>
        <row r="800">
          <cell r="B800" t="str">
            <v>CYRILLE</v>
          </cell>
          <cell r="C800" t="str">
            <v>JEROME C.</v>
          </cell>
        </row>
        <row r="801">
          <cell r="B801" t="str">
            <v>FRED</v>
          </cell>
          <cell r="C801" t="str">
            <v>BOBOS</v>
          </cell>
        </row>
        <row r="802">
          <cell r="B802" t="str">
            <v>FD</v>
          </cell>
          <cell r="C802" t="str">
            <v>FABRICE</v>
          </cell>
        </row>
        <row r="803">
          <cell r="B803" t="str">
            <v>FD</v>
          </cell>
          <cell r="C803" t="str">
            <v>KARL</v>
          </cell>
        </row>
        <row r="804">
          <cell r="B804" t="str">
            <v>JON</v>
          </cell>
          <cell r="C804" t="str">
            <v>FRED S.</v>
          </cell>
        </row>
        <row r="805">
          <cell r="B805" t="str">
            <v>OLIV</v>
          </cell>
          <cell r="C805" t="str">
            <v>FRED</v>
          </cell>
        </row>
        <row r="806">
          <cell r="B806" t="str">
            <v>OLIV</v>
          </cell>
          <cell r="C806" t="str">
            <v>ROB</v>
          </cell>
        </row>
        <row r="807">
          <cell r="B807" t="str">
            <v>JEROME C.</v>
          </cell>
          <cell r="C807" t="str">
            <v>MATHIAS</v>
          </cell>
        </row>
        <row r="808">
          <cell r="B808" t="str">
            <v>JEROME C.</v>
          </cell>
          <cell r="C808" t="str">
            <v>NIL</v>
          </cell>
        </row>
        <row r="809">
          <cell r="B809" t="str">
            <v>CYRILLE</v>
          </cell>
          <cell r="C809" t="str">
            <v>ARNAUD E.</v>
          </cell>
        </row>
        <row r="810">
          <cell r="B810" t="str">
            <v>JON</v>
          </cell>
          <cell r="C810" t="str">
            <v>CYRILLE</v>
          </cell>
        </row>
        <row r="811">
          <cell r="B811" t="str">
            <v>JEROME C.</v>
          </cell>
          <cell r="C811" t="str">
            <v>FRANCK</v>
          </cell>
        </row>
        <row r="812">
          <cell r="B812" t="str">
            <v>LOGAN</v>
          </cell>
          <cell r="C812" t="str">
            <v>DAMS</v>
          </cell>
        </row>
        <row r="813">
          <cell r="B813" t="str">
            <v>OLIV</v>
          </cell>
          <cell r="C813" t="str">
            <v>FD</v>
          </cell>
        </row>
        <row r="814">
          <cell r="B814" t="str">
            <v>JEROME C.</v>
          </cell>
          <cell r="C814" t="str">
            <v>JON</v>
          </cell>
        </row>
        <row r="815">
          <cell r="B815" t="str">
            <v>CLAUDE</v>
          </cell>
          <cell r="C815" t="str">
            <v>LOGAN</v>
          </cell>
        </row>
        <row r="816">
          <cell r="B816" t="str">
            <v>CLAUDE</v>
          </cell>
          <cell r="C816" t="str">
            <v>JEROME C.</v>
          </cell>
        </row>
        <row r="817">
          <cell r="B817" t="str">
            <v>OLIV</v>
          </cell>
          <cell r="C817" t="str">
            <v>CLAUDE</v>
          </cell>
        </row>
        <row r="818">
          <cell r="B818" t="str">
            <v>DAMS</v>
          </cell>
          <cell r="C818" t="str">
            <v>FABRICE</v>
          </cell>
        </row>
        <row r="819">
          <cell r="B819" t="str">
            <v>OLIV</v>
          </cell>
          <cell r="C819" t="str">
            <v>JON</v>
          </cell>
        </row>
        <row r="820">
          <cell r="B820" t="str">
            <v>CYRILLE</v>
          </cell>
          <cell r="C820" t="str">
            <v>FRED</v>
          </cell>
        </row>
        <row r="821">
          <cell r="B821" t="str">
            <v>OLIV</v>
          </cell>
          <cell r="C821" t="str">
            <v>MATHIAS</v>
          </cell>
        </row>
        <row r="822">
          <cell r="B822" t="str">
            <v>FD</v>
          </cell>
          <cell r="C822" t="str">
            <v>KARL</v>
          </cell>
        </row>
        <row r="823">
          <cell r="B823" t="str">
            <v>FD</v>
          </cell>
          <cell r="C823" t="str">
            <v>DAMS</v>
          </cell>
        </row>
        <row r="824">
          <cell r="B824" t="str">
            <v>PILOU</v>
          </cell>
          <cell r="C824" t="str">
            <v>CLAUDE</v>
          </cell>
        </row>
        <row r="825">
          <cell r="B825" t="str">
            <v>OLIV</v>
          </cell>
          <cell r="C825" t="str">
            <v>ARNAUD E.</v>
          </cell>
        </row>
        <row r="826">
          <cell r="B826" t="str">
            <v>OLIV</v>
          </cell>
          <cell r="C826" t="str">
            <v>CYRILLE</v>
          </cell>
        </row>
        <row r="827">
          <cell r="B827" t="str">
            <v>PILOU</v>
          </cell>
          <cell r="C827" t="str">
            <v>OLIV</v>
          </cell>
        </row>
        <row r="828">
          <cell r="B828" t="str">
            <v>FD</v>
          </cell>
          <cell r="C828" t="str">
            <v>PILOU</v>
          </cell>
        </row>
        <row r="829">
          <cell r="B829" t="str">
            <v>FRED</v>
          </cell>
          <cell r="C829" t="str">
            <v>FABRICE</v>
          </cell>
        </row>
        <row r="830">
          <cell r="B830" t="str">
            <v>FRED</v>
          </cell>
          <cell r="C830" t="str">
            <v>LOGAN</v>
          </cell>
        </row>
        <row r="831">
          <cell r="B831" t="str">
            <v>JON</v>
          </cell>
          <cell r="C831" t="str">
            <v>ARNAUD E.</v>
          </cell>
        </row>
        <row r="832">
          <cell r="B832" t="str">
            <v>ERIC</v>
          </cell>
          <cell r="C832" t="str">
            <v>FRANCK</v>
          </cell>
        </row>
        <row r="833">
          <cell r="B833" t="str">
            <v>THOMAS S.</v>
          </cell>
          <cell r="C833" t="str">
            <v>CYRILLE</v>
          </cell>
        </row>
        <row r="834">
          <cell r="B834" t="str">
            <v>ERIC</v>
          </cell>
          <cell r="C834" t="str">
            <v>FRED S.</v>
          </cell>
        </row>
        <row r="835">
          <cell r="B835" t="str">
            <v>TOMY</v>
          </cell>
          <cell r="C835" t="str">
            <v>DAMS</v>
          </cell>
        </row>
        <row r="836">
          <cell r="B836" t="str">
            <v>ROB</v>
          </cell>
          <cell r="C836" t="str">
            <v>JON</v>
          </cell>
        </row>
        <row r="837">
          <cell r="B837" t="str">
            <v>FRED</v>
          </cell>
          <cell r="C837" t="str">
            <v>JEROME C.</v>
          </cell>
        </row>
        <row r="838">
          <cell r="B838" t="str">
            <v>FRED</v>
          </cell>
          <cell r="C838" t="str">
            <v>TOMY</v>
          </cell>
        </row>
        <row r="839">
          <cell r="B839" t="str">
            <v>FRED</v>
          </cell>
          <cell r="C839" t="str">
            <v>ROB</v>
          </cell>
        </row>
        <row r="840">
          <cell r="B840" t="str">
            <v>ERIC</v>
          </cell>
          <cell r="C840" t="str">
            <v>THOMAS S.</v>
          </cell>
        </row>
        <row r="841">
          <cell r="B841" t="str">
            <v>ERIC</v>
          </cell>
          <cell r="C841" t="str">
            <v>FRED</v>
          </cell>
        </row>
        <row r="842">
          <cell r="B842" t="str">
            <v>FABRICE</v>
          </cell>
          <cell r="C842" t="str">
            <v>CLAUDE</v>
          </cell>
        </row>
        <row r="843">
          <cell r="B843" t="str">
            <v>FRED</v>
          </cell>
          <cell r="C843" t="str">
            <v>FRANCK</v>
          </cell>
        </row>
        <row r="844">
          <cell r="B844" t="str">
            <v>OLIV</v>
          </cell>
          <cell r="C844" t="str">
            <v>ARNAUD E.</v>
          </cell>
        </row>
        <row r="845">
          <cell r="B845" t="str">
            <v>FD</v>
          </cell>
          <cell r="C845" t="str">
            <v>NIL</v>
          </cell>
        </row>
        <row r="846">
          <cell r="B846" t="str">
            <v>OLIV</v>
          </cell>
          <cell r="C846" t="str">
            <v>CYRILLE</v>
          </cell>
        </row>
        <row r="847">
          <cell r="B847" t="str">
            <v>JON</v>
          </cell>
          <cell r="C847" t="str">
            <v>DAMS</v>
          </cell>
        </row>
        <row r="848">
          <cell r="B848" t="str">
            <v>JON</v>
          </cell>
          <cell r="C848" t="str">
            <v>KARL</v>
          </cell>
        </row>
        <row r="849">
          <cell r="B849" t="str">
            <v>JON</v>
          </cell>
          <cell r="C849" t="str">
            <v>FRED</v>
          </cell>
        </row>
        <row r="850">
          <cell r="B850" t="str">
            <v>JON</v>
          </cell>
          <cell r="C850" t="str">
            <v>FABRICE</v>
          </cell>
        </row>
        <row r="851">
          <cell r="B851" t="str">
            <v>JON</v>
          </cell>
          <cell r="C851" t="str">
            <v>PILOU</v>
          </cell>
        </row>
        <row r="852">
          <cell r="B852" t="str">
            <v>JON</v>
          </cell>
          <cell r="C852" t="str">
            <v>FD</v>
          </cell>
        </row>
        <row r="853">
          <cell r="B853" t="str">
            <v>JON</v>
          </cell>
          <cell r="C853" t="str">
            <v>OLIV</v>
          </cell>
        </row>
        <row r="854">
          <cell r="B854" t="str">
            <v>LOÏC H.</v>
          </cell>
          <cell r="C854" t="str">
            <v>DAMS</v>
          </cell>
        </row>
        <row r="855">
          <cell r="B855" t="str">
            <v>CLAUDE</v>
          </cell>
          <cell r="C855" t="str">
            <v>PILOU</v>
          </cell>
        </row>
        <row r="856">
          <cell r="B856" t="str">
            <v>CLAUDE</v>
          </cell>
          <cell r="C856" t="str">
            <v>CYRILLE</v>
          </cell>
        </row>
        <row r="857">
          <cell r="B857" t="str">
            <v>KARL</v>
          </cell>
          <cell r="C857" t="str">
            <v>FRED</v>
          </cell>
        </row>
        <row r="858">
          <cell r="B858" t="str">
            <v>JON</v>
          </cell>
          <cell r="C858" t="str">
            <v>ARNAUD E.</v>
          </cell>
        </row>
        <row r="859">
          <cell r="B859" t="str">
            <v>TOMY</v>
          </cell>
          <cell r="C859" t="str">
            <v>NIL</v>
          </cell>
        </row>
        <row r="860">
          <cell r="B860" t="str">
            <v>TOMY</v>
          </cell>
          <cell r="C860" t="str">
            <v>FABRICE</v>
          </cell>
        </row>
        <row r="861">
          <cell r="B861" t="str">
            <v>CLAUDE</v>
          </cell>
          <cell r="C861" t="str">
            <v>FD</v>
          </cell>
        </row>
        <row r="862">
          <cell r="B862" t="str">
            <v>CLAUDE</v>
          </cell>
          <cell r="C862" t="str">
            <v>JON</v>
          </cell>
        </row>
        <row r="863">
          <cell r="B863" t="str">
            <v>TOMY</v>
          </cell>
          <cell r="C863" t="str">
            <v>LOÏC H.</v>
          </cell>
        </row>
        <row r="864">
          <cell r="B864" t="str">
            <v>KARL</v>
          </cell>
          <cell r="C864" t="str">
            <v>FRANCKY</v>
          </cell>
        </row>
        <row r="865">
          <cell r="B865" t="str">
            <v>CLAUDE</v>
          </cell>
          <cell r="C865" t="str">
            <v>KARL</v>
          </cell>
        </row>
        <row r="866">
          <cell r="B866" t="str">
            <v>CLAUDE</v>
          </cell>
          <cell r="C866" t="str">
            <v>TOMY</v>
          </cell>
        </row>
        <row r="867">
          <cell r="B867" t="str">
            <v>FD</v>
          </cell>
          <cell r="C867" t="str">
            <v>FRANCK</v>
          </cell>
        </row>
        <row r="868">
          <cell r="B868" t="str">
            <v>FRED</v>
          </cell>
          <cell r="C868" t="str">
            <v>OLIV</v>
          </cell>
        </row>
        <row r="869">
          <cell r="B869" t="str">
            <v>FABRICE</v>
          </cell>
          <cell r="C869" t="str">
            <v>CYRILLE</v>
          </cell>
        </row>
        <row r="870">
          <cell r="B870" t="str">
            <v>FABRICE</v>
          </cell>
          <cell r="C870" t="str">
            <v>JON</v>
          </cell>
        </row>
        <row r="871">
          <cell r="B871" t="str">
            <v>DAMS</v>
          </cell>
          <cell r="C871" t="str">
            <v>FRED</v>
          </cell>
        </row>
        <row r="872">
          <cell r="B872" t="str">
            <v>DAMS</v>
          </cell>
          <cell r="C872" t="str">
            <v>NIL</v>
          </cell>
        </row>
        <row r="873">
          <cell r="B873" t="str">
            <v>FD</v>
          </cell>
          <cell r="C873" t="str">
            <v>PILOU</v>
          </cell>
        </row>
        <row r="874">
          <cell r="B874" t="str">
            <v>FD</v>
          </cell>
          <cell r="C874" t="str">
            <v>FABRICE</v>
          </cell>
        </row>
        <row r="875">
          <cell r="B875" t="str">
            <v>FD</v>
          </cell>
          <cell r="C875" t="str">
            <v>DAMS</v>
          </cell>
        </row>
        <row r="876">
          <cell r="B876" t="str">
            <v>MATHIAS</v>
          </cell>
          <cell r="C876" t="str">
            <v>KARL</v>
          </cell>
        </row>
        <row r="877">
          <cell r="B877" t="str">
            <v>ISA</v>
          </cell>
          <cell r="C877" t="str">
            <v>ERIC</v>
          </cell>
        </row>
        <row r="878">
          <cell r="B878" t="str">
            <v>FRED S.</v>
          </cell>
          <cell r="C878" t="str">
            <v>FABRICE</v>
          </cell>
        </row>
        <row r="879">
          <cell r="B879" t="str">
            <v>CLAUDE</v>
          </cell>
          <cell r="C879" t="str">
            <v>LOGAN</v>
          </cell>
        </row>
        <row r="880">
          <cell r="B880" t="str">
            <v>CLAUDE</v>
          </cell>
          <cell r="C880" t="str">
            <v>ISA</v>
          </cell>
        </row>
        <row r="881">
          <cell r="B881" t="str">
            <v>PILOU</v>
          </cell>
          <cell r="C881" t="str">
            <v>OLIV</v>
          </cell>
        </row>
        <row r="882">
          <cell r="B882" t="str">
            <v>ROB</v>
          </cell>
          <cell r="C882" t="str">
            <v>FRED</v>
          </cell>
        </row>
        <row r="883">
          <cell r="B883" t="str">
            <v>MATHIAS</v>
          </cell>
          <cell r="C883" t="str">
            <v>NIL</v>
          </cell>
        </row>
        <row r="884">
          <cell r="B884" t="str">
            <v>MATHIAS</v>
          </cell>
          <cell r="C884" t="str">
            <v>FRANCK</v>
          </cell>
        </row>
        <row r="885">
          <cell r="B885" t="str">
            <v>JEROME C.</v>
          </cell>
          <cell r="C885" t="str">
            <v>JON</v>
          </cell>
        </row>
        <row r="886">
          <cell r="B886" t="str">
            <v>CLAUDE</v>
          </cell>
          <cell r="C886" t="str">
            <v>ROB</v>
          </cell>
        </row>
        <row r="887">
          <cell r="B887" t="str">
            <v>JEROME C.</v>
          </cell>
          <cell r="C887" t="str">
            <v>FRED S.</v>
          </cell>
        </row>
        <row r="888">
          <cell r="B888" t="str">
            <v>JEROME C.</v>
          </cell>
          <cell r="C888" t="str">
            <v>ARNAUD E.</v>
          </cell>
        </row>
        <row r="889">
          <cell r="B889" t="str">
            <v>JEROME C.</v>
          </cell>
          <cell r="C889" t="str">
            <v>MATHIAS</v>
          </cell>
        </row>
        <row r="890">
          <cell r="B890" t="str">
            <v>DAMS</v>
          </cell>
          <cell r="C890" t="str">
            <v>PILOU</v>
          </cell>
        </row>
        <row r="891">
          <cell r="B891" t="str">
            <v>CLAUDE</v>
          </cell>
          <cell r="C891" t="str">
            <v>DAMS</v>
          </cell>
        </row>
        <row r="892">
          <cell r="B892" t="str">
            <v>CLAUDE</v>
          </cell>
          <cell r="C892" t="str">
            <v>JEROME C.</v>
          </cell>
        </row>
        <row r="893">
          <cell r="B893" t="str">
            <v>TOMY</v>
          </cell>
          <cell r="C893" t="str">
            <v>CLAUDE</v>
          </cell>
        </row>
        <row r="894">
          <cell r="B894" t="str">
            <v>PILOU</v>
          </cell>
          <cell r="C894" t="str">
            <v>LOÏC H.</v>
          </cell>
        </row>
        <row r="895">
          <cell r="B895" t="str">
            <v>OLIV</v>
          </cell>
          <cell r="C895" t="str">
            <v>JON</v>
          </cell>
        </row>
        <row r="896">
          <cell r="B896" t="str">
            <v>FABRICE</v>
          </cell>
          <cell r="C896" t="str">
            <v>KARL</v>
          </cell>
        </row>
        <row r="897">
          <cell r="B897" t="str">
            <v>FABRICE</v>
          </cell>
          <cell r="C897" t="str">
            <v>ARNAUD E.</v>
          </cell>
        </row>
        <row r="898">
          <cell r="B898" t="str">
            <v>OLIV</v>
          </cell>
          <cell r="C898" t="str">
            <v>DAMS</v>
          </cell>
        </row>
        <row r="899">
          <cell r="B899" t="str">
            <v>OLIV</v>
          </cell>
          <cell r="C899" t="str">
            <v>TOMY</v>
          </cell>
        </row>
        <row r="900">
          <cell r="B900" t="str">
            <v>PILOU</v>
          </cell>
          <cell r="C900" t="str">
            <v>FRED</v>
          </cell>
        </row>
        <row r="901">
          <cell r="B901" t="str">
            <v>PILOU</v>
          </cell>
          <cell r="C901" t="str">
            <v>FABRICE</v>
          </cell>
        </row>
        <row r="902">
          <cell r="B902" t="str">
            <v>FD</v>
          </cell>
          <cell r="C902" t="str">
            <v>OLIV</v>
          </cell>
        </row>
        <row r="903">
          <cell r="B903" t="str">
            <v>FD</v>
          </cell>
          <cell r="C903" t="str">
            <v>PILOU</v>
          </cell>
        </row>
        <row r="904">
          <cell r="B904" t="str">
            <v>FABRICE</v>
          </cell>
          <cell r="C904" t="str">
            <v>OLIV</v>
          </cell>
        </row>
        <row r="905">
          <cell r="B905" t="str">
            <v>DAMS</v>
          </cell>
          <cell r="C905" t="str">
            <v>CYRILLE</v>
          </cell>
        </row>
        <row r="906">
          <cell r="B906" t="str">
            <v>NIL</v>
          </cell>
          <cell r="C906" t="str">
            <v>FRED</v>
          </cell>
        </row>
        <row r="907">
          <cell r="B907" t="str">
            <v>NIL</v>
          </cell>
          <cell r="C907" t="str">
            <v>ROB</v>
          </cell>
        </row>
        <row r="908">
          <cell r="B908" t="str">
            <v>CLAUDE</v>
          </cell>
          <cell r="C908" t="str">
            <v>KARL</v>
          </cell>
        </row>
        <row r="909">
          <cell r="B909" t="str">
            <v>CLAUDE</v>
          </cell>
          <cell r="C909" t="str">
            <v>FABRICE</v>
          </cell>
        </row>
        <row r="910">
          <cell r="B910" t="str">
            <v>FD</v>
          </cell>
          <cell r="C910" t="str">
            <v>CLAUDE</v>
          </cell>
        </row>
        <row r="911">
          <cell r="B911" t="str">
            <v>NIL</v>
          </cell>
          <cell r="C911" t="str">
            <v>ARNAUD E.</v>
          </cell>
        </row>
        <row r="912">
          <cell r="B912" t="str">
            <v>FD</v>
          </cell>
          <cell r="C912" t="str">
            <v>DAMS</v>
          </cell>
        </row>
        <row r="913">
          <cell r="B913" t="str">
            <v>PILOU</v>
          </cell>
          <cell r="C913" t="str">
            <v>FD</v>
          </cell>
        </row>
        <row r="914">
          <cell r="B914" t="str">
            <v>PILOU</v>
          </cell>
          <cell r="C914" t="str">
            <v>NIL</v>
          </cell>
        </row>
        <row r="915">
          <cell r="B915" t="str">
            <v>JUDE</v>
          </cell>
          <cell r="C915" t="str">
            <v>FRED</v>
          </cell>
        </row>
        <row r="916">
          <cell r="B916" t="str">
            <v>PILOU</v>
          </cell>
          <cell r="C916" t="str">
            <v>JEROME C.</v>
          </cell>
        </row>
        <row r="917">
          <cell r="B917">
            <v>0</v>
          </cell>
          <cell r="C917" t="str">
            <v>FRANCKY</v>
          </cell>
        </row>
        <row r="918">
          <cell r="B918" t="str">
            <v>OLIV</v>
          </cell>
          <cell r="C918" t="str">
            <v>KARL</v>
          </cell>
        </row>
        <row r="919">
          <cell r="B919" t="str">
            <v>OLIV</v>
          </cell>
          <cell r="C919" t="str">
            <v>FRED S.</v>
          </cell>
        </row>
        <row r="920">
          <cell r="B920" t="str">
            <v>JUDE</v>
          </cell>
          <cell r="C920" t="str">
            <v>DAMS</v>
          </cell>
        </row>
        <row r="921">
          <cell r="B921" t="str">
            <v>FRANCK</v>
          </cell>
          <cell r="C921" t="str">
            <v>FD</v>
          </cell>
        </row>
        <row r="922">
          <cell r="B922" t="str">
            <v>ARNAUD E.</v>
          </cell>
          <cell r="C922" t="str">
            <v>FRANCK</v>
          </cell>
        </row>
        <row r="923">
          <cell r="B923" t="str">
            <v>PILOU</v>
          </cell>
          <cell r="C923" t="str">
            <v>OLIV</v>
          </cell>
        </row>
        <row r="924">
          <cell r="B924" t="str">
            <v>JUDE</v>
          </cell>
          <cell r="C924" t="str">
            <v>ARNAUD E.</v>
          </cell>
        </row>
        <row r="925">
          <cell r="B925" t="str">
            <v>PILOU</v>
          </cell>
          <cell r="C925" t="str">
            <v>JUDE</v>
          </cell>
        </row>
        <row r="926">
          <cell r="B926" t="str">
            <v>FD</v>
          </cell>
          <cell r="C926" t="str">
            <v>FRANCKY</v>
          </cell>
        </row>
        <row r="927">
          <cell r="B927" t="str">
            <v>MATH T.</v>
          </cell>
          <cell r="C927" t="str">
            <v>JON</v>
          </cell>
        </row>
        <row r="928">
          <cell r="B928" t="str">
            <v>FRANCK</v>
          </cell>
          <cell r="C928" t="str">
            <v>ROB</v>
          </cell>
        </row>
        <row r="929">
          <cell r="B929" t="str">
            <v>FRED S.</v>
          </cell>
          <cell r="C929" t="str">
            <v>FRED</v>
          </cell>
        </row>
        <row r="930">
          <cell r="B930" t="str">
            <v>FRED S.</v>
          </cell>
          <cell r="C930" t="str">
            <v>CHRISTOPHE</v>
          </cell>
        </row>
        <row r="931">
          <cell r="B931" t="str">
            <v>KARL</v>
          </cell>
          <cell r="C931" t="str">
            <v>DAMS</v>
          </cell>
        </row>
        <row r="932">
          <cell r="B932" t="str">
            <v>FD</v>
          </cell>
          <cell r="C932" t="str">
            <v>MATH T.</v>
          </cell>
        </row>
        <row r="933">
          <cell r="B933" t="str">
            <v>FRED S.</v>
          </cell>
          <cell r="C933" t="str">
            <v>KARL</v>
          </cell>
        </row>
        <row r="934">
          <cell r="B934" t="str">
            <v>FD</v>
          </cell>
          <cell r="C934" t="str">
            <v>ARNAUD E.</v>
          </cell>
        </row>
        <row r="935">
          <cell r="B935" t="str">
            <v>CYRILLE</v>
          </cell>
          <cell r="C935" t="str">
            <v>FRANCK</v>
          </cell>
        </row>
        <row r="936">
          <cell r="B936" t="str">
            <v>FD</v>
          </cell>
          <cell r="C936" t="str">
            <v>FRED S.</v>
          </cell>
        </row>
        <row r="937">
          <cell r="B937" t="str">
            <v>FD</v>
          </cell>
          <cell r="C937" t="str">
            <v>CYRILLE</v>
          </cell>
        </row>
        <row r="938">
          <cell r="B938">
            <v>0</v>
          </cell>
          <cell r="C938">
            <v>0</v>
          </cell>
        </row>
        <row r="939">
          <cell r="B939">
            <v>0</v>
          </cell>
          <cell r="C939">
            <v>0</v>
          </cell>
        </row>
        <row r="940">
          <cell r="B940">
            <v>0</v>
          </cell>
          <cell r="C940">
            <v>0</v>
          </cell>
        </row>
        <row r="941">
          <cell r="B941">
            <v>0</v>
          </cell>
          <cell r="C941">
            <v>0</v>
          </cell>
        </row>
        <row r="942">
          <cell r="B942">
            <v>0</v>
          </cell>
          <cell r="C942">
            <v>0</v>
          </cell>
        </row>
        <row r="943">
          <cell r="B943">
            <v>0</v>
          </cell>
          <cell r="C943">
            <v>0</v>
          </cell>
        </row>
        <row r="944">
          <cell r="B944">
            <v>0</v>
          </cell>
          <cell r="C944">
            <v>0</v>
          </cell>
        </row>
        <row r="945">
          <cell r="B945">
            <v>0</v>
          </cell>
          <cell r="C945">
            <v>0</v>
          </cell>
        </row>
        <row r="946">
          <cell r="B946">
            <v>0</v>
          </cell>
          <cell r="C946">
            <v>0</v>
          </cell>
        </row>
        <row r="947">
          <cell r="B947">
            <v>0</v>
          </cell>
          <cell r="C947">
            <v>0</v>
          </cell>
        </row>
        <row r="948">
          <cell r="B948">
            <v>0</v>
          </cell>
          <cell r="C948">
            <v>0</v>
          </cell>
        </row>
        <row r="949">
          <cell r="B949">
            <v>0</v>
          </cell>
          <cell r="C949">
            <v>0</v>
          </cell>
        </row>
        <row r="950">
          <cell r="B950">
            <v>0</v>
          </cell>
          <cell r="C950">
            <v>0</v>
          </cell>
        </row>
        <row r="951">
          <cell r="B951">
            <v>0</v>
          </cell>
          <cell r="C951">
            <v>0</v>
          </cell>
        </row>
        <row r="952">
          <cell r="B952">
            <v>0</v>
          </cell>
          <cell r="C952">
            <v>0</v>
          </cell>
        </row>
        <row r="953">
          <cell r="B953">
            <v>0</v>
          </cell>
          <cell r="C953">
            <v>0</v>
          </cell>
        </row>
        <row r="954">
          <cell r="B954">
            <v>0</v>
          </cell>
          <cell r="C954">
            <v>0</v>
          </cell>
        </row>
        <row r="955">
          <cell r="B955">
            <v>0</v>
          </cell>
          <cell r="C955">
            <v>0</v>
          </cell>
        </row>
        <row r="956">
          <cell r="B956">
            <v>0</v>
          </cell>
          <cell r="C956">
            <v>0</v>
          </cell>
        </row>
        <row r="957">
          <cell r="B957">
            <v>0</v>
          </cell>
          <cell r="C957">
            <v>0</v>
          </cell>
        </row>
        <row r="958">
          <cell r="B958">
            <v>0</v>
          </cell>
          <cell r="C958">
            <v>0</v>
          </cell>
        </row>
        <row r="959">
          <cell r="B959">
            <v>0</v>
          </cell>
          <cell r="C959">
            <v>0</v>
          </cell>
        </row>
        <row r="960">
          <cell r="B960">
            <v>0</v>
          </cell>
          <cell r="C960">
            <v>0</v>
          </cell>
        </row>
        <row r="961">
          <cell r="B961">
            <v>0</v>
          </cell>
          <cell r="C961">
            <v>0</v>
          </cell>
        </row>
        <row r="962">
          <cell r="B962">
            <v>0</v>
          </cell>
          <cell r="C962">
            <v>0</v>
          </cell>
        </row>
        <row r="963">
          <cell r="B963">
            <v>0</v>
          </cell>
          <cell r="C963">
            <v>0</v>
          </cell>
        </row>
        <row r="964">
          <cell r="B964">
            <v>0</v>
          </cell>
          <cell r="C964">
            <v>0</v>
          </cell>
        </row>
        <row r="965">
          <cell r="B965">
            <v>0</v>
          </cell>
          <cell r="C965">
            <v>0</v>
          </cell>
        </row>
        <row r="966">
          <cell r="B966">
            <v>0</v>
          </cell>
          <cell r="C966">
            <v>0</v>
          </cell>
        </row>
        <row r="967">
          <cell r="B967">
            <v>0</v>
          </cell>
          <cell r="C967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>
            <v>0</v>
          </cell>
        </row>
        <row r="122">
          <cell r="F122">
            <v>0</v>
          </cell>
        </row>
      </sheetData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Classement (2)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/>
      <sheetData sheetId="3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</sheetData>
      <sheetData sheetId="4"/>
      <sheetData sheetId="5"/>
      <sheetData sheetId="6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 t="str">
            <v>Fred S.</v>
          </cell>
        </row>
        <row r="122">
          <cell r="F122" t="str">
            <v>Mathias</v>
          </cell>
        </row>
        <row r="123">
          <cell r="F123" t="str">
            <v>Rob</v>
          </cell>
        </row>
        <row r="124">
          <cell r="F124" t="str">
            <v>Cyrille</v>
          </cell>
        </row>
        <row r="125">
          <cell r="F125" t="str">
            <v>Fred</v>
          </cell>
        </row>
        <row r="126">
          <cell r="F126" t="str">
            <v>Rob</v>
          </cell>
        </row>
        <row r="127">
          <cell r="F127" t="str">
            <v>Mathias</v>
          </cell>
        </row>
        <row r="128">
          <cell r="F128" t="str">
            <v>Mathias</v>
          </cell>
        </row>
        <row r="129">
          <cell r="F129" t="str">
            <v>Oliv</v>
          </cell>
        </row>
        <row r="130">
          <cell r="F130" t="str">
            <v>Franck-David</v>
          </cell>
        </row>
        <row r="131">
          <cell r="F131" t="str">
            <v>Pilou</v>
          </cell>
        </row>
        <row r="132">
          <cell r="F132" t="str">
            <v>Franck-David</v>
          </cell>
        </row>
        <row r="133">
          <cell r="F133" t="str">
            <v>Jérémy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94">
          <cell r="B94" t="str">
            <v>DAMS</v>
          </cell>
          <cell r="C94" t="str">
            <v>CYRILLE</v>
          </cell>
        </row>
        <row r="95">
          <cell r="B95" t="str">
            <v>FRANCK A.</v>
          </cell>
          <cell r="C95" t="str">
            <v>FD</v>
          </cell>
        </row>
        <row r="96">
          <cell r="B96" t="str">
            <v>JON</v>
          </cell>
          <cell r="C96" t="str">
            <v>FRANCK A.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 A.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 A.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 A.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 A.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 A.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 A.</v>
          </cell>
          <cell r="C159" t="str">
            <v>DAMS</v>
          </cell>
        </row>
        <row r="160">
          <cell r="B160" t="str">
            <v>ROB</v>
          </cell>
          <cell r="C160" t="str">
            <v>FRANCK A.</v>
          </cell>
        </row>
        <row r="161">
          <cell r="B161" t="str">
            <v>FRANCK A.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 A.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 A.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 A.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 A.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>
            <v>0</v>
          </cell>
          <cell r="C197">
            <v>0</v>
          </cell>
        </row>
        <row r="198">
          <cell r="B198">
            <v>0</v>
          </cell>
          <cell r="C198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156"/>
  <sheetViews>
    <sheetView showGridLines="0" tabSelected="1" zoomScaleNormal="100" workbookViewId="0"/>
  </sheetViews>
  <sheetFormatPr baseColWidth="10" defaultColWidth="11.42578125" defaultRowHeight="15" x14ac:dyDescent="0.25"/>
  <cols>
    <col min="1" max="1" width="4.28515625" style="666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5" width="3.5703125" style="211" customWidth="1"/>
    <col min="6" max="8" width="3.28515625" style="211" customWidth="1"/>
    <col min="9" max="9" width="1.7109375" style="212" customWidth="1"/>
    <col min="10" max="10" width="1.140625" style="212" customWidth="1"/>
    <col min="11" max="23" width="5.7109375" style="215" customWidth="1"/>
    <col min="24" max="24" width="5.7109375" style="318" customWidth="1"/>
    <col min="25" max="30" width="5.7109375" style="319" customWidth="1"/>
    <col min="31" max="31" width="6.7109375" style="319" customWidth="1"/>
    <col min="32" max="32" width="7.5703125" style="208" customWidth="1"/>
    <col min="33" max="33" width="5.7109375" style="219" customWidth="1"/>
    <col min="34" max="34" width="4.85546875" style="219" bestFit="1" customWidth="1"/>
    <col min="35" max="35" width="5.7109375" style="219" bestFit="1" customWidth="1"/>
    <col min="36" max="36" width="7.5703125" style="219" customWidth="1"/>
    <col min="37" max="37" width="4.85546875" style="355" customWidth="1"/>
    <col min="38" max="38" width="4.85546875" style="346" customWidth="1"/>
    <col min="39" max="45" width="4.85546875" style="219" customWidth="1"/>
    <col min="46" max="47" width="4.85546875" style="975" customWidth="1"/>
    <col min="48" max="48" width="5.7109375" style="219" bestFit="1" customWidth="1"/>
    <col min="49" max="49" width="5.85546875" style="219" customWidth="1"/>
    <col min="50" max="50" width="4.5703125" style="219" bestFit="1" customWidth="1"/>
    <col min="51" max="51" width="5.85546875" style="217" bestFit="1" customWidth="1"/>
    <col min="52" max="52" width="4.5703125" style="217" bestFit="1" customWidth="1"/>
    <col min="53" max="16384" width="11.42578125" style="208"/>
  </cols>
  <sheetData>
    <row r="1" spans="1:52" ht="27" thickBot="1" x14ac:dyDescent="0.45">
      <c r="K1" s="3725" t="s">
        <v>355</v>
      </c>
      <c r="L1" s="3725"/>
      <c r="M1" s="3725"/>
      <c r="N1" s="3725"/>
      <c r="O1" s="213"/>
      <c r="P1" s="214"/>
      <c r="Q1" s="214"/>
      <c r="S1" s="213"/>
      <c r="T1" s="213"/>
      <c r="U1" s="213"/>
      <c r="V1" s="213"/>
      <c r="W1" s="213"/>
      <c r="X1" s="213"/>
      <c r="Y1" s="216"/>
      <c r="Z1" s="216"/>
      <c r="AA1" s="216"/>
      <c r="AB1" s="216"/>
      <c r="AC1" s="216"/>
      <c r="AD1" s="216"/>
      <c r="AE1" s="3730"/>
      <c r="AF1" s="3730"/>
      <c r="AG1" s="3730"/>
      <c r="AH1" s="3730"/>
      <c r="AI1" s="3730"/>
      <c r="AK1" s="216"/>
      <c r="AL1" s="216"/>
      <c r="AM1" s="216"/>
      <c r="AN1" s="763" t="s">
        <v>354</v>
      </c>
      <c r="AP1" s="208"/>
      <c r="AQ1" s="208"/>
      <c r="AR1" s="208"/>
      <c r="AS1" s="208"/>
      <c r="AV1" s="208"/>
      <c r="AW1" s="208"/>
      <c r="AX1" s="208"/>
      <c r="AY1" s="208"/>
      <c r="AZ1" s="208"/>
    </row>
    <row r="2" spans="1:52" ht="18.75" customHeight="1" thickTop="1" x14ac:dyDescent="0.25">
      <c r="K2" s="3731" t="s">
        <v>25</v>
      </c>
      <c r="L2" s="3732"/>
      <c r="M2" s="3732"/>
      <c r="N2" s="3732"/>
      <c r="O2" s="3732"/>
      <c r="P2" s="3732"/>
      <c r="Q2" s="3732"/>
      <c r="R2" s="3732"/>
      <c r="S2" s="3732"/>
      <c r="T2" s="3732"/>
      <c r="U2" s="3732"/>
      <c r="V2" s="3732"/>
      <c r="W2" s="3732"/>
      <c r="X2" s="3732"/>
      <c r="Y2" s="3733"/>
      <c r="Z2" s="3722" t="s">
        <v>320</v>
      </c>
      <c r="AA2" s="3723"/>
      <c r="AB2" s="3723"/>
      <c r="AC2" s="3723"/>
      <c r="AD2" s="3724"/>
      <c r="AE2" s="3740" t="s">
        <v>324</v>
      </c>
      <c r="AF2" s="3741"/>
      <c r="AG2" s="3742" t="s">
        <v>49</v>
      </c>
      <c r="AH2" s="3743"/>
      <c r="AI2" s="3743"/>
      <c r="AJ2" s="3743"/>
      <c r="AK2" s="3692" t="s">
        <v>304</v>
      </c>
      <c r="AL2" s="3695" t="s">
        <v>321</v>
      </c>
      <c r="AM2" s="3696"/>
      <c r="AN2" s="3697"/>
      <c r="AP2" s="208"/>
      <c r="AQ2" s="208"/>
      <c r="AR2" s="208"/>
      <c r="AS2" s="208"/>
      <c r="AV2" s="208"/>
      <c r="AW2" s="208"/>
      <c r="AX2" s="208"/>
      <c r="AY2" s="208"/>
      <c r="AZ2" s="208"/>
    </row>
    <row r="3" spans="1:52" ht="14.25" customHeight="1" x14ac:dyDescent="0.2">
      <c r="D3" s="3704"/>
      <c r="E3" s="3717"/>
      <c r="F3" s="3717"/>
      <c r="G3" s="3717"/>
      <c r="H3" s="3677" t="s">
        <v>189</v>
      </c>
      <c r="K3" s="3734"/>
      <c r="L3" s="3735"/>
      <c r="M3" s="3735"/>
      <c r="N3" s="3735"/>
      <c r="O3" s="3735"/>
      <c r="P3" s="3735"/>
      <c r="Q3" s="3735"/>
      <c r="R3" s="3735"/>
      <c r="S3" s="3735"/>
      <c r="T3" s="3735"/>
      <c r="U3" s="3735"/>
      <c r="V3" s="3735"/>
      <c r="W3" s="3735"/>
      <c r="X3" s="3735"/>
      <c r="Y3" s="3736"/>
      <c r="Z3" s="3719" t="s">
        <v>319</v>
      </c>
      <c r="AA3" s="3720"/>
      <c r="AB3" s="3720"/>
      <c r="AC3" s="3720"/>
      <c r="AD3" s="3721"/>
      <c r="AE3" s="3588" t="s">
        <v>202</v>
      </c>
      <c r="AF3" s="220">
        <v>80000</v>
      </c>
      <c r="AG3" s="3744"/>
      <c r="AH3" s="3745"/>
      <c r="AI3" s="3745"/>
      <c r="AJ3" s="3745"/>
      <c r="AK3" s="3693"/>
      <c r="AL3" s="3698"/>
      <c r="AM3" s="3699"/>
      <c r="AN3" s="3700"/>
      <c r="AP3" s="208"/>
      <c r="AQ3" s="208"/>
      <c r="AR3" s="208"/>
      <c r="AS3" s="208"/>
      <c r="AV3" s="208"/>
      <c r="AW3" s="208"/>
      <c r="AX3" s="208"/>
      <c r="AY3" s="208"/>
      <c r="AZ3" s="208"/>
    </row>
    <row r="4" spans="1:52" ht="27" customHeight="1" x14ac:dyDescent="0.25">
      <c r="D4" s="3704"/>
      <c r="E4" s="3718"/>
      <c r="F4" s="3718"/>
      <c r="G4" s="3718"/>
      <c r="H4" s="3677"/>
      <c r="K4" s="3737"/>
      <c r="L4" s="3738"/>
      <c r="M4" s="3738"/>
      <c r="N4" s="3738"/>
      <c r="O4" s="3738"/>
      <c r="P4" s="3738"/>
      <c r="Q4" s="3738"/>
      <c r="R4" s="3738"/>
      <c r="S4" s="3738"/>
      <c r="T4" s="3738"/>
      <c r="U4" s="3738"/>
      <c r="V4" s="3738"/>
      <c r="W4" s="3738"/>
      <c r="X4" s="3738"/>
      <c r="Y4" s="3739"/>
      <c r="Z4" s="3678" t="s">
        <v>321</v>
      </c>
      <c r="AA4" s="3681" t="s">
        <v>50</v>
      </c>
      <c r="AB4" s="3684" t="s">
        <v>232</v>
      </c>
      <c r="AC4" s="3687" t="s">
        <v>322</v>
      </c>
      <c r="AD4" s="3727" t="s">
        <v>822</v>
      </c>
      <c r="AE4" s="679" t="s">
        <v>203</v>
      </c>
      <c r="AF4" s="222">
        <f>SUM(AF7:AF108)</f>
        <v>80010</v>
      </c>
      <c r="AG4" s="3746" t="s">
        <v>356</v>
      </c>
      <c r="AH4" s="3748" t="s">
        <v>357</v>
      </c>
      <c r="AI4" s="3708" t="s">
        <v>3</v>
      </c>
      <c r="AJ4" s="3750" t="s">
        <v>326</v>
      </c>
      <c r="AK4" s="3693"/>
      <c r="AL4" s="3705" t="s">
        <v>356</v>
      </c>
      <c r="AM4" s="3708" t="s">
        <v>190</v>
      </c>
      <c r="AN4" s="3711" t="s">
        <v>178</v>
      </c>
      <c r="AP4" s="208"/>
      <c r="AQ4" s="208"/>
      <c r="AR4" s="208"/>
      <c r="AS4" s="208"/>
      <c r="AV4" s="208"/>
      <c r="AW4" s="208"/>
      <c r="AX4" s="208"/>
      <c r="AY4" s="208"/>
      <c r="AZ4" s="208"/>
    </row>
    <row r="5" spans="1:52" s="223" customFormat="1" ht="12" customHeight="1" x14ac:dyDescent="0.25">
      <c r="A5" s="666"/>
      <c r="C5" s="224"/>
      <c r="D5" s="3704"/>
      <c r="E5" s="983"/>
      <c r="F5" s="3587"/>
      <c r="G5" s="3587"/>
      <c r="H5" s="3677"/>
      <c r="I5" s="3714" t="s">
        <v>44</v>
      </c>
      <c r="J5" s="225"/>
      <c r="K5" s="226" t="s">
        <v>87</v>
      </c>
      <c r="L5" s="227" t="s">
        <v>26</v>
      </c>
      <c r="M5" s="227" t="s">
        <v>27</v>
      </c>
      <c r="N5" s="227" t="s">
        <v>28</v>
      </c>
      <c r="O5" s="228" t="s">
        <v>234</v>
      </c>
      <c r="P5" s="2600" t="s">
        <v>328</v>
      </c>
      <c r="Q5" s="227" t="s">
        <v>329</v>
      </c>
      <c r="R5" s="227" t="s">
        <v>330</v>
      </c>
      <c r="S5" s="227" t="s">
        <v>32</v>
      </c>
      <c r="T5" s="227" t="s">
        <v>331</v>
      </c>
      <c r="U5" s="227" t="s">
        <v>34</v>
      </c>
      <c r="V5" s="227" t="s">
        <v>64</v>
      </c>
      <c r="W5" s="228" t="s">
        <v>234</v>
      </c>
      <c r="X5" s="228" t="s">
        <v>234</v>
      </c>
      <c r="Y5" s="229" t="s">
        <v>109</v>
      </c>
      <c r="Z5" s="3679"/>
      <c r="AA5" s="3682"/>
      <c r="AB5" s="3685"/>
      <c r="AC5" s="3688"/>
      <c r="AD5" s="3728"/>
      <c r="AE5" s="3715" t="s">
        <v>323</v>
      </c>
      <c r="AF5" s="3690" t="s">
        <v>179</v>
      </c>
      <c r="AG5" s="3747"/>
      <c r="AH5" s="3749"/>
      <c r="AI5" s="3710"/>
      <c r="AJ5" s="3751"/>
      <c r="AK5" s="3693"/>
      <c r="AL5" s="3706"/>
      <c r="AM5" s="3709"/>
      <c r="AN5" s="3712"/>
      <c r="AT5" s="976"/>
      <c r="AU5" s="976"/>
    </row>
    <row r="6" spans="1:52" s="223" customFormat="1" ht="12" customHeight="1" x14ac:dyDescent="0.25">
      <c r="A6" s="666"/>
      <c r="B6" s="230"/>
      <c r="C6" s="231"/>
      <c r="D6" s="3704"/>
      <c r="E6" s="983"/>
      <c r="F6" s="3587"/>
      <c r="G6" s="3587"/>
      <c r="H6" s="3677"/>
      <c r="I6" s="3714"/>
      <c r="J6" s="232"/>
      <c r="K6" s="233" t="s">
        <v>358</v>
      </c>
      <c r="L6" s="234" t="s">
        <v>653</v>
      </c>
      <c r="M6" s="234" t="s">
        <v>843</v>
      </c>
      <c r="N6" s="234" t="s">
        <v>844</v>
      </c>
      <c r="O6" s="375" t="s">
        <v>845</v>
      </c>
      <c r="P6" s="234" t="s">
        <v>656</v>
      </c>
      <c r="Q6" s="234" t="s">
        <v>849</v>
      </c>
      <c r="R6" s="234" t="s">
        <v>850</v>
      </c>
      <c r="S6" s="234"/>
      <c r="T6" s="234"/>
      <c r="U6" s="234"/>
      <c r="V6" s="234"/>
      <c r="W6" s="375"/>
      <c r="X6" s="375"/>
      <c r="Y6" s="235" t="s">
        <v>359</v>
      </c>
      <c r="Z6" s="3680"/>
      <c r="AA6" s="3683"/>
      <c r="AB6" s="3686"/>
      <c r="AC6" s="3689"/>
      <c r="AD6" s="3729"/>
      <c r="AE6" s="3716"/>
      <c r="AF6" s="3691"/>
      <c r="AG6" s="685">
        <v>130</v>
      </c>
      <c r="AH6" s="686">
        <f>COUNTIF(K110:X110,"&gt;0")</f>
        <v>7</v>
      </c>
      <c r="AI6" s="695">
        <f t="shared" ref="AI6" si="0">AG6+AH6</f>
        <v>137</v>
      </c>
      <c r="AJ6" s="3752"/>
      <c r="AK6" s="3694"/>
      <c r="AL6" s="3707"/>
      <c r="AM6" s="3710"/>
      <c r="AN6" s="3713"/>
      <c r="AT6" s="976"/>
      <c r="AU6" s="976"/>
    </row>
    <row r="7" spans="1:52" ht="11.1" customHeight="1" x14ac:dyDescent="0.25">
      <c r="A7" s="666">
        <v>1</v>
      </c>
      <c r="B7" s="972"/>
      <c r="C7" s="946" t="s">
        <v>140</v>
      </c>
      <c r="D7" s="1610">
        <f>AK7</f>
        <v>8</v>
      </c>
      <c r="E7" s="984" t="s">
        <v>269</v>
      </c>
      <c r="F7" s="990"/>
      <c r="G7" s="987" t="s">
        <v>269</v>
      </c>
      <c r="H7" s="993" t="s">
        <v>156</v>
      </c>
      <c r="I7" s="2633"/>
      <c r="J7" s="973"/>
      <c r="K7" s="3451">
        <v>15</v>
      </c>
      <c r="L7" s="3570">
        <v>18</v>
      </c>
      <c r="M7" s="3591">
        <v>17</v>
      </c>
      <c r="N7" s="3577">
        <v>6</v>
      </c>
      <c r="O7" s="3581">
        <v>19</v>
      </c>
      <c r="P7" s="3581">
        <v>11</v>
      </c>
      <c r="Q7" s="3577">
        <v>4</v>
      </c>
      <c r="R7" s="3554"/>
      <c r="S7" s="974"/>
      <c r="T7" s="974"/>
      <c r="U7" s="974"/>
      <c r="V7" s="974"/>
      <c r="W7" s="974"/>
      <c r="X7" s="974"/>
      <c r="Y7" s="3557" t="s">
        <v>840</v>
      </c>
      <c r="Z7" s="817">
        <f>IF(AH7&gt;7,SUM(LARGE(K7:X7,{1;2;3;4;5;6;7})),SUM(K7:X7))</f>
        <v>90</v>
      </c>
      <c r="AA7" s="676">
        <f>IF(AB7&gt;0,IF(AB7&gt;7,Z7/7,Z7/AB7),"-")</f>
        <v>12.857142857142858</v>
      </c>
      <c r="AB7" s="815">
        <f>COUNTIF(K7:X7,"&gt;=0")</f>
        <v>7</v>
      </c>
      <c r="AC7" s="819">
        <f>IF((AB7&gt;=7),LARGE(K7:X7,7),"-")</f>
        <v>4</v>
      </c>
      <c r="AD7" s="3440">
        <v>96</v>
      </c>
      <c r="AE7" s="680">
        <f>IF((Y7="x"),(IF(Z7&lt;(MAX(Z$7:Z$102)/2),(MAX(Z$7:Z$102)/2),Z7)),"-")</f>
        <v>90</v>
      </c>
      <c r="AF7" s="242">
        <f>IF((Y7="x"),CEILING((AF$3/SUMIF($Y$7:$Y$108,"=x",$AE$7:$AE$108)*AE7),5),"-")</f>
        <v>5710</v>
      </c>
      <c r="AG7" s="964">
        <v>107</v>
      </c>
      <c r="AH7" s="243">
        <f>COUNTIF(K7:X7,"&gt;=0")</f>
        <v>7</v>
      </c>
      <c r="AI7" s="256">
        <f>AG7+AH7</f>
        <v>114</v>
      </c>
      <c r="AJ7" s="696">
        <f t="array" ref="AJ7">MAX(IF('INTEGRALE verrouillée'!joueurs=C7,'INTEGRALE verrouillée'!$F$7:$F$108))</f>
        <v>43490</v>
      </c>
      <c r="AK7" s="690">
        <v>8</v>
      </c>
      <c r="AL7" s="687">
        <v>736</v>
      </c>
      <c r="AM7" s="688">
        <f>SUM(K7:X7)+AL7</f>
        <v>826</v>
      </c>
      <c r="AN7" s="236">
        <f>AM7/AI7</f>
        <v>7.2456140350877192</v>
      </c>
      <c r="AP7" s="208"/>
      <c r="AQ7" s="208"/>
      <c r="AR7" s="208"/>
      <c r="AS7" s="208"/>
      <c r="AV7" s="208"/>
      <c r="AW7" s="208"/>
      <c r="AX7" s="208"/>
      <c r="AY7" s="208"/>
      <c r="AZ7" s="208"/>
    </row>
    <row r="8" spans="1:52" s="212" customFormat="1" ht="11.1" customHeight="1" x14ac:dyDescent="0.25">
      <c r="A8" s="666">
        <v>2</v>
      </c>
      <c r="B8" s="244"/>
      <c r="C8" s="950" t="s">
        <v>133</v>
      </c>
      <c r="D8" s="1616">
        <f>AK8</f>
        <v>10</v>
      </c>
      <c r="E8" s="984" t="s">
        <v>177</v>
      </c>
      <c r="F8" s="990" t="s">
        <v>269</v>
      </c>
      <c r="G8" s="987" t="s">
        <v>156</v>
      </c>
      <c r="H8" s="993"/>
      <c r="I8" s="2633"/>
      <c r="J8" s="251"/>
      <c r="K8" s="3589">
        <v>18</v>
      </c>
      <c r="L8" s="240">
        <v>8</v>
      </c>
      <c r="M8" s="187">
        <v>8</v>
      </c>
      <c r="N8" s="933">
        <v>15</v>
      </c>
      <c r="O8" s="3592">
        <v>22</v>
      </c>
      <c r="P8" s="933">
        <v>13</v>
      </c>
      <c r="Q8" s="187">
        <v>0</v>
      </c>
      <c r="R8" s="812"/>
      <c r="S8" s="813"/>
      <c r="T8" s="813"/>
      <c r="U8" s="813"/>
      <c r="V8" s="813"/>
      <c r="W8" s="813"/>
      <c r="X8" s="813"/>
      <c r="Y8" s="3557" t="s">
        <v>840</v>
      </c>
      <c r="Z8" s="817">
        <f>IF(AH8&gt;7,SUM(LARGE(K8:X8,{1;2;3;4;5;6;7})),SUM(K8:X8))</f>
        <v>84</v>
      </c>
      <c r="AA8" s="676">
        <f>IF(AB8&gt;0,IF(AB8&gt;7,Z8/7,Z8/AB8),"-")</f>
        <v>12</v>
      </c>
      <c r="AB8" s="815">
        <f>COUNTIF(K8:X8,"&gt;=0")</f>
        <v>7</v>
      </c>
      <c r="AC8" s="819">
        <f>IF((AB8&gt;=7),LARGE(K8:X8,7),"-")</f>
        <v>0</v>
      </c>
      <c r="AD8" s="3440">
        <v>75</v>
      </c>
      <c r="AE8" s="680">
        <f>IF((Y8="x"),(IF(Z8&lt;(MAX(Z$7:Z$102)/2),(MAX(Z$7:Z$102)/2),Z8)),"-")</f>
        <v>84</v>
      </c>
      <c r="AF8" s="242">
        <f>IF((Y8="x"),CEILING((AF$3/SUMIF($Y$7:$Y$108,"=x",$AE$7:$AE$108)*AE8),5),"-")</f>
        <v>5330</v>
      </c>
      <c r="AG8" s="964">
        <v>129</v>
      </c>
      <c r="AH8" s="243">
        <f>COUNTIF(K8:X8,"&gt;=0")</f>
        <v>7</v>
      </c>
      <c r="AI8" s="256">
        <f>AG8+AH8</f>
        <v>136</v>
      </c>
      <c r="AJ8" s="696">
        <f t="array" ref="AJ8">MAX(IF('INTEGRALE verrouillée'!joueurs=C8,'INTEGRALE verrouillée'!$F$7:$F$108))</f>
        <v>43490</v>
      </c>
      <c r="AK8" s="690">
        <v>10</v>
      </c>
      <c r="AL8" s="687">
        <v>914</v>
      </c>
      <c r="AM8" s="688">
        <f>SUM(K8:X8)+AL8</f>
        <v>998</v>
      </c>
      <c r="AN8" s="630">
        <f>AM8/AI8</f>
        <v>7.3382352941176467</v>
      </c>
      <c r="AT8" s="977"/>
      <c r="AU8" s="977"/>
    </row>
    <row r="9" spans="1:52" s="212" customFormat="1" ht="11.1" customHeight="1" x14ac:dyDescent="0.25">
      <c r="A9" s="666">
        <v>3</v>
      </c>
      <c r="B9" s="244"/>
      <c r="C9" s="946" t="s">
        <v>192</v>
      </c>
      <c r="D9" s="1610">
        <f>AK9</f>
        <v>13</v>
      </c>
      <c r="E9" s="984" t="s">
        <v>156</v>
      </c>
      <c r="F9" s="990" t="s">
        <v>269</v>
      </c>
      <c r="G9" s="987" t="s">
        <v>269</v>
      </c>
      <c r="H9" s="993" t="s">
        <v>156</v>
      </c>
      <c r="I9" s="2633"/>
      <c r="J9" s="251"/>
      <c r="K9" s="239">
        <v>0</v>
      </c>
      <c r="L9" s="240">
        <v>10</v>
      </c>
      <c r="M9" s="933">
        <v>12</v>
      </c>
      <c r="N9" s="187">
        <v>7</v>
      </c>
      <c r="O9" s="933">
        <v>17</v>
      </c>
      <c r="P9" s="933">
        <v>15</v>
      </c>
      <c r="Q9" s="187">
        <v>7</v>
      </c>
      <c r="R9" s="812"/>
      <c r="S9" s="813"/>
      <c r="T9" s="813"/>
      <c r="U9" s="813"/>
      <c r="V9" s="813"/>
      <c r="W9" s="813"/>
      <c r="X9" s="813"/>
      <c r="Y9" s="3557" t="s">
        <v>840</v>
      </c>
      <c r="Z9" s="817">
        <f>IF(AH9&gt;7,SUM(LARGE(K9:X9,{1;2;3;4;5;6;7})),SUM(K9:X9))</f>
        <v>68</v>
      </c>
      <c r="AA9" s="676">
        <f>IF(AB9&gt;0,IF(AB9&gt;7,Z9/7,Z9/AB9),"-")</f>
        <v>9.7142857142857135</v>
      </c>
      <c r="AB9" s="815">
        <f>COUNTIF(K9:X9,"&gt;=0")</f>
        <v>7</v>
      </c>
      <c r="AC9" s="819">
        <f>IF((AB9&gt;=7),LARGE(K9:X9,7),"-")</f>
        <v>0</v>
      </c>
      <c r="AD9" s="3440">
        <v>82</v>
      </c>
      <c r="AE9" s="680">
        <f>IF((Y9="x"),(IF(Z9&lt;(MAX(Z$7:Z$102)/2),(MAX(Z$7:Z$102)/2),Z9)),"-")</f>
        <v>68</v>
      </c>
      <c r="AF9" s="242">
        <f>IF((Y9="x"),CEILING((AF$3/SUMIF($Y$7:$Y$108,"=x",$AE$7:$AE$108)*AE9),5),"-")</f>
        <v>4315</v>
      </c>
      <c r="AG9" s="964">
        <v>99</v>
      </c>
      <c r="AH9" s="243">
        <f>COUNTIF(K9:X9,"&gt;=0")</f>
        <v>7</v>
      </c>
      <c r="AI9" s="256">
        <f>AG9+AH9</f>
        <v>106</v>
      </c>
      <c r="AJ9" s="696">
        <f t="array" ref="AJ9">MAX(IF('INTEGRALE verrouillée'!joueurs=C9,'INTEGRALE verrouillée'!$F$7:$F$108))</f>
        <v>43490</v>
      </c>
      <c r="AK9" s="690">
        <v>13</v>
      </c>
      <c r="AL9" s="687">
        <v>707</v>
      </c>
      <c r="AM9" s="688">
        <f>SUM(K9:X9)+AL9</f>
        <v>775</v>
      </c>
      <c r="AN9" s="236">
        <f>AM9/AI9</f>
        <v>7.3113207547169807</v>
      </c>
      <c r="AT9" s="977"/>
      <c r="AU9" s="977"/>
    </row>
    <row r="10" spans="1:52" s="212" customFormat="1" ht="11.1" customHeight="1" x14ac:dyDescent="0.25">
      <c r="A10" s="666">
        <v>4</v>
      </c>
      <c r="B10" s="966"/>
      <c r="C10" s="942" t="s">
        <v>131</v>
      </c>
      <c r="D10" s="1613">
        <f>AK10</f>
        <v>19</v>
      </c>
      <c r="E10" s="3578" t="s">
        <v>352</v>
      </c>
      <c r="F10" s="3579" t="s">
        <v>156</v>
      </c>
      <c r="G10" s="988"/>
      <c r="H10" s="671" t="s">
        <v>177</v>
      </c>
      <c r="I10" s="2633"/>
      <c r="J10" s="967"/>
      <c r="K10" s="968">
        <v>7</v>
      </c>
      <c r="L10" s="3119">
        <v>13</v>
      </c>
      <c r="M10" s="970">
        <v>3</v>
      </c>
      <c r="N10" s="969">
        <v>11</v>
      </c>
      <c r="O10" s="970">
        <v>7</v>
      </c>
      <c r="P10" s="970">
        <v>8</v>
      </c>
      <c r="Q10" s="3592">
        <v>15</v>
      </c>
      <c r="R10" s="3555"/>
      <c r="S10" s="971"/>
      <c r="T10" s="971"/>
      <c r="U10" s="971"/>
      <c r="V10" s="971"/>
      <c r="W10" s="971"/>
      <c r="X10" s="971"/>
      <c r="Y10" s="3558" t="s">
        <v>840</v>
      </c>
      <c r="Z10" s="817">
        <f>IF(AH10&gt;7,SUM(LARGE(K10:X10,{1;2;3;4;5;6;7})),SUM(K10:X10))</f>
        <v>64</v>
      </c>
      <c r="AA10" s="676">
        <f>IF(AB10&gt;0,IF(AB10&gt;7,Z10/7,Z10/AB10),"-")</f>
        <v>9.1428571428571423</v>
      </c>
      <c r="AB10" s="815">
        <f>COUNTIF(K10:X10,"&gt;=0")</f>
        <v>7</v>
      </c>
      <c r="AC10" s="819">
        <f>IF((AB10&gt;=7),LARGE(K10:X10,7),"-")</f>
        <v>3</v>
      </c>
      <c r="AD10" s="3440">
        <v>107</v>
      </c>
      <c r="AE10" s="680">
        <f>IF((Y10="x"),(IF(Z10&lt;(MAX(Z$7:Z$102)/2),(MAX(Z$7:Z$102)/2),Z10)),"-")</f>
        <v>64</v>
      </c>
      <c r="AF10" s="242">
        <f>IF((Y10="x"),CEILING((AF$3/SUMIF($Y$7:$Y$108,"=x",$AE$7:$AE$108)*AE10),5),"-")</f>
        <v>4065</v>
      </c>
      <c r="AG10" s="964">
        <v>91</v>
      </c>
      <c r="AH10" s="243">
        <f>COUNTIF(K10:X10,"&gt;=0")</f>
        <v>7</v>
      </c>
      <c r="AI10" s="256">
        <f>AG10+AH10</f>
        <v>98</v>
      </c>
      <c r="AJ10" s="696">
        <f t="array" ref="AJ10">MAX(IF('INTEGRALE verrouillée'!joueurs=C10,'INTEGRALE verrouillée'!$F$7:$F$108))</f>
        <v>43490</v>
      </c>
      <c r="AK10" s="690">
        <v>19</v>
      </c>
      <c r="AL10" s="687">
        <v>782</v>
      </c>
      <c r="AM10" s="688">
        <f>SUM(K10:X10)+AL10</f>
        <v>846</v>
      </c>
      <c r="AN10" s="236">
        <f>AM10/AI10</f>
        <v>8.6326530612244898</v>
      </c>
      <c r="AT10" s="977"/>
      <c r="AU10" s="977"/>
    </row>
    <row r="11" spans="1:52" s="212" customFormat="1" ht="11.1" customHeight="1" x14ac:dyDescent="0.25">
      <c r="A11" s="666">
        <v>5</v>
      </c>
      <c r="B11" s="244"/>
      <c r="C11" s="252" t="s">
        <v>221</v>
      </c>
      <c r="D11" s="1612">
        <f>AK11</f>
        <v>6</v>
      </c>
      <c r="E11" s="985"/>
      <c r="F11" s="991" t="s">
        <v>156</v>
      </c>
      <c r="G11" s="988"/>
      <c r="H11" s="671"/>
      <c r="I11" s="2633"/>
      <c r="J11" s="251"/>
      <c r="K11" s="239"/>
      <c r="L11" s="240">
        <v>11</v>
      </c>
      <c r="M11" s="933">
        <v>14</v>
      </c>
      <c r="N11" s="187">
        <v>9</v>
      </c>
      <c r="O11" s="187">
        <v>0</v>
      </c>
      <c r="P11" s="3592">
        <v>18</v>
      </c>
      <c r="Q11" s="187">
        <v>3</v>
      </c>
      <c r="R11" s="812"/>
      <c r="S11" s="813"/>
      <c r="T11" s="813"/>
      <c r="U11" s="813"/>
      <c r="V11" s="813"/>
      <c r="W11" s="813"/>
      <c r="X11" s="813"/>
      <c r="Y11" s="3557" t="s">
        <v>840</v>
      </c>
      <c r="Z11" s="817">
        <f>IF(AH11&gt;7,SUM(LARGE(K11:X11,{1;2;3;4;5;6;7})),SUM(K11:X11))</f>
        <v>55</v>
      </c>
      <c r="AA11" s="676">
        <f>IF(AB11&gt;0,IF(AB11&gt;7,Z11/7,Z11/AB11),"-")</f>
        <v>9.1666666666666661</v>
      </c>
      <c r="AB11" s="815">
        <f>COUNTIF(K11:X11,"&gt;=0")</f>
        <v>6</v>
      </c>
      <c r="AC11" s="819" t="str">
        <f>IF((AB11&gt;=7),LARGE(K11:X11,7),"-")</f>
        <v>-</v>
      </c>
      <c r="AD11" s="3440">
        <v>102</v>
      </c>
      <c r="AE11" s="680">
        <f>IF((Y11="x"),(IF(Z11&lt;(MAX(Z$7:Z$102)/2),(MAX(Z$7:Z$102)/2),Z11)),"-")</f>
        <v>55</v>
      </c>
      <c r="AF11" s="242">
        <f>IF((Y11="x"),CEILING((AF$3/SUMIF($Y$7:$Y$108,"=x",$AE$7:$AE$108)*AE11),5),"-")</f>
        <v>3490</v>
      </c>
      <c r="AG11" s="964">
        <v>32</v>
      </c>
      <c r="AH11" s="243">
        <f>COUNTIF(K11:X11,"&gt;=0")</f>
        <v>6</v>
      </c>
      <c r="AI11" s="256">
        <f>AG11+AH11</f>
        <v>38</v>
      </c>
      <c r="AJ11" s="696">
        <f t="array" ref="AJ11">MAX(IF('INTEGRALE verrouillée'!joueurs=C11,'INTEGRALE verrouillée'!$F$7:$F$108))</f>
        <v>43490</v>
      </c>
      <c r="AK11" s="690">
        <v>6</v>
      </c>
      <c r="AL11" s="687">
        <v>272</v>
      </c>
      <c r="AM11" s="688">
        <f>SUM(K11:X11)+AL11</f>
        <v>327</v>
      </c>
      <c r="AN11" s="236">
        <f>AM11/AI11</f>
        <v>8.6052631578947363</v>
      </c>
      <c r="AT11" s="977"/>
      <c r="AU11" s="977"/>
    </row>
    <row r="12" spans="1:52" s="212" customFormat="1" ht="11.1" customHeight="1" x14ac:dyDescent="0.25">
      <c r="A12" s="666">
        <v>6</v>
      </c>
      <c r="B12" s="244"/>
      <c r="C12" s="252" t="s">
        <v>194</v>
      </c>
      <c r="D12" s="1612">
        <f>AK12</f>
        <v>5</v>
      </c>
      <c r="E12" s="986"/>
      <c r="F12" s="992"/>
      <c r="G12" s="989"/>
      <c r="H12" s="671"/>
      <c r="I12" s="2633"/>
      <c r="J12" s="251"/>
      <c r="K12" s="239">
        <v>8</v>
      </c>
      <c r="L12" s="3273">
        <v>16</v>
      </c>
      <c r="M12" s="187">
        <v>2</v>
      </c>
      <c r="N12" s="187">
        <v>1</v>
      </c>
      <c r="O12" s="933">
        <v>14</v>
      </c>
      <c r="P12" s="187">
        <v>0</v>
      </c>
      <c r="Q12" s="187"/>
      <c r="R12" s="812"/>
      <c r="S12" s="813"/>
      <c r="T12" s="813"/>
      <c r="U12" s="813"/>
      <c r="V12" s="813"/>
      <c r="W12" s="813"/>
      <c r="X12" s="813"/>
      <c r="Y12" s="3557" t="s">
        <v>840</v>
      </c>
      <c r="Z12" s="817">
        <f>IF(AH12&gt;7,SUM(LARGE(K12:X12,{1;2;3;4;5;6;7})),SUM(K12:X12))</f>
        <v>41</v>
      </c>
      <c r="AA12" s="676">
        <f>IF(AB12&gt;0,IF(AB12&gt;7,Z12/7,Z12/AB12),"-")</f>
        <v>6.833333333333333</v>
      </c>
      <c r="AB12" s="815">
        <f>COUNTIF(K12:X12,"&gt;=0")</f>
        <v>6</v>
      </c>
      <c r="AC12" s="819" t="str">
        <f>IF((AB12&gt;=7),LARGE(K12:X12,7),"-")</f>
        <v>-</v>
      </c>
      <c r="AD12" s="3440">
        <v>81</v>
      </c>
      <c r="AE12" s="680">
        <f>IF((Y12="x"),(IF(Z12&lt;(MAX(Z$7:Z$102)/2),(MAX(Z$7:Z$102)/2),Z12)),"-")</f>
        <v>45</v>
      </c>
      <c r="AF12" s="242">
        <f>IF((Y12="x"),CEILING((AF$3/SUMIF($Y$7:$Y$108,"=x",$AE$7:$AE$108)*AE12),5),"-")</f>
        <v>2855</v>
      </c>
      <c r="AG12" s="964">
        <v>60</v>
      </c>
      <c r="AH12" s="243">
        <f>COUNTIF(K12:X12,"&gt;=0")</f>
        <v>6</v>
      </c>
      <c r="AI12" s="256">
        <f>AG12+AH12</f>
        <v>66</v>
      </c>
      <c r="AJ12" s="696">
        <f t="array" ref="AJ12">MAX(IF('INTEGRALE verrouillée'!joueurs=C12,'INTEGRALE verrouillée'!$F$7:$F$108))</f>
        <v>43462</v>
      </c>
      <c r="AK12" s="690">
        <v>5</v>
      </c>
      <c r="AL12" s="687">
        <v>442</v>
      </c>
      <c r="AM12" s="688">
        <f>SUM(K12:X12)+AL12</f>
        <v>483</v>
      </c>
      <c r="AN12" s="236">
        <f>AM12/AI12</f>
        <v>7.3181818181818183</v>
      </c>
      <c r="AT12" s="977"/>
      <c r="AU12" s="977"/>
    </row>
    <row r="13" spans="1:52" s="212" customFormat="1" ht="11.1" customHeight="1" x14ac:dyDescent="0.25">
      <c r="A13" s="666">
        <v>7</v>
      </c>
      <c r="B13" s="244"/>
      <c r="C13" s="252" t="s">
        <v>45</v>
      </c>
      <c r="D13" s="1612">
        <f>AK13</f>
        <v>2</v>
      </c>
      <c r="E13" s="985"/>
      <c r="F13" s="991"/>
      <c r="G13" s="988"/>
      <c r="H13" s="671"/>
      <c r="I13" s="2633"/>
      <c r="J13" s="251"/>
      <c r="K13" s="2647">
        <v>13</v>
      </c>
      <c r="L13" s="3273">
        <v>14</v>
      </c>
      <c r="M13" s="187">
        <v>0</v>
      </c>
      <c r="N13" s="187"/>
      <c r="O13" s="187">
        <v>5</v>
      </c>
      <c r="P13" s="187">
        <v>3</v>
      </c>
      <c r="Q13" s="187">
        <v>6</v>
      </c>
      <c r="R13" s="812"/>
      <c r="S13" s="813"/>
      <c r="T13" s="813"/>
      <c r="U13" s="813"/>
      <c r="V13" s="813"/>
      <c r="W13" s="813"/>
      <c r="X13" s="813"/>
      <c r="Y13" s="3557" t="s">
        <v>840</v>
      </c>
      <c r="Z13" s="817">
        <f>IF(AH13&gt;7,SUM(LARGE(K13:X13,{1;2;3;4;5;6;7})),SUM(K13:X13))</f>
        <v>41</v>
      </c>
      <c r="AA13" s="676">
        <f>IF(AB13&gt;0,IF(AB13&gt;7,Z13/7,Z13/AB13),"-")</f>
        <v>6.833333333333333</v>
      </c>
      <c r="AB13" s="815">
        <f>COUNTIF(K13:X13,"&gt;=0")</f>
        <v>6</v>
      </c>
      <c r="AC13" s="819" t="str">
        <f>IF((AB13&gt;=7),LARGE(K13:X13,7),"-")</f>
        <v>-</v>
      </c>
      <c r="AD13" s="3440">
        <v>92</v>
      </c>
      <c r="AE13" s="680">
        <f>IF((Y13="x"),(IF(Z13&lt;(MAX(Z$7:Z$102)/2),(MAX(Z$7:Z$102)/2),Z13)),"-")</f>
        <v>45</v>
      </c>
      <c r="AF13" s="242">
        <f>IF((Y13="x"),CEILING((AF$3/SUMIF($Y$7:$Y$108,"=x",$AE$7:$AE$108)*AE13),5),"-")</f>
        <v>2855</v>
      </c>
      <c r="AG13" s="964">
        <v>65</v>
      </c>
      <c r="AH13" s="243">
        <f>COUNTIF(K13:X13,"&gt;=0")</f>
        <v>6</v>
      </c>
      <c r="AI13" s="256">
        <f>AG13+AH13</f>
        <v>71</v>
      </c>
      <c r="AJ13" s="696">
        <f t="array" ref="AJ13">MAX(IF('INTEGRALE verrouillée'!joueurs=C13,'INTEGRALE verrouillée'!$F$7:$F$108))</f>
        <v>43490</v>
      </c>
      <c r="AK13" s="690">
        <v>2</v>
      </c>
      <c r="AL13" s="687">
        <v>464</v>
      </c>
      <c r="AM13" s="688">
        <f>SUM(K13:X13)+AL13</f>
        <v>505</v>
      </c>
      <c r="AN13" s="236">
        <f>AM13/AI13</f>
        <v>7.112676056338028</v>
      </c>
      <c r="AT13" s="977"/>
      <c r="AU13" s="977"/>
    </row>
    <row r="14" spans="1:52" s="212" customFormat="1" ht="11.1" customHeight="1" x14ac:dyDescent="0.25">
      <c r="A14" s="666">
        <v>8</v>
      </c>
      <c r="B14" s="244"/>
      <c r="C14" s="250" t="s">
        <v>182</v>
      </c>
      <c r="D14" s="1614"/>
      <c r="E14" s="985"/>
      <c r="F14" s="991"/>
      <c r="G14" s="988" t="s">
        <v>156</v>
      </c>
      <c r="H14" s="671"/>
      <c r="I14" s="2633"/>
      <c r="J14" s="251"/>
      <c r="K14" s="239">
        <v>5</v>
      </c>
      <c r="L14" s="240">
        <v>1</v>
      </c>
      <c r="M14" s="187">
        <v>7</v>
      </c>
      <c r="N14" s="187">
        <v>3</v>
      </c>
      <c r="O14" s="187">
        <v>9</v>
      </c>
      <c r="P14" s="187"/>
      <c r="Q14" s="3581">
        <v>10</v>
      </c>
      <c r="R14" s="812"/>
      <c r="S14" s="813"/>
      <c r="T14" s="813"/>
      <c r="U14" s="813"/>
      <c r="V14" s="813"/>
      <c r="W14" s="813"/>
      <c r="X14" s="813"/>
      <c r="Y14" s="3557" t="s">
        <v>840</v>
      </c>
      <c r="Z14" s="817">
        <f>IF(AH14&gt;7,SUM(LARGE(K14:X14,{1;2;3;4;5;6;7})),SUM(K14:X14))</f>
        <v>35</v>
      </c>
      <c r="AA14" s="676">
        <f>IF(AB14&gt;0,IF(AB14&gt;7,Z14/7,Z14/AB14),"-")</f>
        <v>5.833333333333333</v>
      </c>
      <c r="AB14" s="815">
        <f>COUNTIF(K14:X14,"&gt;=0")</f>
        <v>6</v>
      </c>
      <c r="AC14" s="819" t="str">
        <f>IF((AB14&gt;=7),LARGE(K14:X14,7),"-")</f>
        <v>-</v>
      </c>
      <c r="AD14" s="3440">
        <v>74</v>
      </c>
      <c r="AE14" s="680">
        <f>IF((Y14="x"),(IF(Z14&lt;(MAX(Z$7:Z$102)/2),(MAX(Z$7:Z$102)/2),Z14)),"-")</f>
        <v>45</v>
      </c>
      <c r="AF14" s="242">
        <f>IF((Y14="x"),CEILING((AF$3/SUMIF($Y$7:$Y$108,"=x",$AE$7:$AE$108)*AE14),5),"-")</f>
        <v>2855</v>
      </c>
      <c r="AG14" s="964">
        <v>59</v>
      </c>
      <c r="AH14" s="243">
        <f>COUNTIF(K14:X14,"&gt;=0")</f>
        <v>6</v>
      </c>
      <c r="AI14" s="256">
        <f>AG14+AH14</f>
        <v>65</v>
      </c>
      <c r="AJ14" s="696">
        <f t="array" ref="AJ14">MAX(IF('INTEGRALE verrouillée'!joueurs=C14,'INTEGRALE verrouillée'!$F$7:$F$108))</f>
        <v>43490</v>
      </c>
      <c r="AK14" s="690"/>
      <c r="AL14" s="687">
        <v>380</v>
      </c>
      <c r="AM14" s="688">
        <f>SUM(K14:X14)+AL14</f>
        <v>415</v>
      </c>
      <c r="AN14" s="236">
        <f>AM14/AI14</f>
        <v>6.384615384615385</v>
      </c>
      <c r="AT14" s="977"/>
      <c r="AU14" s="977"/>
    </row>
    <row r="15" spans="1:52" ht="11.1" customHeight="1" x14ac:dyDescent="0.25">
      <c r="A15" s="666">
        <v>9</v>
      </c>
      <c r="B15" s="244"/>
      <c r="C15" s="951" t="s">
        <v>138</v>
      </c>
      <c r="D15" s="1611">
        <f>AK15</f>
        <v>2</v>
      </c>
      <c r="E15" s="3572"/>
      <c r="F15" s="3573"/>
      <c r="G15" s="3574"/>
      <c r="H15" s="993"/>
      <c r="I15" s="2633"/>
      <c r="J15" s="251"/>
      <c r="K15" s="239">
        <v>1</v>
      </c>
      <c r="L15" s="240">
        <v>3</v>
      </c>
      <c r="M15" s="933">
        <v>10</v>
      </c>
      <c r="N15" s="187">
        <v>4</v>
      </c>
      <c r="O15" s="187">
        <v>1</v>
      </c>
      <c r="P15" s="187">
        <v>9</v>
      </c>
      <c r="Q15" s="187">
        <v>5</v>
      </c>
      <c r="R15" s="812"/>
      <c r="S15" s="813"/>
      <c r="T15" s="813"/>
      <c r="U15" s="813"/>
      <c r="V15" s="813"/>
      <c r="W15" s="813"/>
      <c r="X15" s="813"/>
      <c r="Y15" s="3557" t="s">
        <v>840</v>
      </c>
      <c r="Z15" s="817">
        <f>IF(AH15&gt;7,SUM(LARGE(K15:X15,{1;2;3;4;5;6;7})),SUM(K15:X15))</f>
        <v>33</v>
      </c>
      <c r="AA15" s="676">
        <f>IF(AB15&gt;0,IF(AB15&gt;7,Z15/7,Z15/AB15),"-")</f>
        <v>4.7142857142857144</v>
      </c>
      <c r="AB15" s="815">
        <f>COUNTIF(K15:X15,"&gt;=0")</f>
        <v>7</v>
      </c>
      <c r="AC15" s="819">
        <f>IF((AB15&gt;=7),LARGE(K15:X15,7),"-")</f>
        <v>1</v>
      </c>
      <c r="AD15" s="3440">
        <v>74</v>
      </c>
      <c r="AE15" s="680">
        <f>IF((Y15="x"),(IF(Z15&lt;(MAX(Z$7:Z$102)/2),(MAX(Z$7:Z$102)/2),Z15)),"-")</f>
        <v>45</v>
      </c>
      <c r="AF15" s="242">
        <f>IF((Y15="x"),CEILING((AF$3/SUMIF($Y$7:$Y$108,"=x",$AE$7:$AE$108)*AE15),5),"-")</f>
        <v>2855</v>
      </c>
      <c r="AG15" s="964">
        <v>67</v>
      </c>
      <c r="AH15" s="243">
        <f>COUNTIF(K15:X15,"&gt;=0")</f>
        <v>7</v>
      </c>
      <c r="AI15" s="256">
        <f>AG15+AH15</f>
        <v>74</v>
      </c>
      <c r="AJ15" s="696">
        <f t="array" ref="AJ15">MAX(IF('INTEGRALE verrouillée'!joueurs=C15,'INTEGRALE verrouillée'!$F$7:$F$108))</f>
        <v>43490</v>
      </c>
      <c r="AK15" s="690">
        <v>2</v>
      </c>
      <c r="AL15" s="687">
        <v>410</v>
      </c>
      <c r="AM15" s="688">
        <f>SUM(K15:X15)+AL15</f>
        <v>443</v>
      </c>
      <c r="AN15" s="236">
        <f>AM15/AI15</f>
        <v>5.9864864864864868</v>
      </c>
      <c r="AP15" s="208"/>
      <c r="AQ15" s="208"/>
      <c r="AR15" s="208"/>
      <c r="AS15" s="208"/>
      <c r="AT15" s="977"/>
      <c r="AU15" s="977"/>
      <c r="AV15" s="208"/>
      <c r="AW15" s="208"/>
      <c r="AX15" s="208"/>
      <c r="AY15" s="208"/>
      <c r="AZ15" s="208"/>
    </row>
    <row r="16" spans="1:52" s="212" customFormat="1" ht="11.1" customHeight="1" x14ac:dyDescent="0.25">
      <c r="A16" s="666">
        <v>10</v>
      </c>
      <c r="B16" s="244"/>
      <c r="C16" s="252" t="s">
        <v>211</v>
      </c>
      <c r="D16" s="1612">
        <f>AK16</f>
        <v>2</v>
      </c>
      <c r="E16" s="984"/>
      <c r="F16" s="990"/>
      <c r="G16" s="987"/>
      <c r="H16" s="993"/>
      <c r="I16" s="2748"/>
      <c r="J16" s="251"/>
      <c r="K16" s="249"/>
      <c r="L16" s="3590">
        <v>21</v>
      </c>
      <c r="M16" s="934"/>
      <c r="N16" s="934"/>
      <c r="O16" s="934"/>
      <c r="P16" s="934"/>
      <c r="Q16" s="3581">
        <v>12</v>
      </c>
      <c r="R16" s="3556"/>
      <c r="S16" s="814"/>
      <c r="T16" s="814"/>
      <c r="U16" s="814"/>
      <c r="V16" s="814"/>
      <c r="W16" s="814"/>
      <c r="X16" s="814"/>
      <c r="Y16" s="3557" t="s">
        <v>840</v>
      </c>
      <c r="Z16" s="817">
        <f>IF(AH16&gt;7,SUM(LARGE(K16:X16,{1;2;3;4;5;6;7})),SUM(K16:X16))</f>
        <v>33</v>
      </c>
      <c r="AA16" s="676">
        <f>IF(AB16&gt;0,IF(AB16&gt;7,Z16/7,Z16/AB16),"-")</f>
        <v>16.5</v>
      </c>
      <c r="AB16" s="815">
        <f>COUNTIF(K16:X16,"&gt;=0")</f>
        <v>2</v>
      </c>
      <c r="AC16" s="819" t="str">
        <f>IF((AB16&gt;=7),LARGE(K16:X16,7),"-")</f>
        <v>-</v>
      </c>
      <c r="AD16" s="3440">
        <v>71</v>
      </c>
      <c r="AE16" s="680">
        <f>IF((Y16="x"),(IF(Z16&lt;(MAX(Z$7:Z$102)/2),(MAX(Z$7:Z$102)/2),Z16)),"-")</f>
        <v>45</v>
      </c>
      <c r="AF16" s="242">
        <f>IF((Y16="x"),CEILING((AF$3/SUMIF($Y$7:$Y$108,"=x",$AE$7:$AE$108)*AE16),5),"-")</f>
        <v>2855</v>
      </c>
      <c r="AG16" s="964">
        <v>33</v>
      </c>
      <c r="AH16" s="243">
        <f>COUNTIF(K16:X16,"&gt;=0")</f>
        <v>2</v>
      </c>
      <c r="AI16" s="256">
        <f>AG16+AH16</f>
        <v>35</v>
      </c>
      <c r="AJ16" s="696">
        <f t="array" ref="AJ16">MAX(IF('INTEGRALE verrouillée'!joueurs=C16,'INTEGRALE verrouillée'!$F$7:$F$108))</f>
        <v>43490</v>
      </c>
      <c r="AK16" s="690">
        <v>2</v>
      </c>
      <c r="AL16" s="687">
        <v>234</v>
      </c>
      <c r="AM16" s="688">
        <f>SUM(K16:X16)+AL16</f>
        <v>267</v>
      </c>
      <c r="AN16" s="236">
        <f>AM16/AI16</f>
        <v>7.628571428571429</v>
      </c>
      <c r="AT16" s="977"/>
      <c r="AU16" s="977"/>
    </row>
    <row r="17" spans="1:52" ht="11.1" customHeight="1" x14ac:dyDescent="0.25">
      <c r="A17" s="666">
        <v>11</v>
      </c>
      <c r="B17" s="244"/>
      <c r="C17" s="3332" t="s">
        <v>132</v>
      </c>
      <c r="D17" s="4220">
        <f>AK17</f>
        <v>8</v>
      </c>
      <c r="E17" s="984"/>
      <c r="F17" s="990" t="s">
        <v>156</v>
      </c>
      <c r="G17" s="987" t="s">
        <v>156</v>
      </c>
      <c r="H17" s="993" t="s">
        <v>269</v>
      </c>
      <c r="I17" s="2633"/>
      <c r="J17" s="251"/>
      <c r="K17" s="952">
        <v>11</v>
      </c>
      <c r="L17" s="852">
        <v>6</v>
      </c>
      <c r="M17" s="934"/>
      <c r="N17" s="934"/>
      <c r="O17" s="936">
        <v>13</v>
      </c>
      <c r="P17" s="934">
        <v>1</v>
      </c>
      <c r="Q17" s="934"/>
      <c r="R17" s="3556"/>
      <c r="S17" s="814"/>
      <c r="T17" s="814"/>
      <c r="U17" s="814"/>
      <c r="V17" s="814"/>
      <c r="W17" s="814"/>
      <c r="X17" s="814"/>
      <c r="Y17" s="3557" t="s">
        <v>840</v>
      </c>
      <c r="Z17" s="817">
        <f>IF(AH17&gt;7,SUM(LARGE(K17:X17,{1;2;3;4;5;6;7})),SUM(K17:X17))</f>
        <v>31</v>
      </c>
      <c r="AA17" s="676">
        <f>IF(AB17&gt;0,IF(AB17&gt;7,Z17/7,Z17/AB17),"-")</f>
        <v>7.75</v>
      </c>
      <c r="AB17" s="815">
        <f>COUNTIF(K17:X17,"&gt;=0")</f>
        <v>4</v>
      </c>
      <c r="AC17" s="819" t="str">
        <f>IF((AB17&gt;=7),LARGE(K17:X17,7),"-")</f>
        <v>-</v>
      </c>
      <c r="AD17" s="3440">
        <v>75</v>
      </c>
      <c r="AE17" s="680">
        <f>IF((Y17="x"),(IF(Z17&lt;(MAX(Z$7:Z$102)/2),(MAX(Z$7:Z$102)/2),Z17)),"-")</f>
        <v>45</v>
      </c>
      <c r="AF17" s="242">
        <f>IF((Y17="x"),CEILING((AF$3/SUMIF($Y$7:$Y$108,"=x",$AE$7:$AE$108)*AE17),5),"-")</f>
        <v>2855</v>
      </c>
      <c r="AG17" s="965">
        <v>90</v>
      </c>
      <c r="AH17" s="243">
        <f>COUNTIF(K17:X17,"&gt;=0")</f>
        <v>4</v>
      </c>
      <c r="AI17" s="256">
        <f>AG17+AH17</f>
        <v>94</v>
      </c>
      <c r="AJ17" s="696">
        <f t="array" ref="AJ17">MAX(IF('INTEGRALE verrouillée'!joueurs=C17,'INTEGRALE verrouillée'!$F$7:$F$108))</f>
        <v>43462</v>
      </c>
      <c r="AK17" s="690">
        <v>8</v>
      </c>
      <c r="AL17" s="687">
        <v>665</v>
      </c>
      <c r="AM17" s="688">
        <f>SUM(K17:X17)+AL17</f>
        <v>696</v>
      </c>
      <c r="AN17" s="236">
        <f>AM17/AI17</f>
        <v>7.4042553191489358</v>
      </c>
      <c r="AP17" s="208"/>
      <c r="AQ17" s="208"/>
      <c r="AR17" s="208"/>
      <c r="AS17" s="208"/>
      <c r="AT17" s="977"/>
      <c r="AU17" s="977"/>
      <c r="AV17" s="208"/>
      <c r="AW17" s="208"/>
      <c r="AX17" s="208"/>
      <c r="AY17" s="208"/>
      <c r="AZ17" s="208"/>
    </row>
    <row r="18" spans="1:52" ht="11.1" customHeight="1" x14ac:dyDescent="0.25">
      <c r="A18" s="666">
        <v>12</v>
      </c>
      <c r="B18" s="244"/>
      <c r="C18" s="246" t="s">
        <v>284</v>
      </c>
      <c r="D18" s="1618">
        <f>AK18</f>
        <v>1</v>
      </c>
      <c r="E18" s="985"/>
      <c r="F18" s="991"/>
      <c r="G18" s="988"/>
      <c r="H18" s="671"/>
      <c r="I18" s="2633"/>
      <c r="J18" s="251"/>
      <c r="K18" s="249"/>
      <c r="L18" s="852">
        <v>4</v>
      </c>
      <c r="M18" s="934"/>
      <c r="N18" s="4221">
        <v>18</v>
      </c>
      <c r="O18" s="934"/>
      <c r="P18" s="934">
        <v>6</v>
      </c>
      <c r="Q18" s="934"/>
      <c r="R18" s="3556"/>
      <c r="S18" s="814"/>
      <c r="T18" s="814"/>
      <c r="U18" s="814"/>
      <c r="V18" s="814"/>
      <c r="W18" s="814"/>
      <c r="X18" s="814"/>
      <c r="Y18" s="3557" t="s">
        <v>840</v>
      </c>
      <c r="Z18" s="817">
        <f>IF(AH18&gt;7,SUM(LARGE(K18:X18,{1;2;3;4;5;6;7})),SUM(K18:X18))</f>
        <v>28</v>
      </c>
      <c r="AA18" s="676">
        <f>IF(AB18&gt;0,IF(AB18&gt;7,Z18/7,Z18/AB18),"-")</f>
        <v>9.3333333333333339</v>
      </c>
      <c r="AB18" s="815">
        <f>COUNTIF(K18:X18,"&gt;=0")</f>
        <v>3</v>
      </c>
      <c r="AC18" s="819" t="str">
        <f>IF((AB18&gt;=7),LARGE(K18:X18,7),"-")</f>
        <v>-</v>
      </c>
      <c r="AD18" s="3440">
        <v>82</v>
      </c>
      <c r="AE18" s="680">
        <f>IF((Y18="x"),(IF(Z18&lt;(MAX(Z$7:Z$102)/2),(MAX(Z$7:Z$102)/2),Z18)),"-")</f>
        <v>45</v>
      </c>
      <c r="AF18" s="242">
        <f>IF((Y18="x"),CEILING((AF$3/SUMIF($Y$7:$Y$108,"=x",$AE$7:$AE$108)*AE18),5),"-")</f>
        <v>2855</v>
      </c>
      <c r="AG18" s="965">
        <v>26</v>
      </c>
      <c r="AH18" s="243">
        <f>COUNTIF(K18:X18,"&gt;=0")</f>
        <v>3</v>
      </c>
      <c r="AI18" s="256">
        <f>AG18+AH18</f>
        <v>29</v>
      </c>
      <c r="AJ18" s="696">
        <f t="array" ref="AJ18">MAX(IF('INTEGRALE verrouillée'!joueurs=C18,'INTEGRALE verrouillée'!$F$7:$F$108))</f>
        <v>43462</v>
      </c>
      <c r="AK18" s="690">
        <v>1</v>
      </c>
      <c r="AL18" s="687">
        <v>212</v>
      </c>
      <c r="AM18" s="688">
        <f>SUM(K18:X18)+AL18</f>
        <v>240</v>
      </c>
      <c r="AN18" s="236">
        <f>AM18/AI18</f>
        <v>8.2758620689655178</v>
      </c>
      <c r="AP18" s="208"/>
      <c r="AQ18" s="208"/>
      <c r="AR18" s="208"/>
      <c r="AS18" s="208"/>
      <c r="AT18" s="977"/>
      <c r="AU18" s="977"/>
      <c r="AV18" s="208"/>
      <c r="AW18" s="208"/>
      <c r="AX18" s="208"/>
      <c r="AY18" s="208"/>
      <c r="AZ18" s="208"/>
    </row>
    <row r="19" spans="1:52" ht="11.1" customHeight="1" x14ac:dyDescent="0.25">
      <c r="A19" s="666">
        <v>13</v>
      </c>
      <c r="B19" s="244"/>
      <c r="C19" s="2666" t="s">
        <v>338</v>
      </c>
      <c r="D19" s="3452">
        <f>AK19</f>
        <v>1</v>
      </c>
      <c r="E19" s="984"/>
      <c r="F19" s="990"/>
      <c r="G19" s="987"/>
      <c r="H19" s="993"/>
      <c r="I19" s="2633"/>
      <c r="J19" s="251"/>
      <c r="K19" s="249"/>
      <c r="L19" s="852"/>
      <c r="M19" s="934"/>
      <c r="N19" s="934">
        <v>2</v>
      </c>
      <c r="O19" s="936">
        <v>15</v>
      </c>
      <c r="P19" s="934">
        <v>4</v>
      </c>
      <c r="Q19" s="934"/>
      <c r="R19" s="3556"/>
      <c r="S19" s="814"/>
      <c r="T19" s="814"/>
      <c r="U19" s="814"/>
      <c r="V19" s="814"/>
      <c r="W19" s="814"/>
      <c r="X19" s="814"/>
      <c r="Y19" s="3557" t="s">
        <v>840</v>
      </c>
      <c r="Z19" s="818">
        <f>IF(AH19&gt;7,SUM(LARGE(K19:X19,{1;2;3;4;5;6;7})),SUM(K19:X19))</f>
        <v>21</v>
      </c>
      <c r="AA19" s="676">
        <f>IF(AB19&gt;0,IF(AB19&gt;7,Z19/7,Z19/AB19),"-")</f>
        <v>7</v>
      </c>
      <c r="AB19" s="816">
        <f>COUNTIF(K19:X19,"&gt;=0")</f>
        <v>3</v>
      </c>
      <c r="AC19" s="819" t="str">
        <f>IF((AB19&gt;=7),LARGE(K19:X19,7),"-")</f>
        <v>-</v>
      </c>
      <c r="AD19" s="3441">
        <v>29</v>
      </c>
      <c r="AE19" s="691">
        <f>IF((Y19="x"),(IF(Z19&lt;(MAX(Z$7:Z$102)/2),(MAX(Z$7:Z$102)/2),Z19)),"-")</f>
        <v>45</v>
      </c>
      <c r="AF19" s="242">
        <f>IF((Y19="x"),CEILING((AF$3/SUMIF($Y$7:$Y$108,"=x",$AE$7:$AE$108)*AE19),5),"-")</f>
        <v>2855</v>
      </c>
      <c r="AG19" s="965">
        <v>3</v>
      </c>
      <c r="AH19" s="243">
        <f>COUNTIF(K19:X19,"&gt;=0")</f>
        <v>3</v>
      </c>
      <c r="AI19" s="256">
        <f>AG19+AH19</f>
        <v>6</v>
      </c>
      <c r="AJ19" s="696">
        <f t="array" ref="AJ19">MAX(IF('INTEGRALE verrouillée'!joueurs=C19,'INTEGRALE verrouillée'!$F$7:$F$108))</f>
        <v>43462</v>
      </c>
      <c r="AK19" s="690">
        <v>1</v>
      </c>
      <c r="AL19" s="687">
        <v>29</v>
      </c>
      <c r="AM19" s="688">
        <f>SUM(K19:X19)+AL19</f>
        <v>50</v>
      </c>
      <c r="AN19" s="236">
        <f>AM19/AI19</f>
        <v>8.3333333333333339</v>
      </c>
      <c r="AP19" s="208"/>
      <c r="AQ19" s="208"/>
      <c r="AR19" s="208"/>
      <c r="AS19" s="208"/>
      <c r="AT19" s="977"/>
      <c r="AU19" s="977"/>
      <c r="AV19" s="208"/>
      <c r="AW19" s="208"/>
      <c r="AX19" s="208"/>
      <c r="AY19" s="208"/>
      <c r="AZ19" s="208"/>
    </row>
    <row r="20" spans="1:52" s="212" customFormat="1" ht="11.1" customHeight="1" x14ac:dyDescent="0.25">
      <c r="A20" s="666">
        <v>14</v>
      </c>
      <c r="B20" s="244"/>
      <c r="C20" s="250" t="s">
        <v>206</v>
      </c>
      <c r="D20" s="1614"/>
      <c r="E20" s="985"/>
      <c r="F20" s="991"/>
      <c r="G20" s="988"/>
      <c r="H20" s="671"/>
      <c r="I20" s="2633"/>
      <c r="J20" s="251"/>
      <c r="K20" s="239">
        <v>9</v>
      </c>
      <c r="L20" s="240">
        <v>5</v>
      </c>
      <c r="M20" s="187"/>
      <c r="N20" s="187">
        <v>0</v>
      </c>
      <c r="O20" s="187"/>
      <c r="P20" s="187">
        <v>7</v>
      </c>
      <c r="Q20" s="187"/>
      <c r="R20" s="812"/>
      <c r="S20" s="813"/>
      <c r="T20" s="813"/>
      <c r="U20" s="813"/>
      <c r="V20" s="813"/>
      <c r="W20" s="813"/>
      <c r="X20" s="813"/>
      <c r="Y20" s="3557" t="s">
        <v>840</v>
      </c>
      <c r="Z20" s="817">
        <f>IF(AH20&gt;7,SUM(LARGE(K20:X20,{1;2;3;4;5;6;7})),SUM(K20:X20))</f>
        <v>21</v>
      </c>
      <c r="AA20" s="676">
        <f>IF(AB20&gt;0,IF(AB20&gt;7,Z20/7,Z20/AB20),"-")</f>
        <v>5.25</v>
      </c>
      <c r="AB20" s="815">
        <f>COUNTIF(K20:X20,"&gt;=0")</f>
        <v>4</v>
      </c>
      <c r="AC20" s="819" t="str">
        <f>IF((AB20&gt;=7),LARGE(K20:X20,7),"-")</f>
        <v>-</v>
      </c>
      <c r="AD20" s="3441">
        <v>33</v>
      </c>
      <c r="AE20" s="680">
        <f>IF((Y20="x"),(IF(Z20&lt;(MAX(Z$7:Z$102)/2),(MAX(Z$7:Z$102)/2),Z20)),"-")</f>
        <v>45</v>
      </c>
      <c r="AF20" s="242">
        <f>IF((Y20="x"),CEILING((AF$3/SUMIF($Y$7:$Y$108,"=x",$AE$7:$AE$108)*AE20),5),"-")</f>
        <v>2855</v>
      </c>
      <c r="AG20" s="964">
        <v>26</v>
      </c>
      <c r="AH20" s="243">
        <f>COUNTIF(K20:X20,"&gt;=0")</f>
        <v>4</v>
      </c>
      <c r="AI20" s="256">
        <f>AG20+AH20</f>
        <v>30</v>
      </c>
      <c r="AJ20" s="696">
        <f t="array" ref="AJ20">MAX(IF('INTEGRALE verrouillée'!joueurs=C20,'INTEGRALE verrouillée'!$F$7:$F$108))</f>
        <v>43462</v>
      </c>
      <c r="AK20" s="690"/>
      <c r="AL20" s="687">
        <v>155</v>
      </c>
      <c r="AM20" s="688">
        <f>SUM(K20:X20)+AL20</f>
        <v>176</v>
      </c>
      <c r="AN20" s="236">
        <f>AM20/AI20</f>
        <v>5.8666666666666663</v>
      </c>
      <c r="AT20" s="975"/>
      <c r="AU20" s="975"/>
    </row>
    <row r="21" spans="1:52" s="247" customFormat="1" ht="11.1" customHeight="1" x14ac:dyDescent="0.25">
      <c r="A21" s="666">
        <v>15</v>
      </c>
      <c r="B21" s="244"/>
      <c r="C21" s="252" t="s">
        <v>181</v>
      </c>
      <c r="D21" s="1612">
        <f>AK21</f>
        <v>4</v>
      </c>
      <c r="E21" s="985"/>
      <c r="F21" s="991"/>
      <c r="G21" s="988"/>
      <c r="H21" s="671"/>
      <c r="I21" s="2633"/>
      <c r="J21" s="251"/>
      <c r="K21" s="239"/>
      <c r="L21" s="240">
        <v>0</v>
      </c>
      <c r="M21" s="187">
        <v>4</v>
      </c>
      <c r="N21" s="187">
        <v>8</v>
      </c>
      <c r="O21" s="187"/>
      <c r="P21" s="187">
        <v>5</v>
      </c>
      <c r="Q21" s="187">
        <v>2</v>
      </c>
      <c r="R21" s="812"/>
      <c r="S21" s="813"/>
      <c r="T21" s="813"/>
      <c r="U21" s="813"/>
      <c r="V21" s="813"/>
      <c r="W21" s="813"/>
      <c r="X21" s="813"/>
      <c r="Y21" s="3557" t="s">
        <v>840</v>
      </c>
      <c r="Z21" s="817">
        <f>IF(AH21&gt;7,SUM(LARGE(K21:X21,{1;2;3;4;5;6;7})),SUM(K21:X21))</f>
        <v>19</v>
      </c>
      <c r="AA21" s="676">
        <f>IF(AB21&gt;0,IF(AB21&gt;7,Z21/7,Z21/AB21),"-")</f>
        <v>3.8</v>
      </c>
      <c r="AB21" s="815">
        <f>COUNTIF(K21:X21,"&gt;=0")</f>
        <v>5</v>
      </c>
      <c r="AC21" s="819" t="str">
        <f>IF((AB21&gt;=7),LARGE(K21:X21,7),"-")</f>
        <v>-</v>
      </c>
      <c r="AD21" s="3440">
        <v>38</v>
      </c>
      <c r="AE21" s="680">
        <f>IF((Y21="x"),(IF(Z21&lt;(MAX(Z$7:Z$102)/2),(MAX(Z$7:Z$102)/2),Z21)),"-")</f>
        <v>45</v>
      </c>
      <c r="AF21" s="242">
        <f>IF((Y21="x"),CEILING((AF$3/SUMIF($Y$7:$Y$108,"=x",$AE$7:$AE$108)*AE21),5),"-")</f>
        <v>2855</v>
      </c>
      <c r="AG21" s="964">
        <v>34</v>
      </c>
      <c r="AH21" s="243">
        <f>COUNTIF(K21:X21,"&gt;=0")</f>
        <v>5</v>
      </c>
      <c r="AI21" s="256">
        <f>AG21+AH21</f>
        <v>39</v>
      </c>
      <c r="AJ21" s="696">
        <f t="array" ref="AJ21">MAX(IF('INTEGRALE verrouillée'!joueurs=C21,'INTEGRALE verrouillée'!$F$7:$F$108))</f>
        <v>43490</v>
      </c>
      <c r="AK21" s="690">
        <v>4</v>
      </c>
      <c r="AL21" s="687">
        <v>243</v>
      </c>
      <c r="AM21" s="688">
        <f>SUM(K21:X21)+AL21</f>
        <v>262</v>
      </c>
      <c r="AN21" s="236">
        <f>AM21/AI21</f>
        <v>6.7179487179487181</v>
      </c>
      <c r="AT21" s="975"/>
      <c r="AU21" s="975"/>
    </row>
    <row r="22" spans="1:52" s="247" customFormat="1" ht="11.1" customHeight="1" x14ac:dyDescent="0.25">
      <c r="A22" s="666">
        <v>16</v>
      </c>
      <c r="B22" s="244"/>
      <c r="C22" s="250" t="s">
        <v>607</v>
      </c>
      <c r="D22" s="1614"/>
      <c r="E22" s="985"/>
      <c r="F22" s="991"/>
      <c r="G22" s="988"/>
      <c r="H22" s="671"/>
      <c r="I22" s="2748"/>
      <c r="J22" s="251"/>
      <c r="K22" s="239">
        <v>6</v>
      </c>
      <c r="L22" s="240"/>
      <c r="M22" s="187"/>
      <c r="N22" s="933">
        <v>13</v>
      </c>
      <c r="O22" s="187"/>
      <c r="P22" s="187"/>
      <c r="Q22" s="187"/>
      <c r="R22" s="812"/>
      <c r="S22" s="813"/>
      <c r="T22" s="813"/>
      <c r="U22" s="813"/>
      <c r="V22" s="813"/>
      <c r="W22" s="813"/>
      <c r="X22" s="813"/>
      <c r="Y22" s="3557" t="s">
        <v>840</v>
      </c>
      <c r="Z22" s="817">
        <f>IF(AH22&gt;7,SUM(LARGE(K22:X22,{1;2;3;4;5;6;7})),SUM(K22:X22))</f>
        <v>19</v>
      </c>
      <c r="AA22" s="676">
        <f>IF(AB22&gt;0,IF(AB22&gt;7,Z22/7,Z22/AB22),"-")</f>
        <v>9.5</v>
      </c>
      <c r="AB22" s="815">
        <f>COUNTIF(K22:X22,"&gt;=0")</f>
        <v>2</v>
      </c>
      <c r="AC22" s="819" t="str">
        <f>IF((AB22&gt;=7),LARGE(K22:X22,7),"-")</f>
        <v>-</v>
      </c>
      <c r="AD22" s="3440" t="s">
        <v>0</v>
      </c>
      <c r="AE22" s="680">
        <f>IF((Y22="x"),(IF(Z22&lt;(MAX(Z$7:Z$102)/2),(MAX(Z$7:Z$102)/2),Z22)),"-")</f>
        <v>45</v>
      </c>
      <c r="AF22" s="242">
        <f>IF((Y22="x"),CEILING((AF$3/SUMIF($Y$7:$Y$108,"=x",$AE$7:$AE$108)*AE22),5),"-")</f>
        <v>2855</v>
      </c>
      <c r="AG22" s="964">
        <v>0</v>
      </c>
      <c r="AH22" s="243">
        <f>COUNTIF(K22:X22,"&gt;=0")</f>
        <v>2</v>
      </c>
      <c r="AI22" s="256">
        <f>AG22+AH22</f>
        <v>2</v>
      </c>
      <c r="AJ22" s="696">
        <f t="array" ref="AJ22">MAX(IF('INTEGRALE verrouillée'!joueurs=C22,'INTEGRALE verrouillée'!$F$7:$F$108))</f>
        <v>43434</v>
      </c>
      <c r="AK22" s="690"/>
      <c r="AL22" s="687">
        <v>0</v>
      </c>
      <c r="AM22" s="688">
        <f>SUM(K22:X22)+AL22</f>
        <v>19</v>
      </c>
      <c r="AN22" s="236">
        <f>AM22/AI22</f>
        <v>9.5</v>
      </c>
      <c r="AT22" s="977"/>
      <c r="AU22" s="977"/>
    </row>
    <row r="23" spans="1:52" s="247" customFormat="1" ht="11.1" customHeight="1" x14ac:dyDescent="0.25">
      <c r="A23" s="666">
        <v>17</v>
      </c>
      <c r="B23" s="244"/>
      <c r="C23" s="246" t="s">
        <v>226</v>
      </c>
      <c r="D23" s="1618">
        <f>AK23</f>
        <v>1</v>
      </c>
      <c r="E23" s="985"/>
      <c r="F23" s="991"/>
      <c r="G23" s="988" t="s">
        <v>156</v>
      </c>
      <c r="H23" s="671"/>
      <c r="I23" s="2633"/>
      <c r="J23" s="251"/>
      <c r="K23" s="239">
        <v>2</v>
      </c>
      <c r="L23" s="240">
        <v>2</v>
      </c>
      <c r="M23" s="187"/>
      <c r="N23" s="187"/>
      <c r="O23" s="187">
        <v>11</v>
      </c>
      <c r="P23" s="187"/>
      <c r="Q23" s="187"/>
      <c r="R23" s="812"/>
      <c r="S23" s="813"/>
      <c r="T23" s="813"/>
      <c r="U23" s="813"/>
      <c r="V23" s="813"/>
      <c r="W23" s="813"/>
      <c r="X23" s="813"/>
      <c r="Y23" s="3557" t="s">
        <v>840</v>
      </c>
      <c r="Z23" s="817">
        <f>IF(AH23&gt;7,SUM(LARGE(K23:X23,{1;2;3;4;5;6;7})),SUM(K23:X23))</f>
        <v>15</v>
      </c>
      <c r="AA23" s="676">
        <f>IF(AB23&gt;0,IF(AB23&gt;7,Z23/7,Z23/AB23),"-")</f>
        <v>5</v>
      </c>
      <c r="AB23" s="815">
        <f>COUNTIF(K23:X23,"&gt;=0")</f>
        <v>3</v>
      </c>
      <c r="AC23" s="819" t="str">
        <f>IF((AB23&gt;=7),LARGE(K23:X23,7),"-")</f>
        <v>-</v>
      </c>
      <c r="AD23" s="3440">
        <v>8</v>
      </c>
      <c r="AE23" s="680">
        <f>IF((Y23="x"),(IF(Z23&lt;(MAX(Z$7:Z$102)/2),(MAX(Z$7:Z$102)/2),Z23)),"-")</f>
        <v>45</v>
      </c>
      <c r="AF23" s="242">
        <f>IF((Y23="x"),CEILING((AF$3/SUMIF($Y$7:$Y$108,"=x",$AE$7:$AE$108)*AE23),5),"-")</f>
        <v>2855</v>
      </c>
      <c r="AG23" s="964">
        <v>81</v>
      </c>
      <c r="AH23" s="243">
        <f>COUNTIF(K23:X23,"&gt;=0")</f>
        <v>3</v>
      </c>
      <c r="AI23" s="256">
        <f>AG23+AH23</f>
        <v>84</v>
      </c>
      <c r="AJ23" s="696">
        <f t="array" ref="AJ23">MAX(IF('INTEGRALE verrouillée'!joueurs=C23,'INTEGRALE verrouillée'!$F$7:$F$108))</f>
        <v>43455</v>
      </c>
      <c r="AK23" s="690">
        <v>1</v>
      </c>
      <c r="AL23" s="687">
        <v>500</v>
      </c>
      <c r="AM23" s="688">
        <f>SUM(K23:X23)+AL23</f>
        <v>515</v>
      </c>
      <c r="AN23" s="236">
        <f>AM23/AI23</f>
        <v>6.1309523809523814</v>
      </c>
      <c r="AT23" s="977"/>
      <c r="AU23" s="977"/>
    </row>
    <row r="24" spans="1:52" s="247" customFormat="1" ht="11.1" customHeight="1" x14ac:dyDescent="0.25">
      <c r="A24" s="666">
        <v>18</v>
      </c>
      <c r="B24" s="244"/>
      <c r="C24" s="669" t="s">
        <v>141</v>
      </c>
      <c r="D24" s="1615">
        <f>AK24</f>
        <v>9</v>
      </c>
      <c r="E24" s="985"/>
      <c r="F24" s="991" t="s">
        <v>156</v>
      </c>
      <c r="G24" s="988" t="s">
        <v>156</v>
      </c>
      <c r="H24" s="671" t="s">
        <v>156</v>
      </c>
      <c r="I24" s="2633"/>
      <c r="J24" s="251"/>
      <c r="K24" s="239"/>
      <c r="L24" s="240"/>
      <c r="M24" s="187">
        <v>5</v>
      </c>
      <c r="N24" s="187"/>
      <c r="O24" s="187">
        <v>8</v>
      </c>
      <c r="P24" s="187">
        <v>2</v>
      </c>
      <c r="Q24" s="187"/>
      <c r="R24" s="812"/>
      <c r="S24" s="813"/>
      <c r="T24" s="813"/>
      <c r="U24" s="813"/>
      <c r="V24" s="813"/>
      <c r="W24" s="813"/>
      <c r="X24" s="813"/>
      <c r="Y24" s="3557" t="s">
        <v>840</v>
      </c>
      <c r="Z24" s="817">
        <f>IF(AH24&gt;7,SUM(LARGE(K24:X24,{1;2;3;4;5;6;7})),SUM(K24:X24))</f>
        <v>15</v>
      </c>
      <c r="AA24" s="676">
        <f>IF(AB24&gt;0,IF(AB24&gt;7,Z24/7,Z24/AB24),"-")</f>
        <v>5</v>
      </c>
      <c r="AB24" s="815">
        <f>COUNTIF(K24:X24,"&gt;=0")</f>
        <v>3</v>
      </c>
      <c r="AC24" s="819" t="str">
        <f>IF((AB24&gt;=7),LARGE(K24:X24,7),"-")</f>
        <v>-</v>
      </c>
      <c r="AD24" s="3440">
        <v>70</v>
      </c>
      <c r="AE24" s="680">
        <f>IF((Y24="x"),(IF(Z24&lt;(MAX(Z$7:Z$102)/2),(MAX(Z$7:Z$102)/2),Z24)),"-")</f>
        <v>45</v>
      </c>
      <c r="AF24" s="242">
        <f>IF((Y24="x"),CEILING((AF$3/SUMIF($Y$7:$Y$108,"=x",$AE$7:$AE$108)*AE24),5),"-")</f>
        <v>2855</v>
      </c>
      <c r="AG24" s="964">
        <v>67</v>
      </c>
      <c r="AH24" s="243">
        <f>COUNTIF(K24:X24,"&gt;=0")</f>
        <v>3</v>
      </c>
      <c r="AI24" s="256">
        <f>AG24+AH24</f>
        <v>70</v>
      </c>
      <c r="AJ24" s="696">
        <f t="array" ref="AJ24">MAX(IF('INTEGRALE verrouillée'!joueurs=C24,'INTEGRALE verrouillée'!$F$7:$F$108))</f>
        <v>43462</v>
      </c>
      <c r="AK24" s="690">
        <v>9</v>
      </c>
      <c r="AL24" s="687">
        <v>551</v>
      </c>
      <c r="AM24" s="688">
        <f>SUM(K24:X24)+AL24</f>
        <v>566</v>
      </c>
      <c r="AN24" s="236">
        <f>AM24/AI24</f>
        <v>8.0857142857142854</v>
      </c>
      <c r="AT24" s="975"/>
      <c r="AU24" s="975"/>
    </row>
    <row r="25" spans="1:52" s="247" customFormat="1" ht="11.1" customHeight="1" x14ac:dyDescent="0.25">
      <c r="A25" s="666">
        <v>19</v>
      </c>
      <c r="B25" s="244"/>
      <c r="C25" s="669" t="s">
        <v>193</v>
      </c>
      <c r="D25" s="1615">
        <f>AK25</f>
        <v>5</v>
      </c>
      <c r="E25" s="985"/>
      <c r="F25" s="991"/>
      <c r="G25" s="988" t="s">
        <v>269</v>
      </c>
      <c r="H25" s="671" t="s">
        <v>156</v>
      </c>
      <c r="I25" s="2748"/>
      <c r="J25" s="251"/>
      <c r="K25" s="239"/>
      <c r="L25" s="240">
        <v>9</v>
      </c>
      <c r="M25" s="187"/>
      <c r="N25" s="187"/>
      <c r="O25" s="187">
        <v>2</v>
      </c>
      <c r="P25" s="187"/>
      <c r="Q25" s="187"/>
      <c r="R25" s="812"/>
      <c r="S25" s="813"/>
      <c r="T25" s="813"/>
      <c r="U25" s="813"/>
      <c r="V25" s="813"/>
      <c r="W25" s="813"/>
      <c r="X25" s="813"/>
      <c r="Y25" s="3557" t="s">
        <v>840</v>
      </c>
      <c r="Z25" s="817">
        <f>IF(AH25&gt;7,SUM(LARGE(K25:X25,{1;2;3;4;5;6;7})),SUM(K25:X25))</f>
        <v>11</v>
      </c>
      <c r="AA25" s="676">
        <f>IF(AB25&gt;0,IF(AB25&gt;7,Z25/7,Z25/AB25),"-")</f>
        <v>5.5</v>
      </c>
      <c r="AB25" s="815">
        <f>COUNTIF(K25:X25,"&gt;=0")</f>
        <v>2</v>
      </c>
      <c r="AC25" s="819" t="str">
        <f>IF((AB25&gt;=7),LARGE(K25:X25,7),"-")</f>
        <v>-</v>
      </c>
      <c r="AD25" s="3440">
        <v>69</v>
      </c>
      <c r="AE25" s="680">
        <f>IF((Y25="x"),(IF(Z25&lt;(MAX(Z$7:Z$102)/2),(MAX(Z$7:Z$102)/2),Z25)),"-")</f>
        <v>45</v>
      </c>
      <c r="AF25" s="242">
        <f>IF((Y25="x"),CEILING((AF$3/SUMIF($Y$7:$Y$108,"=x",$AE$7:$AE$108)*AE25),5),"-")</f>
        <v>2855</v>
      </c>
      <c r="AG25" s="964">
        <v>56</v>
      </c>
      <c r="AH25" s="243">
        <f>COUNTIF(K25:X25,"&gt;=0")</f>
        <v>2</v>
      </c>
      <c r="AI25" s="256">
        <f>AG25+AH25</f>
        <v>58</v>
      </c>
      <c r="AJ25" s="696">
        <f t="array" ref="AJ25">MAX(IF('INTEGRALE verrouillée'!joueurs=C25,'INTEGRALE verrouillée'!$F$7:$F$108))</f>
        <v>43455</v>
      </c>
      <c r="AK25" s="690">
        <v>5</v>
      </c>
      <c r="AL25" s="687">
        <v>441</v>
      </c>
      <c r="AM25" s="688">
        <f>SUM(K25:X25)+AL25</f>
        <v>452</v>
      </c>
      <c r="AN25" s="236">
        <f>AM25/AI25</f>
        <v>7.7931034482758621</v>
      </c>
      <c r="AT25" s="977"/>
      <c r="AU25" s="977"/>
    </row>
    <row r="26" spans="1:52" s="247" customFormat="1" ht="11.1" customHeight="1" x14ac:dyDescent="0.25">
      <c r="A26" s="666">
        <v>20</v>
      </c>
      <c r="B26" s="244"/>
      <c r="C26" s="250" t="s">
        <v>346</v>
      </c>
      <c r="D26" s="1614"/>
      <c r="E26" s="995"/>
      <c r="F26" s="994"/>
      <c r="G26" s="3553"/>
      <c r="H26" s="671"/>
      <c r="I26" s="2748"/>
      <c r="J26" s="251"/>
      <c r="K26" s="239"/>
      <c r="L26" s="240"/>
      <c r="M26" s="187"/>
      <c r="N26" s="187"/>
      <c r="O26" s="187">
        <v>10</v>
      </c>
      <c r="P26" s="187"/>
      <c r="Q26" s="187">
        <v>1</v>
      </c>
      <c r="R26" s="812"/>
      <c r="S26" s="813"/>
      <c r="T26" s="813"/>
      <c r="U26" s="813"/>
      <c r="V26" s="813"/>
      <c r="W26" s="813"/>
      <c r="X26" s="813"/>
      <c r="Y26" s="3557" t="s">
        <v>840</v>
      </c>
      <c r="Z26" s="817">
        <f>IF(AH26&gt;7,SUM(LARGE(K26:X26,{1;2;3;4;5;6;7})),SUM(K26:X26))</f>
        <v>11</v>
      </c>
      <c r="AA26" s="676">
        <f>IF(AB26&gt;0,IF(AB26&gt;7,Z26/7,Z26/AB26),"-")</f>
        <v>5.5</v>
      </c>
      <c r="AB26" s="815">
        <f>COUNTIF(K26:X26,"&gt;=0")</f>
        <v>2</v>
      </c>
      <c r="AC26" s="819" t="str">
        <f>IF((AB26&gt;=7),LARGE(K26:X26,7),"-")</f>
        <v>-</v>
      </c>
      <c r="AD26" s="3440">
        <v>5</v>
      </c>
      <c r="AE26" s="680">
        <f>IF((Y26="x"),(IF(Z26&lt;(MAX(Z$7:Z$102)/2),(MAX(Z$7:Z$102)/2),Z26)),"-")</f>
        <v>45</v>
      </c>
      <c r="AF26" s="242">
        <f>IF((Y26="x"),CEILING((AF$3/SUMIF($Y$7:$Y$108,"=x",$AE$7:$AE$108)*AE26),5),"-")</f>
        <v>2855</v>
      </c>
      <c r="AG26" s="964">
        <v>2</v>
      </c>
      <c r="AH26" s="243">
        <f>COUNTIF(K26:X26,"&gt;=0")</f>
        <v>2</v>
      </c>
      <c r="AI26" s="256">
        <f>AG26+AH26</f>
        <v>4</v>
      </c>
      <c r="AJ26" s="696">
        <f t="array" ref="AJ26">MAX(IF('INTEGRALE verrouillée'!joueurs=C26,'INTEGRALE verrouillée'!$F$7:$F$108))</f>
        <v>43490</v>
      </c>
      <c r="AK26" s="690"/>
      <c r="AL26" s="687">
        <v>5</v>
      </c>
      <c r="AM26" s="688">
        <f>SUM(K26:X26)+AL26</f>
        <v>16</v>
      </c>
      <c r="AN26" s="672">
        <f>AM26/AI26</f>
        <v>4</v>
      </c>
      <c r="AT26" s="975"/>
      <c r="AU26" s="975"/>
    </row>
    <row r="27" spans="1:52" s="212" customFormat="1" ht="11.1" customHeight="1" x14ac:dyDescent="0.25">
      <c r="A27" s="666">
        <v>21</v>
      </c>
      <c r="B27" s="244"/>
      <c r="C27" s="250" t="s">
        <v>61</v>
      </c>
      <c r="D27" s="1614"/>
      <c r="E27" s="985"/>
      <c r="F27" s="991"/>
      <c r="G27" s="988"/>
      <c r="H27" s="671"/>
      <c r="I27" s="2633"/>
      <c r="J27" s="251"/>
      <c r="K27" s="239">
        <v>3</v>
      </c>
      <c r="L27" s="240"/>
      <c r="M27" s="187"/>
      <c r="N27" s="187">
        <v>5</v>
      </c>
      <c r="O27" s="187">
        <v>3</v>
      </c>
      <c r="P27" s="187"/>
      <c r="Q27" s="187"/>
      <c r="R27" s="812"/>
      <c r="S27" s="812"/>
      <c r="T27" s="812"/>
      <c r="U27" s="812"/>
      <c r="V27" s="812"/>
      <c r="W27" s="812"/>
      <c r="X27" s="812"/>
      <c r="Y27" s="3557" t="s">
        <v>840</v>
      </c>
      <c r="Z27" s="817">
        <f>IF(AH27&gt;7,SUM(LARGE(K27:X27,{1;2;3;4;5;6;7})),SUM(K27:X27))</f>
        <v>11</v>
      </c>
      <c r="AA27" s="676">
        <f>IF(AB27&gt;0,IF(AB27&gt;7,Z27/7,Z27/AB27),"-")</f>
        <v>3.6666666666666665</v>
      </c>
      <c r="AB27" s="815">
        <f>COUNTIF(K27:X27,"&gt;=0")</f>
        <v>3</v>
      </c>
      <c r="AC27" s="819" t="str">
        <f>IF((AB27&gt;=7),LARGE(K27:X27,7),"-")</f>
        <v>-</v>
      </c>
      <c r="AD27" s="3440">
        <v>7</v>
      </c>
      <c r="AE27" s="680">
        <f>IF((Y27="x"),(IF(Z27&lt;(MAX(Z$7:Z$102)/2),(MAX(Z$7:Z$102)/2),Z27)),"-")</f>
        <v>45</v>
      </c>
      <c r="AF27" s="242">
        <f>IF((Y27="x"),CEILING((AF$3/SUMIF($Y$7:$Y$108,"=x",$AE$7:$AE$108)*AE27),5),"-")</f>
        <v>2855</v>
      </c>
      <c r="AG27" s="964">
        <v>18</v>
      </c>
      <c r="AH27" s="243">
        <f>COUNTIF(K27:X27,"&gt;=0")</f>
        <v>3</v>
      </c>
      <c r="AI27" s="256">
        <f>AG27+AH27</f>
        <v>21</v>
      </c>
      <c r="AJ27" s="696">
        <f t="array" ref="AJ27">MAX(IF('INTEGRALE verrouillée'!joueurs=C27,'INTEGRALE verrouillée'!$F$7:$F$108))</f>
        <v>43455</v>
      </c>
      <c r="AK27" s="690"/>
      <c r="AL27" s="687">
        <v>102</v>
      </c>
      <c r="AM27" s="688">
        <f>SUM(K27:X27)+AL27</f>
        <v>113</v>
      </c>
      <c r="AN27" s="236">
        <f>AM27/AI27</f>
        <v>5.3809523809523814</v>
      </c>
      <c r="AT27" s="977"/>
      <c r="AU27" s="977"/>
    </row>
    <row r="28" spans="1:52" s="212" customFormat="1" ht="11.1" customHeight="1" x14ac:dyDescent="0.25">
      <c r="A28" s="666">
        <v>22</v>
      </c>
      <c r="B28" s="244"/>
      <c r="C28" s="250" t="s">
        <v>201</v>
      </c>
      <c r="D28" s="1614"/>
      <c r="E28" s="985"/>
      <c r="F28" s="991"/>
      <c r="G28" s="988"/>
      <c r="H28" s="671"/>
      <c r="I28" s="2748"/>
      <c r="J28" s="251"/>
      <c r="K28" s="239"/>
      <c r="L28" s="240">
        <v>7</v>
      </c>
      <c r="M28" s="187"/>
      <c r="N28" s="187"/>
      <c r="O28" s="187">
        <v>4</v>
      </c>
      <c r="P28" s="187"/>
      <c r="Q28" s="187"/>
      <c r="R28" s="812"/>
      <c r="S28" s="813"/>
      <c r="T28" s="813"/>
      <c r="U28" s="813"/>
      <c r="V28" s="813"/>
      <c r="W28" s="813"/>
      <c r="X28" s="813"/>
      <c r="Y28" s="3557" t="s">
        <v>840</v>
      </c>
      <c r="Z28" s="817">
        <f>IF(AH28&gt;7,SUM(LARGE(K28:X28,{1;2;3;4;5;6;7})),SUM(K28:X28))</f>
        <v>11</v>
      </c>
      <c r="AA28" s="676">
        <f>IF(AB28&gt;0,IF(AB28&gt;7,Z28/7,Z28/AB28),"-")</f>
        <v>5.5</v>
      </c>
      <c r="AB28" s="815">
        <f>COUNTIF(K28:X28,"&gt;=0")</f>
        <v>2</v>
      </c>
      <c r="AC28" s="819" t="str">
        <f>IF((AB28&gt;=7),LARGE(K28:X28,7),"-")</f>
        <v>-</v>
      </c>
      <c r="AD28" s="3440">
        <v>19</v>
      </c>
      <c r="AE28" s="680">
        <f>IF((Y28="x"),(IF(Z28&lt;(MAX(Z$7:Z$102)/2),(MAX(Z$7:Z$102)/2),Z28)),"-")</f>
        <v>45</v>
      </c>
      <c r="AF28" s="242">
        <f>IF((Y28="x"),CEILING((AF$3/SUMIF($Y$7:$Y$108,"=x",$AE$7:$AE$108)*AE28),5),"-")</f>
        <v>2855</v>
      </c>
      <c r="AG28" s="964">
        <v>30</v>
      </c>
      <c r="AH28" s="243">
        <f>COUNTIF(K28:X28,"&gt;=0")</f>
        <v>2</v>
      </c>
      <c r="AI28" s="256">
        <f>AG28+AH28</f>
        <v>32</v>
      </c>
      <c r="AJ28" s="696">
        <f t="array" ref="AJ28">MAX(IF('INTEGRALE verrouillée'!joueurs=C28,'INTEGRALE verrouillée'!$F$7:$F$108))</f>
        <v>43455</v>
      </c>
      <c r="AK28" s="690"/>
      <c r="AL28" s="687">
        <v>200</v>
      </c>
      <c r="AM28" s="688">
        <f>SUM(K28:X28)+AL28</f>
        <v>211</v>
      </c>
      <c r="AN28" s="236">
        <f>AM28/AI28</f>
        <v>6.59375</v>
      </c>
      <c r="AT28" s="977"/>
      <c r="AU28" s="977"/>
    </row>
    <row r="29" spans="1:52" s="212" customFormat="1" ht="11.1" customHeight="1" x14ac:dyDescent="0.25">
      <c r="A29" s="666">
        <v>23</v>
      </c>
      <c r="B29" s="244"/>
      <c r="C29" s="487" t="s">
        <v>135</v>
      </c>
      <c r="D29" s="1619">
        <f>AK29</f>
        <v>5</v>
      </c>
      <c r="E29" s="985" t="s">
        <v>156</v>
      </c>
      <c r="F29" s="991"/>
      <c r="G29" s="988"/>
      <c r="H29" s="671"/>
      <c r="I29" s="374"/>
      <c r="J29" s="251"/>
      <c r="K29" s="239"/>
      <c r="L29" s="240"/>
      <c r="M29" s="187"/>
      <c r="N29" s="187"/>
      <c r="O29" s="187">
        <v>6</v>
      </c>
      <c r="P29" s="187"/>
      <c r="Q29" s="187"/>
      <c r="R29" s="812"/>
      <c r="S29" s="813"/>
      <c r="T29" s="813"/>
      <c r="U29" s="813"/>
      <c r="V29" s="813"/>
      <c r="W29" s="813"/>
      <c r="X29" s="813"/>
      <c r="Y29" s="3557" t="s">
        <v>840</v>
      </c>
      <c r="Z29" s="817">
        <f>IF(AH29&gt;7,SUM(LARGE(K29:X29,{1;2;3;4;5;6;7})),SUM(K29:X29))</f>
        <v>6</v>
      </c>
      <c r="AA29" s="676">
        <f>IF(AB29&gt;0,IF(AB29&gt;7,Z29/7,Z29/AB29),"-")</f>
        <v>6</v>
      </c>
      <c r="AB29" s="815">
        <f>COUNTIF(K29:X29,"&gt;=0")</f>
        <v>1</v>
      </c>
      <c r="AC29" s="819" t="str">
        <f>IF((AB29&gt;=7),LARGE(K29:X29,7),"-")</f>
        <v>-</v>
      </c>
      <c r="AD29" s="3440">
        <v>13</v>
      </c>
      <c r="AE29" s="680">
        <f>IF((Y29="x"),(IF(Z29&lt;(MAX(Z$7:Z$102)/2),(MAX(Z$7:Z$102)/2),Z29)),"-")</f>
        <v>45</v>
      </c>
      <c r="AF29" s="242">
        <f>IF((Y29="x"),CEILING((AF$3/SUMIF($Y$7:$Y$108,"=x",$AE$7:$AE$108)*AE29),5),"-")</f>
        <v>2855</v>
      </c>
      <c r="AG29" s="964">
        <v>30</v>
      </c>
      <c r="AH29" s="243">
        <f>COUNTIF(K29:X29,"&gt;=0")</f>
        <v>1</v>
      </c>
      <c r="AI29" s="256">
        <f>AG29+AH29</f>
        <v>31</v>
      </c>
      <c r="AJ29" s="696">
        <f t="array" ref="AJ29">MAX(IF('INTEGRALE verrouillée'!joueurs=C29,'INTEGRALE verrouillée'!$F$7:$F$108))</f>
        <v>43455</v>
      </c>
      <c r="AK29" s="690">
        <v>5</v>
      </c>
      <c r="AL29" s="687">
        <v>199</v>
      </c>
      <c r="AM29" s="688">
        <f>SUM(K29:X29)+AL29</f>
        <v>205</v>
      </c>
      <c r="AN29" s="236">
        <f>AM29/AI29</f>
        <v>6.612903225806452</v>
      </c>
      <c r="AT29" s="977"/>
      <c r="AU29" s="977"/>
    </row>
    <row r="30" spans="1:52" s="290" customFormat="1" ht="11.1" customHeight="1" x14ac:dyDescent="0.25">
      <c r="A30" s="666">
        <v>24</v>
      </c>
      <c r="B30" s="244"/>
      <c r="C30" s="250" t="s">
        <v>58</v>
      </c>
      <c r="D30" s="1614"/>
      <c r="E30" s="995"/>
      <c r="F30" s="994"/>
      <c r="G30" s="3553"/>
      <c r="H30" s="671"/>
      <c r="I30" s="374"/>
      <c r="J30" s="251"/>
      <c r="K30" s="239"/>
      <c r="L30" s="240"/>
      <c r="M30" s="187">
        <v>6</v>
      </c>
      <c r="N30" s="187"/>
      <c r="O30" s="187"/>
      <c r="P30" s="187"/>
      <c r="Q30" s="187"/>
      <c r="R30" s="812"/>
      <c r="S30" s="813"/>
      <c r="T30" s="813"/>
      <c r="U30" s="813"/>
      <c r="V30" s="813"/>
      <c r="W30" s="813"/>
      <c r="X30" s="813"/>
      <c r="Y30" s="3557" t="s">
        <v>840</v>
      </c>
      <c r="Z30" s="817">
        <f>IF(AH30&gt;7,SUM(LARGE(K30:X30,{1;2;3;4;5;6;7})),SUM(K30:X30))</f>
        <v>6</v>
      </c>
      <c r="AA30" s="676">
        <f>IF(AB30&gt;0,IF(AB30&gt;7,Z30/7,Z30/AB30),"-")</f>
        <v>6</v>
      </c>
      <c r="AB30" s="815">
        <f>COUNTIF(K30:X30,"&gt;=0")</f>
        <v>1</v>
      </c>
      <c r="AC30" s="819" t="str">
        <f>IF((AB30&gt;=7),LARGE(K30:X30,7),"-")</f>
        <v>-</v>
      </c>
      <c r="AD30" s="3440">
        <v>10</v>
      </c>
      <c r="AE30" s="680">
        <f>IF((Y30="x"),(IF(Z30&lt;(MAX(Z$7:Z$102)/2),(MAX(Z$7:Z$102)/2),Z30)),"-")</f>
        <v>45</v>
      </c>
      <c r="AF30" s="242">
        <f>IF((Y30="x"),CEILING((AF$3/SUMIF($Y$7:$Y$108,"=x",$AE$7:$AE$108)*AE30),5),"-")</f>
        <v>2855</v>
      </c>
      <c r="AG30" s="964">
        <v>23</v>
      </c>
      <c r="AH30" s="243">
        <f>COUNTIF(K30:X30,"&gt;=0")</f>
        <v>1</v>
      </c>
      <c r="AI30" s="256">
        <f>AG30+AH30</f>
        <v>24</v>
      </c>
      <c r="AJ30" s="696">
        <f t="array" ref="AJ30">MAX(IF('INTEGRALE verrouillée'!joueurs=C30,'INTEGRALE verrouillée'!$F$7:$F$108))</f>
        <v>43406</v>
      </c>
      <c r="AK30" s="690"/>
      <c r="AL30" s="687">
        <v>106</v>
      </c>
      <c r="AM30" s="688">
        <f>SUM(K30:X30)+AL30</f>
        <v>112</v>
      </c>
      <c r="AN30" s="236">
        <f>AM30/AI30</f>
        <v>4.666666666666667</v>
      </c>
      <c r="AT30" s="978"/>
      <c r="AU30" s="978"/>
    </row>
    <row r="31" spans="1:52" s="212" customFormat="1" ht="11.1" customHeight="1" x14ac:dyDescent="0.25">
      <c r="A31" s="666">
        <v>25</v>
      </c>
      <c r="B31" s="244"/>
      <c r="C31" s="252" t="s">
        <v>142</v>
      </c>
      <c r="D31" s="1612">
        <f>AK31</f>
        <v>4</v>
      </c>
      <c r="E31" s="985"/>
      <c r="F31" s="991"/>
      <c r="G31" s="988"/>
      <c r="H31" s="671"/>
      <c r="I31" s="2748"/>
      <c r="J31" s="251"/>
      <c r="K31" s="239">
        <v>4</v>
      </c>
      <c r="L31" s="240"/>
      <c r="M31" s="187">
        <v>1</v>
      </c>
      <c r="N31" s="187"/>
      <c r="O31" s="187"/>
      <c r="P31" s="187"/>
      <c r="Q31" s="187"/>
      <c r="R31" s="812"/>
      <c r="S31" s="813"/>
      <c r="T31" s="813"/>
      <c r="U31" s="813"/>
      <c r="V31" s="813"/>
      <c r="W31" s="813"/>
      <c r="X31" s="813"/>
      <c r="Y31" s="3557" t="s">
        <v>840</v>
      </c>
      <c r="Z31" s="817">
        <f>IF(AH31&gt;7,SUM(LARGE(K31:X31,{1;2;3;4;5;6;7})),SUM(K31:X31))</f>
        <v>5</v>
      </c>
      <c r="AA31" s="676">
        <f>IF(AB31&gt;0,IF(AB31&gt;7,Z31/7,Z31/AB31),"-")</f>
        <v>2.5</v>
      </c>
      <c r="AB31" s="815">
        <f>COUNTIF(K31:X31,"&gt;=0")</f>
        <v>2</v>
      </c>
      <c r="AC31" s="819" t="str">
        <f>IF((AB31&gt;=7),LARGE(K31:X31,7),"-")</f>
        <v>-</v>
      </c>
      <c r="AD31" s="3440">
        <v>6</v>
      </c>
      <c r="AE31" s="680">
        <f>IF((Y31="x"),(IF(Z31&lt;(MAX(Z$7:Z$102)/2),(MAX(Z$7:Z$102)/2),Z31)),"-")</f>
        <v>45</v>
      </c>
      <c r="AF31" s="242">
        <f>IF((Y31="x"),CEILING((AF$3/SUMIF($Y$7:$Y$108,"=x",$AE$7:$AE$108)*AE31),5),"-")</f>
        <v>2855</v>
      </c>
      <c r="AG31" s="964">
        <v>38</v>
      </c>
      <c r="AH31" s="243">
        <f>COUNTIF(K31:X31,"&gt;=0")</f>
        <v>2</v>
      </c>
      <c r="AI31" s="256">
        <f>AG31+AH31</f>
        <v>40</v>
      </c>
      <c r="AJ31" s="696">
        <f t="array" ref="AJ31">MAX(IF('INTEGRALE verrouillée'!joueurs=C31,'INTEGRALE verrouillée'!$F$7:$F$108))</f>
        <v>43406</v>
      </c>
      <c r="AK31" s="690">
        <v>4</v>
      </c>
      <c r="AL31" s="687">
        <v>245</v>
      </c>
      <c r="AM31" s="688">
        <f>SUM(K31:X31)+AL31</f>
        <v>250</v>
      </c>
      <c r="AN31" s="236">
        <f>AM31/AI31</f>
        <v>6.25</v>
      </c>
      <c r="AT31" s="977"/>
      <c r="AU31" s="977"/>
    </row>
    <row r="32" spans="1:52" s="212" customFormat="1" ht="11.1" customHeight="1" x14ac:dyDescent="0.25">
      <c r="A32" s="666">
        <v>26</v>
      </c>
      <c r="B32" s="244"/>
      <c r="C32" s="250" t="s">
        <v>341</v>
      </c>
      <c r="D32" s="1614"/>
      <c r="E32" s="985"/>
      <c r="F32" s="991"/>
      <c r="G32" s="988"/>
      <c r="H32" s="671"/>
      <c r="I32" s="374"/>
      <c r="J32" s="251"/>
      <c r="K32" s="239"/>
      <c r="L32" s="240"/>
      <c r="M32" s="187"/>
      <c r="N32" s="187"/>
      <c r="O32" s="187"/>
      <c r="P32" s="187"/>
      <c r="Q32" s="187"/>
      <c r="R32" s="187"/>
      <c r="S32" s="943"/>
      <c r="T32" s="943"/>
      <c r="U32" s="943"/>
      <c r="V32" s="943"/>
      <c r="W32" s="943"/>
      <c r="X32" s="943"/>
      <c r="Y32" s="963"/>
      <c r="Z32" s="817">
        <f>IF(AH32&gt;7,SUM(LARGE(K32:X32,{1;2;3;4;5;6;7})),SUM(K32:X32))</f>
        <v>0</v>
      </c>
      <c r="AA32" s="676" t="str">
        <f t="shared" ref="AA32:AA44" si="1">IF(AB32&gt;0,IF(AB32&gt;7,Z32/7,Z32/AB32),"-")</f>
        <v>-</v>
      </c>
      <c r="AB32" s="815">
        <f t="shared" ref="AB32:AB44" si="2">COUNTIF(K32:X32,"&gt;=0")</f>
        <v>0</v>
      </c>
      <c r="AC32" s="819" t="str">
        <f t="shared" ref="AC32:AC44" si="3">IF((AB32&gt;=7),LARGE(K32:X32,7),"-")</f>
        <v>-</v>
      </c>
      <c r="AD32" s="3440">
        <v>12</v>
      </c>
      <c r="AE32" s="680" t="str">
        <f t="shared" ref="AE32:AE44" si="4">IF((Y32="x"),(IF(Z32&lt;(MAX(Z$7:Z$102)/2),(MAX(Z$7:Z$102)/2),Z32)),"-")</f>
        <v>-</v>
      </c>
      <c r="AF32" s="242" t="str">
        <f t="shared" ref="AF32:AF44" si="5">IF((Y32="x"),CEILING((AF$3/SUMIF($Y$7:$Y$108,"=x",$AE$7:$AE$108)*AE32),5),"-")</f>
        <v>-</v>
      </c>
      <c r="AG32" s="964">
        <v>1</v>
      </c>
      <c r="AH32" s="243">
        <f t="shared" ref="AH32:AH44" si="6">COUNTIF(K32:X32,"&gt;=0")</f>
        <v>0</v>
      </c>
      <c r="AI32" s="256">
        <f t="shared" ref="AI32:AI44" si="7">AG32+AH32</f>
        <v>1</v>
      </c>
      <c r="AJ32" s="696">
        <f t="array" ref="AJ32">MAX(IF('INTEGRALE verrouillée'!joueurs=C32,'INTEGRALE verrouillée'!$F$7:$F$108))</f>
        <v>43147</v>
      </c>
      <c r="AK32" s="690"/>
      <c r="AL32" s="687">
        <v>12</v>
      </c>
      <c r="AM32" s="688">
        <f t="shared" ref="AM32:AM44" si="8">SUM(K32:X32)+AL32</f>
        <v>12</v>
      </c>
      <c r="AN32" s="236">
        <f t="shared" ref="AN32:AN50" si="9">AM32/AI32</f>
        <v>12</v>
      </c>
      <c r="AT32" s="977"/>
      <c r="AU32" s="977"/>
    </row>
    <row r="33" spans="1:47" s="212" customFormat="1" ht="11.1" customHeight="1" x14ac:dyDescent="0.25">
      <c r="A33" s="666">
        <v>27</v>
      </c>
      <c r="B33" s="244"/>
      <c r="C33" s="250" t="s">
        <v>313</v>
      </c>
      <c r="D33" s="1614"/>
      <c r="E33" s="995"/>
      <c r="F33" s="994"/>
      <c r="G33" s="3553"/>
      <c r="H33" s="671"/>
      <c r="I33" s="374"/>
      <c r="J33" s="251"/>
      <c r="K33" s="239"/>
      <c r="L33" s="240"/>
      <c r="M33" s="187"/>
      <c r="N33" s="187"/>
      <c r="O33" s="187"/>
      <c r="P33" s="187"/>
      <c r="Q33" s="187"/>
      <c r="R33" s="187"/>
      <c r="S33" s="943"/>
      <c r="T33" s="943"/>
      <c r="U33" s="943"/>
      <c r="V33" s="943"/>
      <c r="W33" s="943"/>
      <c r="X33" s="943"/>
      <c r="Y33" s="963"/>
      <c r="Z33" s="817">
        <f>IF(AH33&gt;7,SUM(LARGE(K33:X33,{1;2;3;4;5;6;7})),SUM(K33:X33))</f>
        <v>0</v>
      </c>
      <c r="AA33" s="676" t="str">
        <f t="shared" si="1"/>
        <v>-</v>
      </c>
      <c r="AB33" s="815">
        <f t="shared" si="2"/>
        <v>0</v>
      </c>
      <c r="AC33" s="819" t="str">
        <f t="shared" si="3"/>
        <v>-</v>
      </c>
      <c r="AD33" s="3440">
        <v>14</v>
      </c>
      <c r="AE33" s="680" t="str">
        <f t="shared" si="4"/>
        <v>-</v>
      </c>
      <c r="AF33" s="242" t="str">
        <f t="shared" si="5"/>
        <v>-</v>
      </c>
      <c r="AG33" s="964">
        <v>5</v>
      </c>
      <c r="AH33" s="243">
        <f t="shared" si="6"/>
        <v>0</v>
      </c>
      <c r="AI33" s="256">
        <f t="shared" si="7"/>
        <v>5</v>
      </c>
      <c r="AJ33" s="696">
        <f t="array" ref="AJ33">MAX(IF('INTEGRALE verrouillée'!joueurs=C33,'INTEGRALE verrouillée'!$F$7:$F$108))</f>
        <v>43105</v>
      </c>
      <c r="AK33" s="690"/>
      <c r="AL33" s="687">
        <v>25</v>
      </c>
      <c r="AM33" s="688">
        <f t="shared" si="8"/>
        <v>25</v>
      </c>
      <c r="AN33" s="236">
        <f t="shared" si="9"/>
        <v>5</v>
      </c>
      <c r="AT33" s="977"/>
      <c r="AU33" s="977"/>
    </row>
    <row r="34" spans="1:47" s="212" customFormat="1" ht="11.1" customHeight="1" x14ac:dyDescent="0.25">
      <c r="A34" s="666">
        <v>28</v>
      </c>
      <c r="B34" s="253"/>
      <c r="C34" s="250" t="s">
        <v>157</v>
      </c>
      <c r="D34" s="1614"/>
      <c r="E34" s="995"/>
      <c r="F34" s="994"/>
      <c r="G34" s="3553"/>
      <c r="H34" s="671"/>
      <c r="I34" s="374"/>
      <c r="J34" s="248"/>
      <c r="K34" s="239"/>
      <c r="L34" s="240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963"/>
      <c r="Z34" s="817">
        <f>IF(AH34&gt;7,SUM(LARGE(K34:X34,{1;2;3;4;5;6;7})),SUM(K34:X34))</f>
        <v>0</v>
      </c>
      <c r="AA34" s="676" t="str">
        <f t="shared" si="1"/>
        <v>-</v>
      </c>
      <c r="AB34" s="815">
        <f t="shared" si="2"/>
        <v>0</v>
      </c>
      <c r="AC34" s="819" t="str">
        <f t="shared" si="3"/>
        <v>-</v>
      </c>
      <c r="AD34" s="3440">
        <v>8</v>
      </c>
      <c r="AE34" s="680" t="str">
        <f t="shared" si="4"/>
        <v>-</v>
      </c>
      <c r="AF34" s="242" t="str">
        <f t="shared" si="5"/>
        <v>-</v>
      </c>
      <c r="AG34" s="700">
        <v>2</v>
      </c>
      <c r="AH34" s="243">
        <f t="shared" si="6"/>
        <v>0</v>
      </c>
      <c r="AI34" s="256">
        <f t="shared" si="7"/>
        <v>2</v>
      </c>
      <c r="AJ34" s="697">
        <f t="array" ref="AJ34">MAX(IF('INTEGRALE verrouillée'!joueurs=C34,'INTEGRALE verrouillée'!$F$7:$F$108))</f>
        <v>43105</v>
      </c>
      <c r="AK34" s="709"/>
      <c r="AL34" s="710">
        <v>8</v>
      </c>
      <c r="AM34" s="688">
        <f t="shared" si="8"/>
        <v>8</v>
      </c>
      <c r="AN34" s="236">
        <f t="shared" si="9"/>
        <v>4</v>
      </c>
      <c r="AT34" s="977"/>
      <c r="AU34" s="977"/>
    </row>
    <row r="35" spans="1:47" s="212" customFormat="1" ht="11.1" customHeight="1" x14ac:dyDescent="0.25">
      <c r="A35" s="666">
        <v>29</v>
      </c>
      <c r="B35" s="244"/>
      <c r="C35" s="252" t="s">
        <v>191</v>
      </c>
      <c r="D35" s="1612">
        <f>AK35</f>
        <v>3</v>
      </c>
      <c r="E35" s="985"/>
      <c r="F35" s="991"/>
      <c r="G35" s="988"/>
      <c r="H35" s="671"/>
      <c r="I35" s="374"/>
      <c r="J35" s="251"/>
      <c r="K35" s="239"/>
      <c r="L35" s="240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963"/>
      <c r="Z35" s="817">
        <f>IF(AH35&gt;7,SUM(LARGE(K35:X35,{1;2;3;4;5;6;7})),SUM(K35:X35))</f>
        <v>0</v>
      </c>
      <c r="AA35" s="676" t="str">
        <f t="shared" si="1"/>
        <v>-</v>
      </c>
      <c r="AB35" s="815">
        <f t="shared" si="2"/>
        <v>0</v>
      </c>
      <c r="AC35" s="819" t="str">
        <f t="shared" si="3"/>
        <v>-</v>
      </c>
      <c r="AD35" s="3440">
        <v>7</v>
      </c>
      <c r="AE35" s="680" t="str">
        <f t="shared" si="4"/>
        <v>-</v>
      </c>
      <c r="AF35" s="242" t="str">
        <f t="shared" si="5"/>
        <v>-</v>
      </c>
      <c r="AG35" s="964">
        <v>17</v>
      </c>
      <c r="AH35" s="243">
        <f t="shared" si="6"/>
        <v>0</v>
      </c>
      <c r="AI35" s="256">
        <f t="shared" si="7"/>
        <v>17</v>
      </c>
      <c r="AJ35" s="696">
        <f t="array" ref="AJ35">MAX(IF('INTEGRALE verrouillée'!joueurs=C35,'INTEGRALE verrouillée'!$F$7:$F$108))</f>
        <v>43091</v>
      </c>
      <c r="AK35" s="690">
        <v>3</v>
      </c>
      <c r="AL35" s="687">
        <v>121</v>
      </c>
      <c r="AM35" s="688">
        <f t="shared" si="8"/>
        <v>121</v>
      </c>
      <c r="AN35" s="236">
        <f t="shared" si="9"/>
        <v>7.117647058823529</v>
      </c>
      <c r="AT35" s="977"/>
      <c r="AU35" s="977"/>
    </row>
    <row r="36" spans="1:47" s="212" customFormat="1" ht="11.1" customHeight="1" x14ac:dyDescent="0.25">
      <c r="A36" s="666">
        <v>30</v>
      </c>
      <c r="B36" s="253"/>
      <c r="C36" s="246" t="s">
        <v>223</v>
      </c>
      <c r="D36" s="1618">
        <f>AK36</f>
        <v>1</v>
      </c>
      <c r="E36" s="985"/>
      <c r="F36" s="991"/>
      <c r="G36" s="988"/>
      <c r="H36" s="671"/>
      <c r="I36" s="374"/>
      <c r="J36" s="251"/>
      <c r="K36" s="239"/>
      <c r="L36" s="240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963"/>
      <c r="Z36" s="817">
        <f>IF(AH36&gt;7,SUM(LARGE(K36:X36,{1;2;3;4;5;6;7})),SUM(K36:X36))</f>
        <v>0</v>
      </c>
      <c r="AA36" s="676" t="str">
        <f t="shared" si="1"/>
        <v>-</v>
      </c>
      <c r="AB36" s="815">
        <f t="shared" si="2"/>
        <v>0</v>
      </c>
      <c r="AC36" s="819" t="str">
        <f t="shared" si="3"/>
        <v>-</v>
      </c>
      <c r="AD36" s="3440">
        <v>34</v>
      </c>
      <c r="AE36" s="680" t="str">
        <f t="shared" si="4"/>
        <v>-</v>
      </c>
      <c r="AF36" s="242" t="str">
        <f t="shared" si="5"/>
        <v>-</v>
      </c>
      <c r="AG36" s="964">
        <v>30</v>
      </c>
      <c r="AH36" s="243">
        <f t="shared" si="6"/>
        <v>0</v>
      </c>
      <c r="AI36" s="256">
        <f t="shared" si="7"/>
        <v>30</v>
      </c>
      <c r="AJ36" s="696">
        <f t="array" ref="AJ36">MAX(IF('INTEGRALE verrouillée'!joueurs=C36,'INTEGRALE verrouillée'!$F$7:$F$108))</f>
        <v>43091</v>
      </c>
      <c r="AK36" s="690">
        <v>1</v>
      </c>
      <c r="AL36" s="687">
        <v>195</v>
      </c>
      <c r="AM36" s="688">
        <f t="shared" si="8"/>
        <v>195</v>
      </c>
      <c r="AN36" s="236">
        <f t="shared" si="9"/>
        <v>6.5</v>
      </c>
      <c r="AT36" s="977"/>
      <c r="AU36" s="977"/>
    </row>
    <row r="37" spans="1:47" s="212" customFormat="1" ht="11.1" customHeight="1" x14ac:dyDescent="0.25">
      <c r="A37" s="666">
        <v>31</v>
      </c>
      <c r="B37" s="244"/>
      <c r="C37" s="250" t="s">
        <v>279</v>
      </c>
      <c r="D37" s="1614"/>
      <c r="E37" s="985"/>
      <c r="F37" s="991"/>
      <c r="G37" s="988"/>
      <c r="H37" s="671"/>
      <c r="I37" s="374"/>
      <c r="J37" s="251"/>
      <c r="K37" s="239"/>
      <c r="L37" s="240"/>
      <c r="M37" s="187"/>
      <c r="N37" s="187"/>
      <c r="O37" s="187"/>
      <c r="P37" s="187"/>
      <c r="Q37" s="187"/>
      <c r="R37" s="187"/>
      <c r="S37" s="943"/>
      <c r="T37" s="943"/>
      <c r="U37" s="943"/>
      <c r="V37" s="943"/>
      <c r="W37" s="943"/>
      <c r="X37" s="943"/>
      <c r="Y37" s="963"/>
      <c r="Z37" s="817">
        <f>IF(AH37&gt;7,SUM(LARGE(K37:X37,{1;2;3;4;5;6;7})),SUM(K37:X37))</f>
        <v>0</v>
      </c>
      <c r="AA37" s="676" t="str">
        <f t="shared" si="1"/>
        <v>-</v>
      </c>
      <c r="AB37" s="815">
        <f t="shared" si="2"/>
        <v>0</v>
      </c>
      <c r="AC37" s="819" t="str">
        <f t="shared" si="3"/>
        <v>-</v>
      </c>
      <c r="AD37" s="3440">
        <v>9</v>
      </c>
      <c r="AE37" s="680" t="str">
        <f t="shared" si="4"/>
        <v>-</v>
      </c>
      <c r="AF37" s="242" t="str">
        <f t="shared" si="5"/>
        <v>-</v>
      </c>
      <c r="AG37" s="964">
        <v>13</v>
      </c>
      <c r="AH37" s="243">
        <f t="shared" si="6"/>
        <v>0</v>
      </c>
      <c r="AI37" s="256">
        <f t="shared" si="7"/>
        <v>13</v>
      </c>
      <c r="AJ37" s="696">
        <f t="array" ref="AJ37">MAX(IF('INTEGRALE verrouillée'!joueurs=C37,'INTEGRALE verrouillée'!$F$7:$F$108))</f>
        <v>43007</v>
      </c>
      <c r="AK37" s="690"/>
      <c r="AL37" s="687">
        <v>103</v>
      </c>
      <c r="AM37" s="688">
        <f t="shared" si="8"/>
        <v>103</v>
      </c>
      <c r="AN37" s="236">
        <f t="shared" si="9"/>
        <v>7.9230769230769234</v>
      </c>
      <c r="AT37" s="977"/>
      <c r="AU37" s="977"/>
    </row>
    <row r="38" spans="1:47" s="212" customFormat="1" ht="11.1" customHeight="1" x14ac:dyDescent="0.25">
      <c r="A38" s="666">
        <v>32</v>
      </c>
      <c r="B38" s="244"/>
      <c r="C38" s="250" t="s">
        <v>333</v>
      </c>
      <c r="D38" s="1614"/>
      <c r="E38" s="985"/>
      <c r="F38" s="991"/>
      <c r="G38" s="988"/>
      <c r="H38" s="671"/>
      <c r="I38" s="374"/>
      <c r="J38" s="251"/>
      <c r="K38" s="239"/>
      <c r="L38" s="240"/>
      <c r="M38" s="187"/>
      <c r="N38" s="187"/>
      <c r="O38" s="187"/>
      <c r="P38" s="187"/>
      <c r="Q38" s="187"/>
      <c r="R38" s="187"/>
      <c r="S38" s="943"/>
      <c r="T38" s="943"/>
      <c r="U38" s="943"/>
      <c r="V38" s="943"/>
      <c r="W38" s="943"/>
      <c r="X38" s="943"/>
      <c r="Y38" s="963"/>
      <c r="Z38" s="817">
        <f>IF(AH38&gt;7,SUM(LARGE(K38:X38,{1;2;3;4;5;6;7})),SUM(K38:X38))</f>
        <v>0</v>
      </c>
      <c r="AA38" s="676" t="str">
        <f t="shared" si="1"/>
        <v>-</v>
      </c>
      <c r="AB38" s="815">
        <f t="shared" si="2"/>
        <v>0</v>
      </c>
      <c r="AC38" s="819" t="str">
        <f t="shared" si="3"/>
        <v>-</v>
      </c>
      <c r="AD38" s="3440">
        <v>11</v>
      </c>
      <c r="AE38" s="680" t="str">
        <f t="shared" si="4"/>
        <v>-</v>
      </c>
      <c r="AF38" s="242" t="str">
        <f t="shared" si="5"/>
        <v>-</v>
      </c>
      <c r="AG38" s="964">
        <v>2</v>
      </c>
      <c r="AH38" s="243">
        <f t="shared" si="6"/>
        <v>0</v>
      </c>
      <c r="AI38" s="256">
        <f t="shared" si="7"/>
        <v>2</v>
      </c>
      <c r="AJ38" s="696">
        <f t="array" ref="AJ38">MAX(IF('INTEGRALE verrouillée'!joueurs=C38,'INTEGRALE verrouillée'!$F$7:$F$108))</f>
        <v>43007</v>
      </c>
      <c r="AK38" s="690"/>
      <c r="AL38" s="687">
        <v>11</v>
      </c>
      <c r="AM38" s="688">
        <f t="shared" si="8"/>
        <v>11</v>
      </c>
      <c r="AN38" s="236">
        <f t="shared" si="9"/>
        <v>5.5</v>
      </c>
      <c r="AT38" s="977"/>
      <c r="AU38" s="977"/>
    </row>
    <row r="39" spans="1:47" s="212" customFormat="1" ht="11.1" customHeight="1" x14ac:dyDescent="0.25">
      <c r="A39" s="666">
        <v>33</v>
      </c>
      <c r="B39" s="244"/>
      <c r="C39" s="250" t="s">
        <v>315</v>
      </c>
      <c r="D39" s="1614"/>
      <c r="E39" s="985"/>
      <c r="F39" s="991"/>
      <c r="G39" s="988"/>
      <c r="H39" s="671"/>
      <c r="I39" s="374"/>
      <c r="J39" s="251"/>
      <c r="K39" s="239"/>
      <c r="L39" s="240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954"/>
      <c r="Z39" s="817">
        <f>IF(AH39&gt;7,SUM(LARGE(K39:X39,{1;2;3;4;5;6;7})),SUM(K39:X39))</f>
        <v>0</v>
      </c>
      <c r="AA39" s="676" t="str">
        <f t="shared" si="1"/>
        <v>-</v>
      </c>
      <c r="AB39" s="815">
        <f t="shared" si="2"/>
        <v>0</v>
      </c>
      <c r="AC39" s="819" t="str">
        <f t="shared" si="3"/>
        <v>-</v>
      </c>
      <c r="AD39" s="3433"/>
      <c r="AE39" s="680" t="str">
        <f t="shared" si="4"/>
        <v>-</v>
      </c>
      <c r="AF39" s="242" t="str">
        <f t="shared" si="5"/>
        <v>-</v>
      </c>
      <c r="AG39" s="964">
        <v>1</v>
      </c>
      <c r="AH39" s="243">
        <f t="shared" si="6"/>
        <v>0</v>
      </c>
      <c r="AI39" s="256">
        <f t="shared" si="7"/>
        <v>1</v>
      </c>
      <c r="AJ39" s="696">
        <f t="array" ref="AJ39">MAX(IF('INTEGRALE verrouillée'!joueurs=C39,'INTEGRALE verrouillée'!$F$7:$F$108))</f>
        <v>42902</v>
      </c>
      <c r="AK39" s="690"/>
      <c r="AL39" s="687">
        <v>4</v>
      </c>
      <c r="AM39" s="688">
        <f t="shared" si="8"/>
        <v>4</v>
      </c>
      <c r="AN39" s="236">
        <f t="shared" si="9"/>
        <v>4</v>
      </c>
      <c r="AT39" s="977"/>
      <c r="AU39" s="977"/>
    </row>
    <row r="40" spans="1:47" s="212" customFormat="1" ht="11.1" customHeight="1" x14ac:dyDescent="0.25">
      <c r="A40" s="666">
        <v>34</v>
      </c>
      <c r="B40" s="244"/>
      <c r="C40" s="693" t="s">
        <v>210</v>
      </c>
      <c r="D40" s="1620">
        <f>AK40</f>
        <v>1</v>
      </c>
      <c r="E40" s="986"/>
      <c r="F40" s="992"/>
      <c r="G40" s="989"/>
      <c r="H40" s="671"/>
      <c r="I40" s="374"/>
      <c r="J40" s="251"/>
      <c r="K40" s="239"/>
      <c r="L40" s="240"/>
      <c r="M40" s="187"/>
      <c r="N40" s="187"/>
      <c r="O40" s="187"/>
      <c r="P40" s="187"/>
      <c r="Q40" s="187"/>
      <c r="R40" s="187"/>
      <c r="S40" s="943"/>
      <c r="T40" s="943"/>
      <c r="U40" s="943"/>
      <c r="V40" s="943"/>
      <c r="W40" s="943"/>
      <c r="X40" s="943"/>
      <c r="Y40" s="954"/>
      <c r="Z40" s="817">
        <f>IF(AH40&gt;7,SUM(LARGE(K40:X40,{1;2;3;4;5;6;7})),SUM(K40:X40))</f>
        <v>0</v>
      </c>
      <c r="AA40" s="676" t="str">
        <f t="shared" si="1"/>
        <v>-</v>
      </c>
      <c r="AB40" s="815">
        <f t="shared" si="2"/>
        <v>0</v>
      </c>
      <c r="AC40" s="819" t="str">
        <f t="shared" si="3"/>
        <v>-</v>
      </c>
      <c r="AD40" s="3433"/>
      <c r="AE40" s="680" t="str">
        <f t="shared" si="4"/>
        <v>-</v>
      </c>
      <c r="AF40" s="242" t="str">
        <f t="shared" si="5"/>
        <v>-</v>
      </c>
      <c r="AG40" s="964">
        <v>9</v>
      </c>
      <c r="AH40" s="243">
        <f t="shared" si="6"/>
        <v>0</v>
      </c>
      <c r="AI40" s="256">
        <f t="shared" si="7"/>
        <v>9</v>
      </c>
      <c r="AJ40" s="696">
        <f t="array" ref="AJ40">MAX(IF('INTEGRALE verrouillée'!joueurs=C40,'INTEGRALE verrouillée'!$F$7:$F$108))</f>
        <v>42797</v>
      </c>
      <c r="AK40" s="690">
        <v>1</v>
      </c>
      <c r="AL40" s="687">
        <v>53</v>
      </c>
      <c r="AM40" s="688">
        <f t="shared" si="8"/>
        <v>53</v>
      </c>
      <c r="AN40" s="236">
        <f t="shared" si="9"/>
        <v>5.8888888888888893</v>
      </c>
      <c r="AT40" s="977"/>
      <c r="AU40" s="977"/>
    </row>
    <row r="41" spans="1:47" s="212" customFormat="1" ht="11.1" customHeight="1" x14ac:dyDescent="0.25">
      <c r="A41" s="666">
        <v>35</v>
      </c>
      <c r="B41" s="244"/>
      <c r="C41" s="714" t="s">
        <v>57</v>
      </c>
      <c r="D41" s="1617"/>
      <c r="E41" s="984"/>
      <c r="F41" s="990"/>
      <c r="G41" s="987"/>
      <c r="H41" s="993"/>
      <c r="I41" s="715"/>
      <c r="J41" s="251"/>
      <c r="K41" s="249"/>
      <c r="L41" s="852"/>
      <c r="M41" s="934"/>
      <c r="N41" s="934"/>
      <c r="O41" s="934"/>
      <c r="P41" s="934"/>
      <c r="Q41" s="934"/>
      <c r="R41" s="934"/>
      <c r="S41" s="934"/>
      <c r="T41" s="934"/>
      <c r="U41" s="934"/>
      <c r="V41" s="934"/>
      <c r="W41" s="934"/>
      <c r="X41" s="934"/>
      <c r="Y41" s="955"/>
      <c r="Z41" s="818">
        <f>IF(AH41&gt;7,SUM(LARGE(K41:X41,{1;2;3;4;5;6;7})),SUM(K41:X41))</f>
        <v>0</v>
      </c>
      <c r="AA41" s="822" t="str">
        <f t="shared" si="1"/>
        <v>-</v>
      </c>
      <c r="AB41" s="816">
        <f t="shared" si="2"/>
        <v>0</v>
      </c>
      <c r="AC41" s="820" t="str">
        <f t="shared" si="3"/>
        <v>-</v>
      </c>
      <c r="AD41" s="3434"/>
      <c r="AE41" s="691" t="str">
        <f t="shared" si="4"/>
        <v>-</v>
      </c>
      <c r="AF41" s="673" t="str">
        <f t="shared" si="5"/>
        <v>-</v>
      </c>
      <c r="AG41" s="965">
        <v>9</v>
      </c>
      <c r="AH41" s="725">
        <f t="shared" si="6"/>
        <v>0</v>
      </c>
      <c r="AI41" s="726">
        <f t="shared" si="7"/>
        <v>9</v>
      </c>
      <c r="AJ41" s="727">
        <f t="array" ref="AJ41">MAX(IF('INTEGRALE verrouillée'!joueurs=C41,'INTEGRALE verrouillée'!$F$7:$F$108))</f>
        <v>42797</v>
      </c>
      <c r="AK41" s="728"/>
      <c r="AL41" s="729">
        <v>40</v>
      </c>
      <c r="AM41" s="730">
        <f t="shared" si="8"/>
        <v>40</v>
      </c>
      <c r="AN41" s="731">
        <f t="shared" si="9"/>
        <v>4.4444444444444446</v>
      </c>
      <c r="AT41" s="977"/>
      <c r="AU41" s="977"/>
    </row>
    <row r="42" spans="1:47" s="212" customFormat="1" ht="11.1" customHeight="1" x14ac:dyDescent="0.25">
      <c r="A42" s="666">
        <v>36</v>
      </c>
      <c r="B42" s="244"/>
      <c r="C42" s="2666" t="s">
        <v>297</v>
      </c>
      <c r="D42" s="3452">
        <f>AK42</f>
        <v>1</v>
      </c>
      <c r="E42" s="984"/>
      <c r="F42" s="990"/>
      <c r="G42" s="987"/>
      <c r="H42" s="993"/>
      <c r="I42" s="715"/>
      <c r="J42" s="251"/>
      <c r="K42" s="249"/>
      <c r="L42" s="852"/>
      <c r="M42" s="934"/>
      <c r="N42" s="934"/>
      <c r="O42" s="934"/>
      <c r="P42" s="934"/>
      <c r="Q42" s="934"/>
      <c r="R42" s="934"/>
      <c r="S42" s="944"/>
      <c r="T42" s="944"/>
      <c r="U42" s="944"/>
      <c r="V42" s="944"/>
      <c r="W42" s="944"/>
      <c r="X42" s="944"/>
      <c r="Y42" s="955"/>
      <c r="Z42" s="818">
        <f>IF(AH42&gt;7,SUM(LARGE(K42:X42,{1;2;3;4;5;6;7})),SUM(K42:X42))</f>
        <v>0</v>
      </c>
      <c r="AA42" s="822" t="str">
        <f t="shared" si="1"/>
        <v>-</v>
      </c>
      <c r="AB42" s="816">
        <f t="shared" si="2"/>
        <v>0</v>
      </c>
      <c r="AC42" s="820" t="str">
        <f t="shared" si="3"/>
        <v>-</v>
      </c>
      <c r="AD42" s="3434"/>
      <c r="AE42" s="691" t="str">
        <f t="shared" si="4"/>
        <v>-</v>
      </c>
      <c r="AF42" s="673" t="str">
        <f t="shared" si="5"/>
        <v>-</v>
      </c>
      <c r="AG42" s="965">
        <v>6</v>
      </c>
      <c r="AH42" s="725">
        <f t="shared" si="6"/>
        <v>0</v>
      </c>
      <c r="AI42" s="726">
        <f t="shared" si="7"/>
        <v>6</v>
      </c>
      <c r="AJ42" s="727">
        <f t="array" ref="AJ42">MAX(IF('INTEGRALE verrouillée'!joueurs=C42,'INTEGRALE verrouillée'!$F$7:$F$108))</f>
        <v>42720</v>
      </c>
      <c r="AK42" s="728">
        <v>1</v>
      </c>
      <c r="AL42" s="729">
        <v>52</v>
      </c>
      <c r="AM42" s="730">
        <f t="shared" si="8"/>
        <v>52</v>
      </c>
      <c r="AN42" s="731">
        <f t="shared" si="9"/>
        <v>8.6666666666666661</v>
      </c>
      <c r="AT42" s="977"/>
      <c r="AU42" s="977"/>
    </row>
    <row r="43" spans="1:47" s="212" customFormat="1" ht="11.1" customHeight="1" x14ac:dyDescent="0.25">
      <c r="A43" s="666">
        <v>37</v>
      </c>
      <c r="B43" s="244"/>
      <c r="C43" s="714" t="s">
        <v>310</v>
      </c>
      <c r="D43" s="1617"/>
      <c r="E43" s="984"/>
      <c r="F43" s="990"/>
      <c r="G43" s="987"/>
      <c r="H43" s="993"/>
      <c r="I43" s="715"/>
      <c r="J43" s="251"/>
      <c r="K43" s="249"/>
      <c r="L43" s="852"/>
      <c r="M43" s="934"/>
      <c r="N43" s="934"/>
      <c r="O43" s="934"/>
      <c r="P43" s="934"/>
      <c r="Q43" s="934"/>
      <c r="R43" s="934"/>
      <c r="S43" s="944"/>
      <c r="T43" s="944"/>
      <c r="U43" s="944"/>
      <c r="V43" s="944"/>
      <c r="W43" s="944"/>
      <c r="X43" s="944"/>
      <c r="Y43" s="955"/>
      <c r="Z43" s="818">
        <f>IF(AH43&gt;7,SUM(LARGE(K43:X43,{1;2;3;4;5;6;7})),SUM(K43:X43))</f>
        <v>0</v>
      </c>
      <c r="AA43" s="822" t="str">
        <f t="shared" si="1"/>
        <v>-</v>
      </c>
      <c r="AB43" s="816">
        <f t="shared" si="2"/>
        <v>0</v>
      </c>
      <c r="AC43" s="820" t="str">
        <f t="shared" si="3"/>
        <v>-</v>
      </c>
      <c r="AD43" s="3434"/>
      <c r="AE43" s="691" t="str">
        <f t="shared" si="4"/>
        <v>-</v>
      </c>
      <c r="AF43" s="673" t="str">
        <f t="shared" si="5"/>
        <v>-</v>
      </c>
      <c r="AG43" s="965">
        <v>1</v>
      </c>
      <c r="AH43" s="725">
        <f t="shared" si="6"/>
        <v>0</v>
      </c>
      <c r="AI43" s="726">
        <f t="shared" si="7"/>
        <v>1</v>
      </c>
      <c r="AJ43" s="727">
        <f t="array" ref="AJ43">MAX(IF('INTEGRALE verrouillée'!joueurs=C43,'INTEGRALE verrouillée'!$F$7:$F$108))</f>
        <v>42643</v>
      </c>
      <c r="AK43" s="728"/>
      <c r="AL43" s="729">
        <v>3</v>
      </c>
      <c r="AM43" s="730">
        <f t="shared" si="8"/>
        <v>3</v>
      </c>
      <c r="AN43" s="731">
        <f t="shared" si="9"/>
        <v>3</v>
      </c>
      <c r="AT43" s="977"/>
      <c r="AU43" s="977"/>
    </row>
    <row r="44" spans="1:47" s="212" customFormat="1" ht="11.1" customHeight="1" x14ac:dyDescent="0.25">
      <c r="A44" s="666">
        <v>38</v>
      </c>
      <c r="B44" s="244"/>
      <c r="C44" s="250" t="s">
        <v>311</v>
      </c>
      <c r="D44" s="1614"/>
      <c r="E44" s="985"/>
      <c r="F44" s="991"/>
      <c r="G44" s="988"/>
      <c r="H44" s="671"/>
      <c r="I44" s="374"/>
      <c r="J44" s="251"/>
      <c r="K44" s="239"/>
      <c r="L44" s="240"/>
      <c r="M44" s="187"/>
      <c r="N44" s="187"/>
      <c r="O44" s="187"/>
      <c r="P44" s="187"/>
      <c r="Q44" s="187"/>
      <c r="R44" s="187"/>
      <c r="S44" s="943"/>
      <c r="T44" s="943"/>
      <c r="U44" s="943"/>
      <c r="V44" s="943"/>
      <c r="W44" s="943"/>
      <c r="X44" s="943"/>
      <c r="Y44" s="954"/>
      <c r="Z44" s="817">
        <f>IF(AH44&gt;7,SUM(LARGE(K44:X44,{1;2;3;4;5;6;7})),SUM(K44:X44))</f>
        <v>0</v>
      </c>
      <c r="AA44" s="676" t="str">
        <f t="shared" si="1"/>
        <v>-</v>
      </c>
      <c r="AB44" s="815">
        <f t="shared" si="2"/>
        <v>0</v>
      </c>
      <c r="AC44" s="819" t="str">
        <f t="shared" si="3"/>
        <v>-</v>
      </c>
      <c r="AD44" s="3433"/>
      <c r="AE44" s="680" t="str">
        <f t="shared" si="4"/>
        <v>-</v>
      </c>
      <c r="AF44" s="242" t="str">
        <f t="shared" si="5"/>
        <v>-</v>
      </c>
      <c r="AG44" s="964">
        <v>1</v>
      </c>
      <c r="AH44" s="243">
        <f t="shared" si="6"/>
        <v>0</v>
      </c>
      <c r="AI44" s="256">
        <f t="shared" si="7"/>
        <v>1</v>
      </c>
      <c r="AJ44" s="696">
        <f t="array" ref="AJ44">MAX(IF('INTEGRALE verrouillée'!joueurs=C44,'INTEGRALE verrouillée'!$F$7:$F$108))</f>
        <v>42643</v>
      </c>
      <c r="AK44" s="690"/>
      <c r="AL44" s="687">
        <v>0</v>
      </c>
      <c r="AM44" s="688">
        <f t="shared" si="8"/>
        <v>0</v>
      </c>
      <c r="AN44" s="236">
        <f t="shared" si="9"/>
        <v>0</v>
      </c>
      <c r="AT44" s="977"/>
      <c r="AU44" s="977"/>
    </row>
    <row r="45" spans="1:47" s="212" customFormat="1" ht="11.1" customHeight="1" x14ac:dyDescent="0.25">
      <c r="A45" s="666">
        <v>39</v>
      </c>
      <c r="B45" s="244"/>
      <c r="C45" s="250" t="s">
        <v>293</v>
      </c>
      <c r="D45" s="1614"/>
      <c r="E45" s="995"/>
      <c r="F45" s="994"/>
      <c r="G45" s="3553"/>
      <c r="H45" s="671"/>
      <c r="I45" s="255"/>
      <c r="J45" s="251"/>
      <c r="K45" s="239"/>
      <c r="L45" s="240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665"/>
      <c r="Z45" s="675"/>
      <c r="AA45" s="676"/>
      <c r="AB45" s="677"/>
      <c r="AC45" s="678"/>
      <c r="AD45" s="3436"/>
      <c r="AE45" s="241"/>
      <c r="AF45" s="681"/>
      <c r="AG45" s="964">
        <v>1</v>
      </c>
      <c r="AH45" s="243"/>
      <c r="AI45" s="256">
        <f t="shared" ref="AI45:AI69" si="10">AG45+AH45</f>
        <v>1</v>
      </c>
      <c r="AJ45" s="696">
        <f t="array" ref="AJ45">MAX(IF('INTEGRALE verrouillée'!joueurs=C45,'INTEGRALE verrouillée'!$F$7:$F$108))</f>
        <v>42367</v>
      </c>
      <c r="AK45" s="690"/>
      <c r="AL45" s="687">
        <v>3</v>
      </c>
      <c r="AM45" s="688">
        <f t="shared" ref="AM45:AM70" si="11">SUM(K45:X45)+AL45</f>
        <v>3</v>
      </c>
      <c r="AN45" s="236">
        <f t="shared" si="9"/>
        <v>3</v>
      </c>
      <c r="AT45" s="977"/>
      <c r="AU45" s="977"/>
    </row>
    <row r="46" spans="1:47" s="254" customFormat="1" ht="11.1" customHeight="1" x14ac:dyDescent="0.25">
      <c r="A46" s="666">
        <v>40</v>
      </c>
      <c r="B46" s="244"/>
      <c r="C46" s="250" t="s">
        <v>126</v>
      </c>
      <c r="D46" s="1614"/>
      <c r="E46" s="995"/>
      <c r="F46" s="994"/>
      <c r="G46" s="3553"/>
      <c r="H46" s="671"/>
      <c r="I46" s="255"/>
      <c r="J46" s="251"/>
      <c r="K46" s="239"/>
      <c r="L46" s="240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665"/>
      <c r="Z46" s="675"/>
      <c r="AA46" s="676"/>
      <c r="AB46" s="677"/>
      <c r="AC46" s="678"/>
      <c r="AD46" s="3436"/>
      <c r="AE46" s="241"/>
      <c r="AF46" s="242"/>
      <c r="AG46" s="964">
        <v>5</v>
      </c>
      <c r="AH46" s="243"/>
      <c r="AI46" s="256">
        <f t="shared" si="10"/>
        <v>5</v>
      </c>
      <c r="AJ46" s="696">
        <f t="array" ref="AJ46">MAX(IF('INTEGRALE verrouillée'!joueurs=C46,'INTEGRALE verrouillée'!$F$7:$F$108))</f>
        <v>42356</v>
      </c>
      <c r="AK46" s="690"/>
      <c r="AL46" s="687">
        <v>24</v>
      </c>
      <c r="AM46" s="688">
        <f t="shared" si="11"/>
        <v>24</v>
      </c>
      <c r="AN46" s="236">
        <f t="shared" si="9"/>
        <v>4.8</v>
      </c>
      <c r="AT46" s="979"/>
      <c r="AU46" s="979"/>
    </row>
    <row r="47" spans="1:47" s="254" customFormat="1" ht="11.1" customHeight="1" x14ac:dyDescent="0.25">
      <c r="A47" s="666">
        <v>41</v>
      </c>
      <c r="B47" s="253"/>
      <c r="C47" s="259" t="s">
        <v>86</v>
      </c>
      <c r="D47" s="1614"/>
      <c r="E47" s="985"/>
      <c r="F47" s="991"/>
      <c r="G47" s="988"/>
      <c r="H47" s="671"/>
      <c r="I47" s="374"/>
      <c r="J47" s="251"/>
      <c r="K47" s="239"/>
      <c r="L47" s="240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376"/>
      <c r="Z47" s="675"/>
      <c r="AA47" s="676"/>
      <c r="AB47" s="677"/>
      <c r="AC47" s="678"/>
      <c r="AD47" s="3436"/>
      <c r="AE47" s="241"/>
      <c r="AF47" s="242"/>
      <c r="AG47" s="964">
        <v>8</v>
      </c>
      <c r="AH47" s="243"/>
      <c r="AI47" s="256">
        <f t="shared" si="10"/>
        <v>8</v>
      </c>
      <c r="AJ47" s="696">
        <f t="array" ref="AJ47">MAX(IF('INTEGRALE verrouillée'!joueurs=C47,'INTEGRALE verrouillée'!$F$7:$F$108))</f>
        <v>42174</v>
      </c>
      <c r="AK47" s="690"/>
      <c r="AL47" s="687">
        <v>51</v>
      </c>
      <c r="AM47" s="688">
        <f t="shared" si="11"/>
        <v>51</v>
      </c>
      <c r="AN47" s="236">
        <f t="shared" si="9"/>
        <v>6.375</v>
      </c>
      <c r="AT47" s="979"/>
      <c r="AU47" s="979"/>
    </row>
    <row r="48" spans="1:47" s="254" customFormat="1" ht="11.1" customHeight="1" x14ac:dyDescent="0.25">
      <c r="A48" s="666">
        <v>42</v>
      </c>
      <c r="B48" s="244"/>
      <c r="C48" s="3461" t="s">
        <v>139</v>
      </c>
      <c r="D48" s="1612">
        <f>AK48</f>
        <v>4</v>
      </c>
      <c r="E48" s="985"/>
      <c r="F48" s="991"/>
      <c r="G48" s="988"/>
      <c r="H48" s="671"/>
      <c r="I48" s="374"/>
      <c r="J48" s="251"/>
      <c r="K48" s="239"/>
      <c r="L48" s="240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376"/>
      <c r="Z48" s="675"/>
      <c r="AA48" s="676"/>
      <c r="AB48" s="677"/>
      <c r="AC48" s="678"/>
      <c r="AD48" s="3436"/>
      <c r="AE48" s="241"/>
      <c r="AF48" s="242"/>
      <c r="AG48" s="964">
        <v>28</v>
      </c>
      <c r="AH48" s="243"/>
      <c r="AI48" s="256">
        <f t="shared" si="10"/>
        <v>28</v>
      </c>
      <c r="AJ48" s="696">
        <f t="array" ref="AJ48">MAX(IF('INTEGRALE verrouillée'!joueurs=C48,'INTEGRALE verrouillée'!$F$7:$F$108))</f>
        <v>42104</v>
      </c>
      <c r="AK48" s="690">
        <v>4</v>
      </c>
      <c r="AL48" s="687">
        <v>199</v>
      </c>
      <c r="AM48" s="688">
        <f t="shared" si="11"/>
        <v>199</v>
      </c>
      <c r="AN48" s="236">
        <f t="shared" si="9"/>
        <v>7.1071428571428568</v>
      </c>
      <c r="AT48" s="979"/>
      <c r="AU48" s="979"/>
    </row>
    <row r="49" spans="1:47" s="254" customFormat="1" ht="11.1" customHeight="1" x14ac:dyDescent="0.25">
      <c r="A49" s="666">
        <v>43</v>
      </c>
      <c r="B49" s="244"/>
      <c r="C49" s="259" t="s">
        <v>264</v>
      </c>
      <c r="D49" s="1614"/>
      <c r="E49" s="985"/>
      <c r="F49" s="991"/>
      <c r="G49" s="988"/>
      <c r="H49" s="671"/>
      <c r="I49" s="374"/>
      <c r="J49" s="251"/>
      <c r="K49" s="239"/>
      <c r="L49" s="240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376"/>
      <c r="Z49" s="675"/>
      <c r="AA49" s="676"/>
      <c r="AB49" s="677"/>
      <c r="AC49" s="678"/>
      <c r="AD49" s="3436"/>
      <c r="AE49" s="241"/>
      <c r="AF49" s="242"/>
      <c r="AG49" s="964">
        <v>1</v>
      </c>
      <c r="AH49" s="243"/>
      <c r="AI49" s="256">
        <f t="shared" si="10"/>
        <v>1</v>
      </c>
      <c r="AJ49" s="696">
        <f t="array" ref="AJ49">MAX(IF('INTEGRALE verrouillée'!joueurs=C49,'INTEGRALE verrouillée'!$F$7:$F$108))</f>
        <v>42062</v>
      </c>
      <c r="AK49" s="690"/>
      <c r="AL49" s="687">
        <v>6</v>
      </c>
      <c r="AM49" s="688">
        <f t="shared" si="11"/>
        <v>6</v>
      </c>
      <c r="AN49" s="236">
        <f t="shared" si="9"/>
        <v>6</v>
      </c>
      <c r="AT49" s="979"/>
      <c r="AU49" s="979"/>
    </row>
    <row r="50" spans="1:47" s="254" customFormat="1" ht="11.1" customHeight="1" x14ac:dyDescent="0.25">
      <c r="A50" s="666">
        <v>44</v>
      </c>
      <c r="B50" s="244"/>
      <c r="C50" s="274" t="s">
        <v>153</v>
      </c>
      <c r="D50" s="1618">
        <f>AK50</f>
        <v>1</v>
      </c>
      <c r="E50" s="985"/>
      <c r="F50" s="991"/>
      <c r="G50" s="988"/>
      <c r="H50" s="671"/>
      <c r="I50" s="374"/>
      <c r="J50" s="251"/>
      <c r="K50" s="239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376"/>
      <c r="Z50" s="675"/>
      <c r="AA50" s="676"/>
      <c r="AB50" s="677"/>
      <c r="AC50" s="678"/>
      <c r="AD50" s="3436"/>
      <c r="AE50" s="241"/>
      <c r="AF50" s="242"/>
      <c r="AG50" s="964">
        <v>15</v>
      </c>
      <c r="AH50" s="243"/>
      <c r="AI50" s="256">
        <f t="shared" si="10"/>
        <v>15</v>
      </c>
      <c r="AJ50" s="696">
        <f t="array" ref="AJ50">MAX(IF('INTEGRALE verrouillée'!joueurs=C50,'INTEGRALE verrouillée'!$F$7:$F$108))</f>
        <v>42034</v>
      </c>
      <c r="AK50" s="690">
        <v>1</v>
      </c>
      <c r="AL50" s="687">
        <v>87</v>
      </c>
      <c r="AM50" s="688">
        <f t="shared" si="11"/>
        <v>87</v>
      </c>
      <c r="AN50" s="282">
        <f t="shared" si="9"/>
        <v>5.8</v>
      </c>
      <c r="AT50" s="979"/>
      <c r="AU50" s="979"/>
    </row>
    <row r="51" spans="1:47" s="254" customFormat="1" ht="11.1" customHeight="1" x14ac:dyDescent="0.25">
      <c r="A51" s="666">
        <v>45</v>
      </c>
      <c r="B51" s="244"/>
      <c r="C51" s="259" t="s">
        <v>262</v>
      </c>
      <c r="D51" s="1614"/>
      <c r="E51" s="986"/>
      <c r="F51" s="992"/>
      <c r="G51" s="989"/>
      <c r="H51" s="671"/>
      <c r="I51" s="374"/>
      <c r="J51" s="251"/>
      <c r="K51" s="239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376"/>
      <c r="Z51" s="675"/>
      <c r="AA51" s="676"/>
      <c r="AB51" s="677"/>
      <c r="AC51" s="678"/>
      <c r="AD51" s="3436"/>
      <c r="AE51" s="241"/>
      <c r="AF51" s="242"/>
      <c r="AG51" s="964">
        <v>1</v>
      </c>
      <c r="AH51" s="243"/>
      <c r="AI51" s="256">
        <f t="shared" si="10"/>
        <v>1</v>
      </c>
      <c r="AJ51" s="696">
        <f t="array" ref="AJ51">MAX(IF('INTEGRALE verrouillée'!joueurs=C51,'INTEGRALE verrouillée'!$F$7:$F$108))</f>
        <v>41996</v>
      </c>
      <c r="AK51" s="690"/>
      <c r="AL51" s="687">
        <v>2</v>
      </c>
      <c r="AM51" s="688">
        <f t="shared" si="11"/>
        <v>2</v>
      </c>
      <c r="AN51" s="264">
        <f t="shared" ref="AN51:AN68" si="12">AM51/AI51</f>
        <v>2</v>
      </c>
      <c r="AT51" s="979"/>
      <c r="AU51" s="979"/>
    </row>
    <row r="52" spans="1:47" s="254" customFormat="1" ht="11.1" customHeight="1" x14ac:dyDescent="0.25">
      <c r="A52" s="666">
        <v>46</v>
      </c>
      <c r="B52" s="237"/>
      <c r="C52" s="3462" t="s">
        <v>196</v>
      </c>
      <c r="D52" s="1619">
        <f>AK52</f>
        <v>3</v>
      </c>
      <c r="E52" s="986" t="s">
        <v>156</v>
      </c>
      <c r="F52" s="992" t="s">
        <v>156</v>
      </c>
      <c r="G52" s="989"/>
      <c r="H52" s="671"/>
      <c r="I52" s="374"/>
      <c r="J52" s="251"/>
      <c r="K52" s="239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376"/>
      <c r="Z52" s="675"/>
      <c r="AA52" s="676"/>
      <c r="AB52" s="677"/>
      <c r="AC52" s="678"/>
      <c r="AD52" s="3436"/>
      <c r="AE52" s="241"/>
      <c r="AF52" s="242"/>
      <c r="AG52" s="964">
        <v>13</v>
      </c>
      <c r="AH52" s="243"/>
      <c r="AI52" s="256">
        <f t="shared" si="10"/>
        <v>13</v>
      </c>
      <c r="AJ52" s="696">
        <f t="array" ref="AJ52">MAX(IF('INTEGRALE verrouillée'!joueurs=C52,'INTEGRALE verrouillée'!$F$7:$F$108))</f>
        <v>41996</v>
      </c>
      <c r="AK52" s="690">
        <v>3</v>
      </c>
      <c r="AL52" s="687">
        <v>128</v>
      </c>
      <c r="AM52" s="688">
        <f t="shared" si="11"/>
        <v>128</v>
      </c>
      <c r="AN52" s="236">
        <f t="shared" si="12"/>
        <v>9.8461538461538467</v>
      </c>
      <c r="AT52" s="979"/>
      <c r="AU52" s="979"/>
    </row>
    <row r="53" spans="1:47" s="254" customFormat="1" ht="11.1" customHeight="1" x14ac:dyDescent="0.25">
      <c r="A53" s="666">
        <v>47</v>
      </c>
      <c r="B53" s="244"/>
      <c r="C53" s="259" t="s">
        <v>236</v>
      </c>
      <c r="D53" s="1614"/>
      <c r="E53" s="985"/>
      <c r="F53" s="991"/>
      <c r="G53" s="988"/>
      <c r="H53" s="671"/>
      <c r="I53" s="374"/>
      <c r="J53" s="251"/>
      <c r="K53" s="239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376"/>
      <c r="Z53" s="675"/>
      <c r="AA53" s="676"/>
      <c r="AB53" s="677"/>
      <c r="AC53" s="678"/>
      <c r="AD53" s="3436"/>
      <c r="AE53" s="241"/>
      <c r="AF53" s="242"/>
      <c r="AG53" s="964">
        <v>1</v>
      </c>
      <c r="AH53" s="243"/>
      <c r="AI53" s="256">
        <f t="shared" si="10"/>
        <v>1</v>
      </c>
      <c r="AJ53" s="696">
        <f t="array" ref="AJ53">MAX(IF('INTEGRALE verrouillée'!joueurs=C53,'INTEGRALE verrouillée'!$F$7:$F$108))</f>
        <v>41943</v>
      </c>
      <c r="AK53" s="690"/>
      <c r="AL53" s="687">
        <v>12</v>
      </c>
      <c r="AM53" s="688">
        <f t="shared" si="11"/>
        <v>12</v>
      </c>
      <c r="AN53" s="236">
        <f t="shared" si="12"/>
        <v>12</v>
      </c>
      <c r="AT53" s="979"/>
      <c r="AU53" s="979"/>
    </row>
    <row r="54" spans="1:47" s="254" customFormat="1" ht="11.1" customHeight="1" x14ac:dyDescent="0.25">
      <c r="A54" s="666">
        <v>48</v>
      </c>
      <c r="B54" s="244"/>
      <c r="C54" s="3461" t="s">
        <v>134</v>
      </c>
      <c r="D54" s="1612">
        <f>AK54</f>
        <v>2</v>
      </c>
      <c r="E54" s="985"/>
      <c r="F54" s="991" t="s">
        <v>156</v>
      </c>
      <c r="G54" s="988"/>
      <c r="H54" s="671"/>
      <c r="I54" s="374"/>
      <c r="J54" s="251"/>
      <c r="K54" s="239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376"/>
      <c r="Z54" s="675"/>
      <c r="AA54" s="676"/>
      <c r="AB54" s="677"/>
      <c r="AC54" s="678"/>
      <c r="AD54" s="3436"/>
      <c r="AE54" s="241"/>
      <c r="AF54" s="242"/>
      <c r="AG54" s="964">
        <v>7</v>
      </c>
      <c r="AH54" s="243"/>
      <c r="AI54" s="256">
        <f t="shared" si="10"/>
        <v>7</v>
      </c>
      <c r="AJ54" s="696">
        <f t="array" ref="AJ54">MAX(IF('INTEGRALE verrouillée'!joueurs=C54,'INTEGRALE verrouillée'!$F$7:$F$108))</f>
        <v>41880</v>
      </c>
      <c r="AK54" s="690">
        <v>2</v>
      </c>
      <c r="AL54" s="687">
        <v>40</v>
      </c>
      <c r="AM54" s="688">
        <f t="shared" si="11"/>
        <v>40</v>
      </c>
      <c r="AN54" s="236">
        <f t="shared" si="12"/>
        <v>5.7142857142857144</v>
      </c>
      <c r="AT54" s="979"/>
      <c r="AU54" s="979"/>
    </row>
    <row r="55" spans="1:47" s="254" customFormat="1" ht="11.1" customHeight="1" x14ac:dyDescent="0.25">
      <c r="A55" s="666">
        <v>49</v>
      </c>
      <c r="B55" s="244"/>
      <c r="C55" s="259" t="s">
        <v>218</v>
      </c>
      <c r="D55" s="1614"/>
      <c r="E55" s="985"/>
      <c r="F55" s="991"/>
      <c r="G55" s="988"/>
      <c r="H55" s="671"/>
      <c r="I55" s="374"/>
      <c r="J55" s="251"/>
      <c r="K55" s="239"/>
      <c r="L55" s="240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376"/>
      <c r="Z55" s="675"/>
      <c r="AA55" s="676"/>
      <c r="AB55" s="677"/>
      <c r="AC55" s="678"/>
      <c r="AD55" s="3436"/>
      <c r="AE55" s="241"/>
      <c r="AF55" s="681"/>
      <c r="AG55" s="964">
        <v>1</v>
      </c>
      <c r="AH55" s="243"/>
      <c r="AI55" s="256">
        <f t="shared" si="10"/>
        <v>1</v>
      </c>
      <c r="AJ55" s="696">
        <f t="array" ref="AJ55">MAX(IF('INTEGRALE verrouillée'!joueurs=C55,'INTEGRALE verrouillée'!$F$7:$F$108))</f>
        <v>41880</v>
      </c>
      <c r="AK55" s="690"/>
      <c r="AL55" s="687">
        <v>2</v>
      </c>
      <c r="AM55" s="688">
        <f t="shared" si="11"/>
        <v>2</v>
      </c>
      <c r="AN55" s="236">
        <f t="shared" si="12"/>
        <v>2</v>
      </c>
      <c r="AT55" s="979"/>
      <c r="AU55" s="979"/>
    </row>
    <row r="56" spans="1:47" s="254" customFormat="1" ht="11.1" customHeight="1" x14ac:dyDescent="0.25">
      <c r="A56" s="666">
        <v>50</v>
      </c>
      <c r="B56" s="253"/>
      <c r="C56" s="3463" t="s">
        <v>222</v>
      </c>
      <c r="D56" s="1618">
        <f>AK56</f>
        <v>1</v>
      </c>
      <c r="E56" s="995"/>
      <c r="F56" s="991"/>
      <c r="G56" s="3553"/>
      <c r="H56" s="671"/>
      <c r="I56" s="255"/>
      <c r="J56" s="248"/>
      <c r="K56" s="239"/>
      <c r="L56" s="240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3442"/>
      <c r="Z56" s="675"/>
      <c r="AA56" s="676"/>
      <c r="AB56" s="677"/>
      <c r="AC56" s="678"/>
      <c r="AD56" s="3436"/>
      <c r="AE56" s="262"/>
      <c r="AF56" s="267"/>
      <c r="AG56" s="964">
        <v>1</v>
      </c>
      <c r="AH56" s="243"/>
      <c r="AI56" s="256">
        <f t="shared" si="10"/>
        <v>1</v>
      </c>
      <c r="AJ56" s="696">
        <f t="array" ref="AJ56">MAX(IF('INTEGRALE verrouillée'!joueurs=C56,'INTEGRALE verrouillée'!$F$7:$F$108))</f>
        <v>41782</v>
      </c>
      <c r="AK56" s="690">
        <v>1</v>
      </c>
      <c r="AL56" s="687">
        <v>12</v>
      </c>
      <c r="AM56" s="688">
        <f t="shared" si="11"/>
        <v>12</v>
      </c>
      <c r="AN56" s="236">
        <f t="shared" si="12"/>
        <v>12</v>
      </c>
      <c r="AT56" s="979"/>
      <c r="AU56" s="979"/>
    </row>
    <row r="57" spans="1:47" s="254" customFormat="1" ht="11.1" customHeight="1" x14ac:dyDescent="0.25">
      <c r="A57" s="666">
        <v>51</v>
      </c>
      <c r="B57" s="244"/>
      <c r="C57" s="269" t="s">
        <v>227</v>
      </c>
      <c r="D57" s="1621">
        <f>AK57</f>
        <v>1</v>
      </c>
      <c r="E57" s="985"/>
      <c r="F57" s="991"/>
      <c r="G57" s="988"/>
      <c r="H57" s="671"/>
      <c r="I57" s="255"/>
      <c r="J57" s="251"/>
      <c r="K57" s="239"/>
      <c r="L57" s="240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376"/>
      <c r="Z57" s="675"/>
      <c r="AA57" s="676"/>
      <c r="AB57" s="677"/>
      <c r="AC57" s="678"/>
      <c r="AD57" s="3436"/>
      <c r="AE57" s="241"/>
      <c r="AF57" s="681"/>
      <c r="AG57" s="964">
        <v>29</v>
      </c>
      <c r="AH57" s="243"/>
      <c r="AI57" s="256">
        <f t="shared" si="10"/>
        <v>29</v>
      </c>
      <c r="AJ57" s="696">
        <f t="array" ref="AJ57">MAX(IF('INTEGRALE verrouillée'!joueurs=C57,'INTEGRALE verrouillée'!$F$7:$F$108))</f>
        <v>41698</v>
      </c>
      <c r="AK57" s="690">
        <v>1</v>
      </c>
      <c r="AL57" s="687">
        <v>163</v>
      </c>
      <c r="AM57" s="688">
        <f t="shared" si="11"/>
        <v>163</v>
      </c>
      <c r="AN57" s="236">
        <f t="shared" si="12"/>
        <v>5.6206896551724137</v>
      </c>
      <c r="AT57" s="979"/>
      <c r="AU57" s="979"/>
    </row>
    <row r="58" spans="1:47" s="254" customFormat="1" ht="11.1" customHeight="1" x14ac:dyDescent="0.25">
      <c r="A58" s="666">
        <v>52</v>
      </c>
      <c r="B58" s="244"/>
      <c r="C58" s="634" t="s">
        <v>136</v>
      </c>
      <c r="D58" s="1615">
        <f>AK58</f>
        <v>4</v>
      </c>
      <c r="E58" s="985"/>
      <c r="F58" s="991"/>
      <c r="G58" s="988" t="s">
        <v>156</v>
      </c>
      <c r="H58" s="671" t="s">
        <v>156</v>
      </c>
      <c r="I58" s="255"/>
      <c r="J58" s="251"/>
      <c r="K58" s="239"/>
      <c r="L58" s="240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376"/>
      <c r="Z58" s="675"/>
      <c r="AA58" s="676"/>
      <c r="AB58" s="677"/>
      <c r="AC58" s="678"/>
      <c r="AD58" s="3436"/>
      <c r="AE58" s="241"/>
      <c r="AF58" s="681"/>
      <c r="AG58" s="964">
        <v>21</v>
      </c>
      <c r="AH58" s="243"/>
      <c r="AI58" s="256">
        <f t="shared" si="10"/>
        <v>21</v>
      </c>
      <c r="AJ58" s="696">
        <f t="array" ref="AJ58">MAX(IF('INTEGRALE verrouillée'!joueurs=C58,'INTEGRALE verrouillée'!$F$7:$F$108))</f>
        <v>41670</v>
      </c>
      <c r="AK58" s="690">
        <v>4</v>
      </c>
      <c r="AL58" s="687">
        <v>134</v>
      </c>
      <c r="AM58" s="688">
        <f t="shared" si="11"/>
        <v>134</v>
      </c>
      <c r="AN58" s="672">
        <f t="shared" si="12"/>
        <v>6.3809523809523814</v>
      </c>
      <c r="AT58" s="979"/>
      <c r="AU58" s="979"/>
    </row>
    <row r="59" spans="1:47" s="212" customFormat="1" ht="11.1" customHeight="1" x14ac:dyDescent="0.25">
      <c r="A59" s="666">
        <v>53</v>
      </c>
      <c r="B59" s="237"/>
      <c r="C59" s="274" t="s">
        <v>137</v>
      </c>
      <c r="D59" s="1618">
        <f>AK59</f>
        <v>1</v>
      </c>
      <c r="E59" s="985"/>
      <c r="F59" s="991"/>
      <c r="G59" s="988"/>
      <c r="H59" s="671"/>
      <c r="I59" s="255"/>
      <c r="J59" s="251"/>
      <c r="K59" s="239"/>
      <c r="L59" s="240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376"/>
      <c r="Z59" s="675"/>
      <c r="AA59" s="676"/>
      <c r="AB59" s="677"/>
      <c r="AC59" s="678"/>
      <c r="AD59" s="3436"/>
      <c r="AE59" s="241"/>
      <c r="AF59" s="681"/>
      <c r="AG59" s="964">
        <v>4</v>
      </c>
      <c r="AH59" s="243"/>
      <c r="AI59" s="256">
        <f t="shared" si="10"/>
        <v>4</v>
      </c>
      <c r="AJ59" s="696">
        <f t="array" ref="AJ59">MAX(IF('INTEGRALE verrouillée'!joueurs=C59,'INTEGRALE verrouillée'!$F$7:$F$108))</f>
        <v>41607</v>
      </c>
      <c r="AK59" s="690">
        <v>1</v>
      </c>
      <c r="AL59" s="687">
        <v>24</v>
      </c>
      <c r="AM59" s="688">
        <f t="shared" si="11"/>
        <v>24</v>
      </c>
      <c r="AN59" s="672">
        <f t="shared" si="12"/>
        <v>6</v>
      </c>
      <c r="AT59" s="977"/>
      <c r="AU59" s="977"/>
    </row>
    <row r="60" spans="1:47" s="212" customFormat="1" ht="11.1" customHeight="1" x14ac:dyDescent="0.2">
      <c r="A60" s="666">
        <v>54</v>
      </c>
      <c r="B60" s="253"/>
      <c r="C60" s="259" t="s">
        <v>205</v>
      </c>
      <c r="D60" s="1614"/>
      <c r="E60" s="985"/>
      <c r="F60" s="991"/>
      <c r="G60" s="988"/>
      <c r="H60" s="671"/>
      <c r="I60" s="255"/>
      <c r="J60" s="251"/>
      <c r="K60" s="239"/>
      <c r="L60" s="240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3443"/>
      <c r="Z60" s="675"/>
      <c r="AA60" s="676"/>
      <c r="AB60" s="677"/>
      <c r="AC60" s="678"/>
      <c r="AD60" s="3436"/>
      <c r="AE60" s="241"/>
      <c r="AF60" s="681"/>
      <c r="AG60" s="964">
        <v>1</v>
      </c>
      <c r="AH60" s="243"/>
      <c r="AI60" s="256">
        <f t="shared" si="10"/>
        <v>1</v>
      </c>
      <c r="AJ60" s="696">
        <f t="array" ref="AJ60">MAX(IF('INTEGRALE verrouillée'!joueurs=C60,'INTEGRALE verrouillée'!$F$7:$F$108))</f>
        <v>41607</v>
      </c>
      <c r="AK60" s="690"/>
      <c r="AL60" s="687">
        <v>5</v>
      </c>
      <c r="AM60" s="688">
        <f t="shared" si="11"/>
        <v>5</v>
      </c>
      <c r="AN60" s="672">
        <f t="shared" si="12"/>
        <v>5</v>
      </c>
      <c r="AT60" s="977"/>
      <c r="AU60" s="977"/>
    </row>
    <row r="61" spans="1:47" s="212" customFormat="1" ht="11.1" customHeight="1" x14ac:dyDescent="0.25">
      <c r="A61" s="666">
        <v>55</v>
      </c>
      <c r="B61" s="253"/>
      <c r="C61" s="257" t="s">
        <v>169</v>
      </c>
      <c r="D61" s="1622"/>
      <c r="E61" s="985"/>
      <c r="F61" s="991"/>
      <c r="G61" s="988"/>
      <c r="H61" s="671"/>
      <c r="I61" s="3453"/>
      <c r="J61" s="248"/>
      <c r="K61" s="239"/>
      <c r="L61" s="240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827"/>
      <c r="Z61" s="806"/>
      <c r="AA61" s="807"/>
      <c r="AB61" s="808"/>
      <c r="AC61" s="692"/>
      <c r="AD61" s="3435"/>
      <c r="AE61" s="3457"/>
      <c r="AF61" s="3458"/>
      <c r="AG61" s="3460">
        <v>1</v>
      </c>
      <c r="AH61" s="701"/>
      <c r="AI61" s="256">
        <f t="shared" si="10"/>
        <v>1</v>
      </c>
      <c r="AJ61" s="697">
        <f t="array" ref="AJ61">MAX(IF('INTEGRALE verrouillée'!joueurs=C61,'INTEGRALE verrouillée'!$F$7:$F$108))</f>
        <v>41432</v>
      </c>
      <c r="AK61" s="709"/>
      <c r="AL61" s="710">
        <v>4</v>
      </c>
      <c r="AM61" s="688">
        <f t="shared" si="11"/>
        <v>4</v>
      </c>
      <c r="AN61" s="236">
        <f t="shared" si="12"/>
        <v>4</v>
      </c>
      <c r="AT61" s="977"/>
      <c r="AU61" s="977"/>
    </row>
    <row r="62" spans="1:47" s="212" customFormat="1" ht="11.1" customHeight="1" x14ac:dyDescent="0.25">
      <c r="A62" s="666">
        <v>56</v>
      </c>
      <c r="B62" s="253"/>
      <c r="C62" s="259" t="s">
        <v>65</v>
      </c>
      <c r="D62" s="1623"/>
      <c r="E62" s="985"/>
      <c r="F62" s="991"/>
      <c r="G62" s="988"/>
      <c r="H62" s="671"/>
      <c r="I62" s="255"/>
      <c r="J62" s="248"/>
      <c r="K62" s="239"/>
      <c r="L62" s="240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3445"/>
      <c r="Z62" s="675"/>
      <c r="AA62" s="676"/>
      <c r="AB62" s="677"/>
      <c r="AC62" s="678"/>
      <c r="AD62" s="3436"/>
      <c r="AE62" s="262"/>
      <c r="AF62" s="263"/>
      <c r="AG62" s="964">
        <v>2</v>
      </c>
      <c r="AH62" s="243"/>
      <c r="AI62" s="256">
        <f t="shared" si="10"/>
        <v>2</v>
      </c>
      <c r="AJ62" s="697">
        <f t="array" ref="AJ62">MAX(IF('INTEGRALE verrouillée'!joueurs=C62,'INTEGRALE verrouillée'!$F$7:$F$108))</f>
        <v>41432</v>
      </c>
      <c r="AK62" s="690"/>
      <c r="AL62" s="687">
        <v>10</v>
      </c>
      <c r="AM62" s="688">
        <f t="shared" si="11"/>
        <v>10</v>
      </c>
      <c r="AN62" s="282">
        <f t="shared" si="12"/>
        <v>5</v>
      </c>
      <c r="AT62" s="977"/>
      <c r="AU62" s="977"/>
    </row>
    <row r="63" spans="1:47" s="212" customFormat="1" ht="11.1" customHeight="1" x14ac:dyDescent="0.25">
      <c r="A63" s="666">
        <v>57</v>
      </c>
      <c r="B63" s="253"/>
      <c r="C63" s="259" t="s">
        <v>160</v>
      </c>
      <c r="D63" s="1623"/>
      <c r="E63" s="985"/>
      <c r="F63" s="991"/>
      <c r="G63" s="988"/>
      <c r="H63" s="671"/>
      <c r="I63" s="265"/>
      <c r="J63" s="248"/>
      <c r="K63" s="239"/>
      <c r="L63" s="240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3445"/>
      <c r="Z63" s="675"/>
      <c r="AA63" s="676"/>
      <c r="AB63" s="677"/>
      <c r="AC63" s="678"/>
      <c r="AD63" s="3436"/>
      <c r="AE63" s="683"/>
      <c r="AF63" s="242"/>
      <c r="AG63" s="964">
        <v>2</v>
      </c>
      <c r="AH63" s="243"/>
      <c r="AI63" s="256">
        <f t="shared" si="10"/>
        <v>2</v>
      </c>
      <c r="AJ63" s="697">
        <f t="array" ref="AJ63">MAX(IF('INTEGRALE verrouillée'!joueurs=C63,'INTEGRALE verrouillée'!$F$7:$F$108))</f>
        <v>41397</v>
      </c>
      <c r="AK63" s="690"/>
      <c r="AL63" s="687">
        <v>6</v>
      </c>
      <c r="AM63" s="688">
        <f t="shared" si="11"/>
        <v>6</v>
      </c>
      <c r="AN63" s="236">
        <f t="shared" si="12"/>
        <v>3</v>
      </c>
      <c r="AT63" s="977"/>
      <c r="AU63" s="977"/>
    </row>
    <row r="64" spans="1:47" s="254" customFormat="1" ht="11.1" customHeight="1" x14ac:dyDescent="0.25">
      <c r="A64" s="666">
        <v>58</v>
      </c>
      <c r="B64" s="253"/>
      <c r="C64" s="278" t="s">
        <v>149</v>
      </c>
      <c r="D64" s="1625"/>
      <c r="E64" s="985"/>
      <c r="F64" s="991"/>
      <c r="G64" s="988"/>
      <c r="H64" s="671"/>
      <c r="I64" s="3455"/>
      <c r="J64" s="795"/>
      <c r="K64" s="239"/>
      <c r="L64" s="240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3444"/>
      <c r="Z64" s="675"/>
      <c r="AA64" s="676"/>
      <c r="AB64" s="677"/>
      <c r="AC64" s="678"/>
      <c r="AD64" s="3437"/>
      <c r="AE64" s="682"/>
      <c r="AF64" s="805"/>
      <c r="AG64" s="964">
        <v>2</v>
      </c>
      <c r="AH64" s="243"/>
      <c r="AI64" s="256">
        <f t="shared" si="10"/>
        <v>2</v>
      </c>
      <c r="AJ64" s="697">
        <f t="array" ref="AJ64">MAX(IF('INTEGRALE verrouillée'!joueurs=C64,'INTEGRALE verrouillée'!$F$7:$F$108))</f>
        <v>41397</v>
      </c>
      <c r="AK64" s="690"/>
      <c r="AL64" s="687">
        <v>5</v>
      </c>
      <c r="AM64" s="688">
        <f t="shared" si="11"/>
        <v>5</v>
      </c>
      <c r="AN64" s="268">
        <f t="shared" si="12"/>
        <v>2.5</v>
      </c>
      <c r="AT64" s="979"/>
      <c r="AU64" s="979"/>
    </row>
    <row r="65" spans="1:47" s="254" customFormat="1" ht="11.1" customHeight="1" x14ac:dyDescent="0.25">
      <c r="A65" s="666">
        <v>59</v>
      </c>
      <c r="B65" s="244"/>
      <c r="C65" s="278" t="s">
        <v>168</v>
      </c>
      <c r="D65" s="1625"/>
      <c r="E65" s="985"/>
      <c r="F65" s="991"/>
      <c r="G65" s="988"/>
      <c r="H65" s="671"/>
      <c r="I65" s="3454"/>
      <c r="J65" s="248"/>
      <c r="K65" s="239"/>
      <c r="L65" s="240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3456"/>
      <c r="Z65" s="675"/>
      <c r="AA65" s="676"/>
      <c r="AB65" s="677"/>
      <c r="AC65" s="678"/>
      <c r="AD65" s="3437"/>
      <c r="AE65" s="801"/>
      <c r="AF65" s="3459"/>
      <c r="AG65" s="700">
        <v>1</v>
      </c>
      <c r="AH65" s="701"/>
      <c r="AI65" s="256">
        <f t="shared" si="10"/>
        <v>1</v>
      </c>
      <c r="AJ65" s="697">
        <f t="array" ref="AJ65">MAX(IF('INTEGRALE verrouillée'!joueurs=C65,'INTEGRALE verrouillée'!$F$7:$F$108))</f>
        <v>41397</v>
      </c>
      <c r="AK65" s="709"/>
      <c r="AL65" s="710">
        <v>7</v>
      </c>
      <c r="AM65" s="688">
        <f t="shared" si="11"/>
        <v>7</v>
      </c>
      <c r="AN65" s="236">
        <f t="shared" si="12"/>
        <v>7</v>
      </c>
      <c r="AT65" s="979"/>
      <c r="AU65" s="979"/>
    </row>
    <row r="66" spans="1:47" s="254" customFormat="1" ht="11.1" customHeight="1" x14ac:dyDescent="0.25">
      <c r="A66" s="666">
        <v>60</v>
      </c>
      <c r="B66" s="244"/>
      <c r="C66" s="259" t="s">
        <v>37</v>
      </c>
      <c r="D66" s="1623"/>
      <c r="E66" s="985"/>
      <c r="F66" s="991"/>
      <c r="G66" s="988"/>
      <c r="H66" s="671"/>
      <c r="I66" s="265"/>
      <c r="J66" s="251"/>
      <c r="K66" s="239"/>
      <c r="L66" s="240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3445"/>
      <c r="Z66" s="675"/>
      <c r="AA66" s="676"/>
      <c r="AB66" s="677"/>
      <c r="AC66" s="678"/>
      <c r="AD66" s="3436"/>
      <c r="AE66" s="262"/>
      <c r="AF66" s="267"/>
      <c r="AG66" s="964">
        <v>4</v>
      </c>
      <c r="AH66" s="243"/>
      <c r="AI66" s="256">
        <f t="shared" si="10"/>
        <v>4</v>
      </c>
      <c r="AJ66" s="697">
        <f t="array" ref="AJ66">MAX(IF('INTEGRALE verrouillée'!joueurs=C66,'INTEGRALE verrouillée'!$F$7:$F$108))</f>
        <v>41397</v>
      </c>
      <c r="AK66" s="690"/>
      <c r="AL66" s="687">
        <v>28</v>
      </c>
      <c r="AM66" s="688">
        <f t="shared" si="11"/>
        <v>28</v>
      </c>
      <c r="AN66" s="236">
        <f t="shared" si="12"/>
        <v>7</v>
      </c>
      <c r="AT66" s="979"/>
      <c r="AU66" s="979"/>
    </row>
    <row r="67" spans="1:47" s="254" customFormat="1" ht="11.1" customHeight="1" x14ac:dyDescent="0.25">
      <c r="A67" s="666">
        <v>61</v>
      </c>
      <c r="B67" s="253"/>
      <c r="C67" s="713" t="s">
        <v>167</v>
      </c>
      <c r="D67" s="1626"/>
      <c r="E67" s="985"/>
      <c r="F67" s="991"/>
      <c r="G67" s="988"/>
      <c r="H67" s="671"/>
      <c r="I67" s="789"/>
      <c r="J67" s="238"/>
      <c r="K67" s="239"/>
      <c r="L67" s="240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3446"/>
      <c r="Z67" s="675"/>
      <c r="AA67" s="676"/>
      <c r="AB67" s="677"/>
      <c r="AC67" s="678"/>
      <c r="AD67" s="3438"/>
      <c r="AE67" s="800"/>
      <c r="AF67" s="803"/>
      <c r="AG67" s="700">
        <v>1</v>
      </c>
      <c r="AH67" s="701"/>
      <c r="AI67" s="256">
        <f t="shared" si="10"/>
        <v>1</v>
      </c>
      <c r="AJ67" s="697">
        <f t="array" ref="AJ67">MAX(IF('INTEGRALE verrouillée'!joueurs=C67,'INTEGRALE verrouillée'!$F$7:$F$108))</f>
        <v>41397</v>
      </c>
      <c r="AK67" s="709"/>
      <c r="AL67" s="710">
        <v>10</v>
      </c>
      <c r="AM67" s="688">
        <f t="shared" si="11"/>
        <v>10</v>
      </c>
      <c r="AN67" s="282">
        <f t="shared" si="12"/>
        <v>10</v>
      </c>
      <c r="AT67" s="979"/>
      <c r="AU67" s="979"/>
    </row>
    <row r="68" spans="1:47" s="254" customFormat="1" ht="11.1" customHeight="1" x14ac:dyDescent="0.25">
      <c r="A68" s="666">
        <v>62</v>
      </c>
      <c r="B68" s="244"/>
      <c r="C68" s="269" t="s">
        <v>238</v>
      </c>
      <c r="D68" s="1624">
        <f>AK68</f>
        <v>1</v>
      </c>
      <c r="E68" s="985"/>
      <c r="F68" s="991"/>
      <c r="G68" s="988"/>
      <c r="H68" s="671"/>
      <c r="I68" s="255"/>
      <c r="J68" s="248"/>
      <c r="K68" s="239"/>
      <c r="L68" s="240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376"/>
      <c r="Z68" s="675"/>
      <c r="AA68" s="676"/>
      <c r="AB68" s="677"/>
      <c r="AC68" s="678"/>
      <c r="AD68" s="3436"/>
      <c r="AE68" s="241"/>
      <c r="AF68" s="242"/>
      <c r="AG68" s="964">
        <v>8</v>
      </c>
      <c r="AH68" s="243"/>
      <c r="AI68" s="256">
        <f t="shared" si="10"/>
        <v>8</v>
      </c>
      <c r="AJ68" s="697">
        <f t="array" ref="AJ68">MAX(IF('INTEGRALE verrouillée'!joueurs=C68,'INTEGRALE verrouillée'!$F$7:$F$108))</f>
        <v>41397</v>
      </c>
      <c r="AK68" s="690">
        <v>1</v>
      </c>
      <c r="AL68" s="687">
        <v>50</v>
      </c>
      <c r="AM68" s="688">
        <f t="shared" si="11"/>
        <v>50</v>
      </c>
      <c r="AN68" s="282">
        <f t="shared" si="12"/>
        <v>6.25</v>
      </c>
      <c r="AT68" s="979"/>
      <c r="AU68" s="979"/>
    </row>
    <row r="69" spans="1:47" s="254" customFormat="1" ht="11.1" customHeight="1" x14ac:dyDescent="0.25">
      <c r="A69" s="666">
        <v>63</v>
      </c>
      <c r="B69" s="253"/>
      <c r="C69" s="259" t="s">
        <v>63</v>
      </c>
      <c r="D69" s="1623"/>
      <c r="E69" s="985"/>
      <c r="F69" s="991"/>
      <c r="G69" s="988"/>
      <c r="H69" s="671"/>
      <c r="I69" s="275"/>
      <c r="J69" s="245"/>
      <c r="K69" s="239"/>
      <c r="L69" s="240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3445"/>
      <c r="Z69" s="675"/>
      <c r="AA69" s="676"/>
      <c r="AB69" s="677"/>
      <c r="AC69" s="678"/>
      <c r="AD69" s="3436"/>
      <c r="AE69" s="262"/>
      <c r="AF69" s="263"/>
      <c r="AG69" s="964">
        <v>4</v>
      </c>
      <c r="AH69" s="243"/>
      <c r="AI69" s="256">
        <f t="shared" si="10"/>
        <v>4</v>
      </c>
      <c r="AJ69" s="697">
        <f t="array" ref="AJ69">MAX(IF('INTEGRALE verrouillée'!joueurs=C69,'INTEGRALE verrouillée'!$F$7:$F$108))</f>
        <v>41117</v>
      </c>
      <c r="AK69" s="690"/>
      <c r="AL69" s="687">
        <v>7</v>
      </c>
      <c r="AM69" s="688">
        <f t="shared" si="11"/>
        <v>7</v>
      </c>
      <c r="AN69" s="236">
        <f t="shared" ref="AN69:AN90" si="13">AM69/AI69</f>
        <v>1.75</v>
      </c>
      <c r="AT69" s="979"/>
      <c r="AU69" s="979"/>
    </row>
    <row r="70" spans="1:47" s="254" customFormat="1" ht="11.1" customHeight="1" x14ac:dyDescent="0.25">
      <c r="A70" s="666">
        <v>64</v>
      </c>
      <c r="B70" s="253"/>
      <c r="C70" s="259" t="s">
        <v>118</v>
      </c>
      <c r="D70" s="1623"/>
      <c r="E70" s="985"/>
      <c r="F70" s="991"/>
      <c r="G70" s="988"/>
      <c r="H70" s="671"/>
      <c r="I70" s="283"/>
      <c r="J70" s="285"/>
      <c r="K70" s="239"/>
      <c r="L70" s="240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665"/>
      <c r="Z70" s="675"/>
      <c r="AA70" s="676"/>
      <c r="AB70" s="677"/>
      <c r="AC70" s="678"/>
      <c r="AD70" s="3436"/>
      <c r="AE70" s="262"/>
      <c r="AF70" s="284"/>
      <c r="AG70" s="700">
        <v>1</v>
      </c>
      <c r="AH70" s="701"/>
      <c r="AI70" s="256">
        <f t="shared" ref="AI70:AI101" si="14">AG70+AH70</f>
        <v>1</v>
      </c>
      <c r="AJ70" s="697">
        <f t="array" ref="AJ70">MAX(IF('INTEGRALE verrouillée'!joueurs=C70,'INTEGRALE verrouillée'!$F$7:$F$108))</f>
        <v>41040</v>
      </c>
      <c r="AK70" s="709"/>
      <c r="AL70" s="710">
        <v>5</v>
      </c>
      <c r="AM70" s="688">
        <f t="shared" si="11"/>
        <v>5</v>
      </c>
      <c r="AN70" s="236">
        <f t="shared" si="13"/>
        <v>5</v>
      </c>
      <c r="AT70" s="979"/>
      <c r="AU70" s="979"/>
    </row>
    <row r="71" spans="1:47" s="254" customFormat="1" ht="11.1" customHeight="1" x14ac:dyDescent="0.25">
      <c r="A71" s="666">
        <v>65</v>
      </c>
      <c r="B71" s="253"/>
      <c r="C71" s="259" t="s">
        <v>117</v>
      </c>
      <c r="D71" s="1623"/>
      <c r="E71" s="985"/>
      <c r="F71" s="991"/>
      <c r="G71" s="988"/>
      <c r="H71" s="671"/>
      <c r="I71" s="283"/>
      <c r="J71" s="285"/>
      <c r="K71" s="239"/>
      <c r="L71" s="240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665"/>
      <c r="Z71" s="675"/>
      <c r="AA71" s="676"/>
      <c r="AB71" s="677"/>
      <c r="AC71" s="678"/>
      <c r="AD71" s="3436"/>
      <c r="AE71" s="262"/>
      <c r="AF71" s="284"/>
      <c r="AG71" s="700">
        <v>1</v>
      </c>
      <c r="AH71" s="701"/>
      <c r="AI71" s="256">
        <f t="shared" si="14"/>
        <v>1</v>
      </c>
      <c r="AJ71" s="697">
        <f t="array" ref="AJ71">MAX(IF('INTEGRALE verrouillée'!joueurs=C71,'INTEGRALE verrouillée'!$F$7:$F$108))</f>
        <v>41040</v>
      </c>
      <c r="AK71" s="709"/>
      <c r="AL71" s="710">
        <v>2</v>
      </c>
      <c r="AM71" s="688">
        <f t="shared" ref="AM71:AM102" si="15">SUM(K71:X71)+AL71</f>
        <v>2</v>
      </c>
      <c r="AN71" s="282">
        <f t="shared" si="13"/>
        <v>2</v>
      </c>
      <c r="AT71" s="979"/>
      <c r="AU71" s="979"/>
    </row>
    <row r="72" spans="1:47" s="254" customFormat="1" ht="11.1" customHeight="1" x14ac:dyDescent="0.25">
      <c r="A72" s="666">
        <v>66</v>
      </c>
      <c r="B72" s="253"/>
      <c r="C72" s="269" t="s">
        <v>144</v>
      </c>
      <c r="D72" s="1624">
        <f>AK72</f>
        <v>1</v>
      </c>
      <c r="E72" s="985"/>
      <c r="F72" s="991"/>
      <c r="G72" s="988"/>
      <c r="H72" s="671"/>
      <c r="I72" s="255"/>
      <c r="J72" s="238"/>
      <c r="K72" s="239"/>
      <c r="L72" s="240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376"/>
      <c r="Z72" s="675"/>
      <c r="AA72" s="676"/>
      <c r="AB72" s="677"/>
      <c r="AC72" s="678"/>
      <c r="AD72" s="3436"/>
      <c r="AE72" s="241"/>
      <c r="AF72" s="242"/>
      <c r="AG72" s="964">
        <v>3</v>
      </c>
      <c r="AH72" s="243"/>
      <c r="AI72" s="256">
        <f t="shared" si="14"/>
        <v>3</v>
      </c>
      <c r="AJ72" s="697">
        <f t="array" ref="AJ72">MAX(IF('INTEGRALE verrouillée'!joueurs=C72,'INTEGRALE verrouillée'!$F$7:$F$108))</f>
        <v>41040</v>
      </c>
      <c r="AK72" s="690">
        <v>1</v>
      </c>
      <c r="AL72" s="687">
        <v>19</v>
      </c>
      <c r="AM72" s="688">
        <f t="shared" si="15"/>
        <v>19</v>
      </c>
      <c r="AN72" s="282">
        <f t="shared" si="13"/>
        <v>6.333333333333333</v>
      </c>
      <c r="AT72" s="979"/>
      <c r="AU72" s="979"/>
    </row>
    <row r="73" spans="1:47" s="254" customFormat="1" ht="11.1" customHeight="1" x14ac:dyDescent="0.25">
      <c r="A73" s="666">
        <v>67</v>
      </c>
      <c r="B73" s="253"/>
      <c r="C73" s="259" t="s">
        <v>83</v>
      </c>
      <c r="D73" s="1623"/>
      <c r="E73" s="985"/>
      <c r="F73" s="991"/>
      <c r="G73" s="988"/>
      <c r="H73" s="671"/>
      <c r="I73" s="255"/>
      <c r="J73" s="238"/>
      <c r="K73" s="239"/>
      <c r="L73" s="240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3445"/>
      <c r="Z73" s="675"/>
      <c r="AA73" s="676"/>
      <c r="AB73" s="677"/>
      <c r="AC73" s="678"/>
      <c r="AD73" s="3436"/>
      <c r="AE73" s="262"/>
      <c r="AF73" s="263"/>
      <c r="AG73" s="964">
        <v>2</v>
      </c>
      <c r="AH73" s="243"/>
      <c r="AI73" s="256">
        <f t="shared" si="14"/>
        <v>2</v>
      </c>
      <c r="AJ73" s="697">
        <f t="array" ref="AJ73">MAX(IF('INTEGRALE verrouillée'!joueurs=C73,'INTEGRALE verrouillée'!$F$7:$F$108))</f>
        <v>40962</v>
      </c>
      <c r="AK73" s="708"/>
      <c r="AL73" s="687">
        <v>7</v>
      </c>
      <c r="AM73" s="688">
        <f t="shared" si="15"/>
        <v>7</v>
      </c>
      <c r="AN73" s="236">
        <f t="shared" si="13"/>
        <v>3.5</v>
      </c>
      <c r="AT73" s="979"/>
      <c r="AU73" s="979"/>
    </row>
    <row r="74" spans="1:47" s="254" customFormat="1" ht="11.1" customHeight="1" x14ac:dyDescent="0.25">
      <c r="A74" s="666">
        <v>68</v>
      </c>
      <c r="B74" s="253"/>
      <c r="C74" s="259" t="s">
        <v>36</v>
      </c>
      <c r="D74" s="1623"/>
      <c r="E74" s="985"/>
      <c r="F74" s="991"/>
      <c r="G74" s="988"/>
      <c r="H74" s="671"/>
      <c r="I74" s="260"/>
      <c r="J74" s="796"/>
      <c r="K74" s="239"/>
      <c r="L74" s="240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3445"/>
      <c r="Z74" s="675"/>
      <c r="AA74" s="676"/>
      <c r="AB74" s="677"/>
      <c r="AC74" s="678"/>
      <c r="AD74" s="3436"/>
      <c r="AE74" s="262"/>
      <c r="AF74" s="263"/>
      <c r="AG74" s="964">
        <v>6</v>
      </c>
      <c r="AH74" s="243"/>
      <c r="AI74" s="256">
        <f t="shared" si="14"/>
        <v>6</v>
      </c>
      <c r="AJ74" s="697">
        <f t="array" ref="AJ74">MAX(IF('INTEGRALE verrouillée'!joueurs=C74,'INTEGRALE verrouillée'!$F$7:$F$108))</f>
        <v>40879</v>
      </c>
      <c r="AK74" s="690"/>
      <c r="AL74" s="687">
        <v>29</v>
      </c>
      <c r="AM74" s="688">
        <f t="shared" si="15"/>
        <v>29</v>
      </c>
      <c r="AN74" s="236">
        <f t="shared" si="13"/>
        <v>4.833333333333333</v>
      </c>
      <c r="AT74" s="979"/>
      <c r="AU74" s="979"/>
    </row>
    <row r="75" spans="1:47" s="254" customFormat="1" ht="11.1" customHeight="1" x14ac:dyDescent="0.25">
      <c r="A75" s="666">
        <v>69</v>
      </c>
      <c r="B75" s="244"/>
      <c r="C75" s="257" t="s">
        <v>43</v>
      </c>
      <c r="D75" s="1622"/>
      <c r="E75" s="985"/>
      <c r="F75" s="991"/>
      <c r="G75" s="988"/>
      <c r="H75" s="671"/>
      <c r="I75" s="258"/>
      <c r="J75" s="245"/>
      <c r="K75" s="239"/>
      <c r="L75" s="240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3447"/>
      <c r="Z75" s="675"/>
      <c r="AA75" s="676"/>
      <c r="AB75" s="677"/>
      <c r="AC75" s="678"/>
      <c r="AD75" s="3435"/>
      <c r="AE75" s="802"/>
      <c r="AF75" s="804"/>
      <c r="AG75" s="964">
        <v>15</v>
      </c>
      <c r="AH75" s="243"/>
      <c r="AI75" s="256">
        <f t="shared" si="14"/>
        <v>15</v>
      </c>
      <c r="AJ75" s="697">
        <f t="array" ref="AJ75">MAX(IF('INTEGRALE verrouillée'!joueurs=C75,'INTEGRALE verrouillée'!$F$7:$F$108))</f>
        <v>40782</v>
      </c>
      <c r="AK75" s="690"/>
      <c r="AL75" s="687">
        <v>66</v>
      </c>
      <c r="AM75" s="688">
        <f t="shared" si="15"/>
        <v>66</v>
      </c>
      <c r="AN75" s="236">
        <f t="shared" si="13"/>
        <v>4.4000000000000004</v>
      </c>
      <c r="AT75" s="979"/>
      <c r="AU75" s="979"/>
    </row>
    <row r="76" spans="1:47" s="254" customFormat="1" ht="11.1" customHeight="1" x14ac:dyDescent="0.25">
      <c r="A76" s="666">
        <v>70</v>
      </c>
      <c r="B76" s="253"/>
      <c r="C76" s="274" t="s">
        <v>143</v>
      </c>
      <c r="D76" s="1627">
        <f>AK76</f>
        <v>1</v>
      </c>
      <c r="E76" s="985"/>
      <c r="F76" s="991"/>
      <c r="G76" s="988"/>
      <c r="H76" s="671"/>
      <c r="I76" s="275"/>
      <c r="J76" s="238"/>
      <c r="K76" s="239"/>
      <c r="L76" s="240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3445"/>
      <c r="Z76" s="675"/>
      <c r="AA76" s="676"/>
      <c r="AB76" s="677"/>
      <c r="AC76" s="678"/>
      <c r="AD76" s="3436"/>
      <c r="AE76" s="262"/>
      <c r="AF76" s="263"/>
      <c r="AG76" s="964">
        <v>2</v>
      </c>
      <c r="AH76" s="243"/>
      <c r="AI76" s="256">
        <f t="shared" si="14"/>
        <v>2</v>
      </c>
      <c r="AJ76" s="697">
        <f t="array" ref="AJ76">MAX(IF('INTEGRALE verrouillée'!joueurs=C76,'INTEGRALE verrouillée'!$F$7:$F$108))</f>
        <v>40697</v>
      </c>
      <c r="AK76" s="690">
        <v>1</v>
      </c>
      <c r="AL76" s="687">
        <v>19</v>
      </c>
      <c r="AM76" s="688">
        <f t="shared" si="15"/>
        <v>19</v>
      </c>
      <c r="AN76" s="264">
        <f t="shared" si="13"/>
        <v>9.5</v>
      </c>
      <c r="AT76" s="979"/>
      <c r="AU76" s="979"/>
    </row>
    <row r="77" spans="1:47" s="254" customFormat="1" ht="11.1" customHeight="1" x14ac:dyDescent="0.25">
      <c r="A77" s="666">
        <v>71</v>
      </c>
      <c r="B77" s="244"/>
      <c r="C77" s="259" t="s">
        <v>82</v>
      </c>
      <c r="D77" s="1623"/>
      <c r="E77" s="985"/>
      <c r="F77" s="991"/>
      <c r="G77" s="988"/>
      <c r="H77" s="671"/>
      <c r="I77" s="283"/>
      <c r="J77" s="285"/>
      <c r="K77" s="239"/>
      <c r="L77" s="240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665"/>
      <c r="Z77" s="675"/>
      <c r="AA77" s="676"/>
      <c r="AB77" s="677"/>
      <c r="AC77" s="678"/>
      <c r="AD77" s="3436"/>
      <c r="AE77" s="262"/>
      <c r="AF77" s="284"/>
      <c r="AG77" s="700">
        <v>1</v>
      </c>
      <c r="AH77" s="701"/>
      <c r="AI77" s="256">
        <f t="shared" si="14"/>
        <v>1</v>
      </c>
      <c r="AJ77" s="697">
        <f t="array" ref="AJ77">MAX(IF('INTEGRALE verrouillée'!joueurs=C77,'INTEGRALE verrouillée'!$F$7:$F$108))</f>
        <v>40663</v>
      </c>
      <c r="AK77" s="709"/>
      <c r="AL77" s="710">
        <v>2</v>
      </c>
      <c r="AM77" s="688">
        <f t="shared" si="15"/>
        <v>2</v>
      </c>
      <c r="AN77" s="286">
        <f t="shared" si="13"/>
        <v>2</v>
      </c>
      <c r="AT77" s="979"/>
      <c r="AU77" s="979"/>
    </row>
    <row r="78" spans="1:47" s="254" customFormat="1" ht="11.1" customHeight="1" x14ac:dyDescent="0.25">
      <c r="A78" s="666">
        <v>72</v>
      </c>
      <c r="B78" s="253"/>
      <c r="C78" s="259" t="s">
        <v>31</v>
      </c>
      <c r="D78" s="1623"/>
      <c r="E78" s="985"/>
      <c r="F78" s="991"/>
      <c r="G78" s="988"/>
      <c r="H78" s="671"/>
      <c r="I78" s="277"/>
      <c r="J78" s="245"/>
      <c r="K78" s="239"/>
      <c r="L78" s="240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3445"/>
      <c r="Z78" s="675"/>
      <c r="AA78" s="676"/>
      <c r="AB78" s="677"/>
      <c r="AC78" s="678"/>
      <c r="AD78" s="3436"/>
      <c r="AE78" s="262"/>
      <c r="AF78" s="263"/>
      <c r="AG78" s="964">
        <v>3</v>
      </c>
      <c r="AH78" s="243"/>
      <c r="AI78" s="256">
        <f t="shared" si="14"/>
        <v>3</v>
      </c>
      <c r="AJ78" s="697">
        <f t="array" ref="AJ78">MAX(IF('INTEGRALE verrouillée'!joueurs=C78,'INTEGRALE verrouillée'!$F$7:$F$108))</f>
        <v>40620</v>
      </c>
      <c r="AK78" s="690"/>
      <c r="AL78" s="687">
        <v>16</v>
      </c>
      <c r="AM78" s="688">
        <f t="shared" si="15"/>
        <v>16</v>
      </c>
      <c r="AN78" s="264">
        <f t="shared" si="13"/>
        <v>5.333333333333333</v>
      </c>
      <c r="AT78" s="979"/>
      <c r="AU78" s="979"/>
    </row>
    <row r="79" spans="1:47" s="254" customFormat="1" ht="11.1" customHeight="1" x14ac:dyDescent="0.25">
      <c r="A79" s="666">
        <v>73</v>
      </c>
      <c r="B79" s="237"/>
      <c r="C79" s="259" t="s">
        <v>80</v>
      </c>
      <c r="D79" s="1623"/>
      <c r="E79" s="985"/>
      <c r="F79" s="991"/>
      <c r="G79" s="988"/>
      <c r="H79" s="671"/>
      <c r="I79" s="283"/>
      <c r="J79" s="285"/>
      <c r="K79" s="239"/>
      <c r="L79" s="240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665"/>
      <c r="Z79" s="675"/>
      <c r="AA79" s="676"/>
      <c r="AB79" s="677"/>
      <c r="AC79" s="678"/>
      <c r="AD79" s="3436"/>
      <c r="AE79" s="262"/>
      <c r="AF79" s="284"/>
      <c r="AG79" s="700">
        <v>1</v>
      </c>
      <c r="AH79" s="701"/>
      <c r="AI79" s="256">
        <f t="shared" si="14"/>
        <v>1</v>
      </c>
      <c r="AJ79" s="697">
        <f t="array" ref="AJ79">MAX(IF('INTEGRALE verrouillée'!joueurs=C79,'INTEGRALE verrouillée'!$F$7:$F$108))</f>
        <v>40571</v>
      </c>
      <c r="AK79" s="709"/>
      <c r="AL79" s="710">
        <v>5</v>
      </c>
      <c r="AM79" s="688">
        <f t="shared" si="15"/>
        <v>5</v>
      </c>
      <c r="AN79" s="286">
        <f t="shared" si="13"/>
        <v>5</v>
      </c>
      <c r="AT79" s="979"/>
      <c r="AU79" s="979"/>
    </row>
    <row r="80" spans="1:47" s="254" customFormat="1" ht="11.1" customHeight="1" x14ac:dyDescent="0.25">
      <c r="A80" s="666">
        <v>74</v>
      </c>
      <c r="B80" s="253"/>
      <c r="C80" s="259" t="s">
        <v>8</v>
      </c>
      <c r="D80" s="1623"/>
      <c r="E80" s="985"/>
      <c r="F80" s="991"/>
      <c r="G80" s="988"/>
      <c r="H80" s="671"/>
      <c r="I80" s="273"/>
      <c r="J80" s="794"/>
      <c r="K80" s="239"/>
      <c r="L80" s="240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3445"/>
      <c r="Z80" s="675"/>
      <c r="AA80" s="676"/>
      <c r="AB80" s="677"/>
      <c r="AC80" s="678"/>
      <c r="AD80" s="3436"/>
      <c r="AE80" s="262"/>
      <c r="AF80" s="263"/>
      <c r="AG80" s="964">
        <v>7</v>
      </c>
      <c r="AH80" s="243"/>
      <c r="AI80" s="256">
        <f t="shared" si="14"/>
        <v>7</v>
      </c>
      <c r="AJ80" s="697">
        <f t="array" ref="AJ80">MAX(IF('INTEGRALE verrouillée'!joueurs=C80,'INTEGRALE verrouillée'!$F$7:$F$108))</f>
        <v>40522</v>
      </c>
      <c r="AK80" s="690"/>
      <c r="AL80" s="687">
        <v>34</v>
      </c>
      <c r="AM80" s="688">
        <f t="shared" si="15"/>
        <v>34</v>
      </c>
      <c r="AN80" s="264">
        <f t="shared" si="13"/>
        <v>4.8571428571428568</v>
      </c>
      <c r="AT80" s="979"/>
      <c r="AU80" s="979"/>
    </row>
    <row r="81" spans="1:52" s="212" customFormat="1" ht="11.1" customHeight="1" x14ac:dyDescent="0.25">
      <c r="A81" s="666">
        <v>75</v>
      </c>
      <c r="B81" s="244"/>
      <c r="C81" s="259" t="s">
        <v>2</v>
      </c>
      <c r="D81" s="1623"/>
      <c r="E81" s="985"/>
      <c r="F81" s="991"/>
      <c r="G81" s="988"/>
      <c r="H81" s="671"/>
      <c r="I81" s="717"/>
      <c r="J81" s="245"/>
      <c r="K81" s="239"/>
      <c r="L81" s="240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3201"/>
      <c r="Z81" s="675"/>
      <c r="AA81" s="676"/>
      <c r="AB81" s="677"/>
      <c r="AC81" s="678"/>
      <c r="AD81" s="3436"/>
      <c r="AE81" s="262"/>
      <c r="AF81" s="263"/>
      <c r="AG81" s="964">
        <v>12</v>
      </c>
      <c r="AH81" s="243"/>
      <c r="AI81" s="256">
        <f t="shared" si="14"/>
        <v>12</v>
      </c>
      <c r="AJ81" s="697">
        <f t="array" ref="AJ81">MAX(IF('INTEGRALE verrouillée'!joueurs=C81,'INTEGRALE verrouillée'!$F$7:$F$108))</f>
        <v>40480</v>
      </c>
      <c r="AK81" s="690"/>
      <c r="AL81" s="687">
        <v>29</v>
      </c>
      <c r="AM81" s="688">
        <f t="shared" si="15"/>
        <v>29</v>
      </c>
      <c r="AN81" s="264">
        <f t="shared" si="13"/>
        <v>2.4166666666666665</v>
      </c>
      <c r="AT81" s="977"/>
      <c r="AU81" s="977"/>
    </row>
    <row r="82" spans="1:52" s="212" customFormat="1" ht="11.1" customHeight="1" x14ac:dyDescent="0.25">
      <c r="A82" s="666">
        <v>76</v>
      </c>
      <c r="B82" s="244"/>
      <c r="C82" s="788" t="s">
        <v>145</v>
      </c>
      <c r="D82" s="1628">
        <f>AK82</f>
        <v>1</v>
      </c>
      <c r="E82" s="985"/>
      <c r="F82" s="991" t="s">
        <v>156</v>
      </c>
      <c r="G82" s="988"/>
      <c r="H82" s="671"/>
      <c r="I82" s="716"/>
      <c r="J82" s="245"/>
      <c r="K82" s="239"/>
      <c r="L82" s="240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3448"/>
      <c r="Z82" s="675"/>
      <c r="AA82" s="676"/>
      <c r="AB82" s="677"/>
      <c r="AC82" s="678"/>
      <c r="AD82" s="3437"/>
      <c r="AE82" s="682"/>
      <c r="AF82" s="805"/>
      <c r="AG82" s="964">
        <v>9</v>
      </c>
      <c r="AH82" s="243"/>
      <c r="AI82" s="256">
        <f t="shared" si="14"/>
        <v>9</v>
      </c>
      <c r="AJ82" s="697">
        <f t="array" ref="AJ82">MAX(IF('INTEGRALE verrouillée'!joueurs=C82,'INTEGRALE verrouillée'!$F$7:$F$108))</f>
        <v>40466</v>
      </c>
      <c r="AK82" s="690">
        <v>1</v>
      </c>
      <c r="AL82" s="687">
        <v>71</v>
      </c>
      <c r="AM82" s="688">
        <f t="shared" si="15"/>
        <v>71</v>
      </c>
      <c r="AN82" s="264">
        <f t="shared" si="13"/>
        <v>7.8888888888888893</v>
      </c>
      <c r="AT82" s="977"/>
      <c r="AU82" s="977"/>
    </row>
    <row r="83" spans="1:52" s="212" customFormat="1" ht="11.1" customHeight="1" x14ac:dyDescent="0.25">
      <c r="A83" s="666">
        <v>77</v>
      </c>
      <c r="B83" s="237"/>
      <c r="C83" s="278" t="s">
        <v>1</v>
      </c>
      <c r="D83" s="1625"/>
      <c r="E83" s="985"/>
      <c r="F83" s="991"/>
      <c r="G83" s="988"/>
      <c r="H83" s="671"/>
      <c r="I83" s="791"/>
      <c r="J83" s="245"/>
      <c r="K83" s="239"/>
      <c r="L83" s="240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3444"/>
      <c r="Z83" s="675"/>
      <c r="AA83" s="676"/>
      <c r="AB83" s="677"/>
      <c r="AC83" s="678"/>
      <c r="AD83" s="3437"/>
      <c r="AE83" s="682"/>
      <c r="AF83" s="805"/>
      <c r="AG83" s="964">
        <v>9</v>
      </c>
      <c r="AH83" s="243"/>
      <c r="AI83" s="256">
        <f t="shared" si="14"/>
        <v>9</v>
      </c>
      <c r="AJ83" s="697">
        <f t="array" ref="AJ83">MAX(IF('INTEGRALE verrouillée'!joueurs=C83,'INTEGRALE verrouillée'!$F$7:$F$108))</f>
        <v>40466</v>
      </c>
      <c r="AK83" s="690"/>
      <c r="AL83" s="687">
        <v>45</v>
      </c>
      <c r="AM83" s="688">
        <f t="shared" si="15"/>
        <v>45</v>
      </c>
      <c r="AN83" s="264">
        <f t="shared" si="13"/>
        <v>5</v>
      </c>
      <c r="AT83" s="977"/>
      <c r="AU83" s="977"/>
    </row>
    <row r="84" spans="1:52" s="212" customFormat="1" ht="11.1" customHeight="1" x14ac:dyDescent="0.25">
      <c r="A84" s="666">
        <v>78</v>
      </c>
      <c r="B84" s="253"/>
      <c r="C84" s="787" t="s">
        <v>60</v>
      </c>
      <c r="D84" s="1629"/>
      <c r="E84" s="985"/>
      <c r="F84" s="991"/>
      <c r="G84" s="988"/>
      <c r="H84" s="671"/>
      <c r="I84" s="792"/>
      <c r="J84" s="245"/>
      <c r="K84" s="239"/>
      <c r="L84" s="240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3449"/>
      <c r="Z84" s="675"/>
      <c r="AA84" s="676"/>
      <c r="AB84" s="677"/>
      <c r="AC84" s="678"/>
      <c r="AD84" s="3438"/>
      <c r="AE84" s="684"/>
      <c r="AF84" s="724"/>
      <c r="AG84" s="964">
        <v>3</v>
      </c>
      <c r="AH84" s="699"/>
      <c r="AI84" s="256">
        <f t="shared" si="14"/>
        <v>3</v>
      </c>
      <c r="AJ84" s="697">
        <f t="array" ref="AJ84">MAX(IF('INTEGRALE verrouillée'!joueurs=C84,'INTEGRALE verrouillée'!$F$7:$F$108))</f>
        <v>40271</v>
      </c>
      <c r="AK84" s="705"/>
      <c r="AL84" s="706">
        <v>11</v>
      </c>
      <c r="AM84" s="688">
        <f t="shared" si="15"/>
        <v>11</v>
      </c>
      <c r="AN84" s="268">
        <f t="shared" si="13"/>
        <v>3.6666666666666665</v>
      </c>
      <c r="AT84" s="977"/>
      <c r="AU84" s="977"/>
    </row>
    <row r="85" spans="1:52" s="212" customFormat="1" ht="11.1" customHeight="1" x14ac:dyDescent="0.25">
      <c r="A85" s="666">
        <v>79</v>
      </c>
      <c r="B85" s="253"/>
      <c r="C85" s="274" t="s">
        <v>224</v>
      </c>
      <c r="D85" s="1627">
        <f>AK85</f>
        <v>1</v>
      </c>
      <c r="E85" s="985"/>
      <c r="F85" s="991" t="s">
        <v>156</v>
      </c>
      <c r="G85" s="988"/>
      <c r="H85" s="671"/>
      <c r="I85" s="265"/>
      <c r="J85" s="245"/>
      <c r="K85" s="239"/>
      <c r="L85" s="240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3442"/>
      <c r="Z85" s="675"/>
      <c r="AA85" s="676"/>
      <c r="AB85" s="677"/>
      <c r="AC85" s="678"/>
      <c r="AD85" s="3436"/>
      <c r="AE85" s="262"/>
      <c r="AF85" s="267"/>
      <c r="AG85" s="964">
        <v>6</v>
      </c>
      <c r="AH85" s="699"/>
      <c r="AI85" s="256">
        <f t="shared" si="14"/>
        <v>6</v>
      </c>
      <c r="AJ85" s="697">
        <f t="array" ref="AJ85">MAX(IF('INTEGRALE verrouillée'!joueurs=C85,'INTEGRALE verrouillée'!$F$7:$F$108))</f>
        <v>40215</v>
      </c>
      <c r="AK85" s="705">
        <v>1</v>
      </c>
      <c r="AL85" s="706">
        <v>41</v>
      </c>
      <c r="AM85" s="688">
        <f t="shared" si="15"/>
        <v>41</v>
      </c>
      <c r="AN85" s="268">
        <f t="shared" si="13"/>
        <v>6.833333333333333</v>
      </c>
      <c r="AT85" s="977"/>
      <c r="AU85" s="977"/>
    </row>
    <row r="86" spans="1:52" s="212" customFormat="1" ht="11.1" customHeight="1" x14ac:dyDescent="0.25">
      <c r="A86" s="666">
        <v>80</v>
      </c>
      <c r="B86" s="253"/>
      <c r="C86" s="257" t="s">
        <v>55</v>
      </c>
      <c r="D86" s="1622"/>
      <c r="E86" s="985"/>
      <c r="F86" s="991"/>
      <c r="G86" s="988"/>
      <c r="H86" s="671"/>
      <c r="I86" s="793"/>
      <c r="J86" s="238"/>
      <c r="K86" s="239"/>
      <c r="L86" s="240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3442"/>
      <c r="Z86" s="675"/>
      <c r="AA86" s="676"/>
      <c r="AB86" s="677"/>
      <c r="AC86" s="678"/>
      <c r="AD86" s="3436"/>
      <c r="AE86" s="262"/>
      <c r="AF86" s="267"/>
      <c r="AG86" s="964">
        <v>2</v>
      </c>
      <c r="AH86" s="699"/>
      <c r="AI86" s="256">
        <f t="shared" si="14"/>
        <v>2</v>
      </c>
      <c r="AJ86" s="697">
        <f t="array" ref="AJ86">MAX(IF('INTEGRALE verrouillée'!joueurs=C86,'INTEGRALE verrouillée'!$F$7:$F$108))</f>
        <v>40138</v>
      </c>
      <c r="AK86" s="705"/>
      <c r="AL86" s="706">
        <v>8</v>
      </c>
      <c r="AM86" s="688">
        <f t="shared" si="15"/>
        <v>8</v>
      </c>
      <c r="AN86" s="268">
        <f t="shared" si="13"/>
        <v>4</v>
      </c>
      <c r="AT86" s="977"/>
      <c r="AU86" s="977"/>
    </row>
    <row r="87" spans="1:52" s="212" customFormat="1" ht="11.1" customHeight="1" x14ac:dyDescent="0.25">
      <c r="A87" s="666">
        <v>81</v>
      </c>
      <c r="B87" s="244"/>
      <c r="C87" s="634" t="s">
        <v>195</v>
      </c>
      <c r="D87" s="1630">
        <f>AK87</f>
        <v>1</v>
      </c>
      <c r="E87" s="985"/>
      <c r="F87" s="991"/>
      <c r="G87" s="988"/>
      <c r="H87" s="671" t="s">
        <v>156</v>
      </c>
      <c r="I87" s="265"/>
      <c r="J87" s="238"/>
      <c r="K87" s="239"/>
      <c r="L87" s="240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3442"/>
      <c r="Z87" s="675"/>
      <c r="AA87" s="676"/>
      <c r="AB87" s="677"/>
      <c r="AC87" s="678"/>
      <c r="AD87" s="3436"/>
      <c r="AE87" s="262"/>
      <c r="AF87" s="267"/>
      <c r="AG87" s="964">
        <v>8</v>
      </c>
      <c r="AH87" s="699"/>
      <c r="AI87" s="256">
        <f t="shared" si="14"/>
        <v>8</v>
      </c>
      <c r="AJ87" s="697">
        <f t="array" ref="AJ87">MAX(IF('INTEGRALE verrouillée'!joueurs=C87,'INTEGRALE verrouillée'!$F$7:$F$108))</f>
        <v>40082</v>
      </c>
      <c r="AK87" s="705">
        <v>1</v>
      </c>
      <c r="AL87" s="706">
        <v>52</v>
      </c>
      <c r="AM87" s="688">
        <f t="shared" si="15"/>
        <v>52</v>
      </c>
      <c r="AN87" s="268">
        <f t="shared" si="13"/>
        <v>6.5</v>
      </c>
      <c r="AT87" s="977"/>
      <c r="AU87" s="977"/>
    </row>
    <row r="88" spans="1:52" s="212" customFormat="1" ht="11.1" customHeight="1" x14ac:dyDescent="0.25">
      <c r="A88" s="666">
        <v>82</v>
      </c>
      <c r="B88" s="244"/>
      <c r="C88" s="259" t="s">
        <v>47</v>
      </c>
      <c r="D88" s="1623"/>
      <c r="E88" s="985"/>
      <c r="F88" s="991"/>
      <c r="G88" s="988"/>
      <c r="H88" s="671"/>
      <c r="I88" s="287"/>
      <c r="J88" s="285"/>
      <c r="K88" s="239"/>
      <c r="L88" s="240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665"/>
      <c r="Z88" s="675"/>
      <c r="AA88" s="676"/>
      <c r="AB88" s="677"/>
      <c r="AC88" s="678"/>
      <c r="AD88" s="3436"/>
      <c r="AE88" s="262"/>
      <c r="AF88" s="288"/>
      <c r="AG88" s="700">
        <v>1</v>
      </c>
      <c r="AH88" s="701"/>
      <c r="AI88" s="256">
        <f t="shared" si="14"/>
        <v>1</v>
      </c>
      <c r="AJ88" s="697">
        <f t="array" ref="AJ88">MAX(IF('INTEGRALE verrouillée'!joueurs=C88,'INTEGRALE verrouillée'!$F$7:$F$108))</f>
        <v>39963</v>
      </c>
      <c r="AK88" s="709"/>
      <c r="AL88" s="710">
        <v>4</v>
      </c>
      <c r="AM88" s="688">
        <f t="shared" si="15"/>
        <v>4</v>
      </c>
      <c r="AN88" s="286">
        <f t="shared" si="13"/>
        <v>4</v>
      </c>
      <c r="AT88" s="977"/>
      <c r="AU88" s="977"/>
    </row>
    <row r="89" spans="1:52" s="212" customFormat="1" ht="11.1" customHeight="1" x14ac:dyDescent="0.25">
      <c r="A89" s="666">
        <v>83</v>
      </c>
      <c r="B89" s="253"/>
      <c r="C89" s="259" t="s">
        <v>46</v>
      </c>
      <c r="D89" s="1623"/>
      <c r="E89" s="985"/>
      <c r="F89" s="991"/>
      <c r="G89" s="988"/>
      <c r="H89" s="671"/>
      <c r="I89" s="287"/>
      <c r="J89" s="285"/>
      <c r="K89" s="239"/>
      <c r="L89" s="240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665"/>
      <c r="Z89" s="675"/>
      <c r="AA89" s="676"/>
      <c r="AB89" s="677"/>
      <c r="AC89" s="678"/>
      <c r="AD89" s="3436"/>
      <c r="AE89" s="262"/>
      <c r="AF89" s="288"/>
      <c r="AG89" s="700">
        <v>1</v>
      </c>
      <c r="AH89" s="701"/>
      <c r="AI89" s="256">
        <f t="shared" si="14"/>
        <v>1</v>
      </c>
      <c r="AJ89" s="697">
        <f t="array" ref="AJ89">MAX(IF('INTEGRALE verrouillée'!joueurs=C89,'INTEGRALE verrouillée'!$F$7:$F$108))</f>
        <v>39934</v>
      </c>
      <c r="AK89" s="709"/>
      <c r="AL89" s="710">
        <v>10</v>
      </c>
      <c r="AM89" s="688">
        <f t="shared" si="15"/>
        <v>10</v>
      </c>
      <c r="AN89" s="268">
        <f t="shared" si="13"/>
        <v>10</v>
      </c>
      <c r="AT89" s="977"/>
      <c r="AU89" s="977"/>
    </row>
    <row r="90" spans="1:52" s="212" customFormat="1" ht="11.1" customHeight="1" x14ac:dyDescent="0.25">
      <c r="A90" s="666">
        <v>84</v>
      </c>
      <c r="B90" s="244"/>
      <c r="C90" s="259" t="s">
        <v>11</v>
      </c>
      <c r="D90" s="1623"/>
      <c r="E90" s="985"/>
      <c r="F90" s="991"/>
      <c r="G90" s="988"/>
      <c r="H90" s="671"/>
      <c r="I90" s="265"/>
      <c r="J90" s="245"/>
      <c r="K90" s="239"/>
      <c r="L90" s="240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3442"/>
      <c r="Z90" s="675"/>
      <c r="AA90" s="676"/>
      <c r="AB90" s="677"/>
      <c r="AC90" s="678"/>
      <c r="AD90" s="3436"/>
      <c r="AE90" s="262"/>
      <c r="AF90" s="267"/>
      <c r="AG90" s="964">
        <v>8</v>
      </c>
      <c r="AH90" s="699"/>
      <c r="AI90" s="256">
        <f t="shared" si="14"/>
        <v>8</v>
      </c>
      <c r="AJ90" s="697">
        <f t="array" ref="AJ90">MAX(IF('INTEGRALE verrouillée'!joueurs=C90,'INTEGRALE verrouillée'!$F$7:$F$108))</f>
        <v>39934</v>
      </c>
      <c r="AK90" s="705"/>
      <c r="AL90" s="706">
        <v>61</v>
      </c>
      <c r="AM90" s="688">
        <f t="shared" si="15"/>
        <v>61</v>
      </c>
      <c r="AN90" s="286">
        <f t="shared" si="13"/>
        <v>7.625</v>
      </c>
      <c r="AT90" s="977"/>
      <c r="AU90" s="977"/>
    </row>
    <row r="91" spans="1:52" s="212" customFormat="1" ht="11.1" customHeight="1" x14ac:dyDescent="0.25">
      <c r="A91" s="666">
        <v>85</v>
      </c>
      <c r="B91" s="253"/>
      <c r="C91" s="269" t="s">
        <v>147</v>
      </c>
      <c r="D91" s="1624">
        <f>AK91</f>
        <v>1</v>
      </c>
      <c r="E91" s="985"/>
      <c r="F91" s="991"/>
      <c r="G91" s="988"/>
      <c r="H91" s="671"/>
      <c r="I91" s="287"/>
      <c r="J91" s="285"/>
      <c r="K91" s="239"/>
      <c r="L91" s="240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665"/>
      <c r="Z91" s="675"/>
      <c r="AA91" s="676"/>
      <c r="AB91" s="677"/>
      <c r="AC91" s="678"/>
      <c r="AD91" s="3436"/>
      <c r="AE91" s="262"/>
      <c r="AF91" s="288"/>
      <c r="AG91" s="700">
        <v>1</v>
      </c>
      <c r="AH91" s="701"/>
      <c r="AI91" s="256">
        <f t="shared" si="14"/>
        <v>1</v>
      </c>
      <c r="AJ91" s="697">
        <f t="array" ref="AJ91">MAX(IF('INTEGRALE verrouillée'!joueurs=C91,'INTEGRALE verrouillée'!$F$7:$F$108))</f>
        <v>39879</v>
      </c>
      <c r="AK91" s="709">
        <v>1</v>
      </c>
      <c r="AL91" s="710">
        <v>13</v>
      </c>
      <c r="AM91" s="688">
        <f t="shared" si="15"/>
        <v>13</v>
      </c>
      <c r="AN91" s="268">
        <f t="shared" ref="AN91:AN108" si="16">AM91/AI91</f>
        <v>13</v>
      </c>
      <c r="AT91" s="977"/>
      <c r="AU91" s="977"/>
    </row>
    <row r="92" spans="1:52" s="212" customFormat="1" ht="11.1" customHeight="1" x14ac:dyDescent="0.25">
      <c r="A92" s="666">
        <v>86</v>
      </c>
      <c r="B92" s="244"/>
      <c r="C92" s="259" t="s">
        <v>7</v>
      </c>
      <c r="D92" s="1623"/>
      <c r="E92" s="985"/>
      <c r="F92" s="991"/>
      <c r="G92" s="988"/>
      <c r="H92" s="671"/>
      <c r="I92" s="265"/>
      <c r="J92" s="245"/>
      <c r="K92" s="239"/>
      <c r="L92" s="240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3442"/>
      <c r="Z92" s="675"/>
      <c r="AA92" s="676"/>
      <c r="AB92" s="677"/>
      <c r="AC92" s="678"/>
      <c r="AD92" s="3436"/>
      <c r="AE92" s="262"/>
      <c r="AF92" s="267"/>
      <c r="AG92" s="964">
        <v>10</v>
      </c>
      <c r="AH92" s="699"/>
      <c r="AI92" s="256">
        <f t="shared" si="14"/>
        <v>10</v>
      </c>
      <c r="AJ92" s="697">
        <f t="array" ref="AJ92">MAX(IF('INTEGRALE verrouillée'!joueurs=C92,'INTEGRALE verrouillée'!$F$7:$F$108))</f>
        <v>39879</v>
      </c>
      <c r="AK92" s="705"/>
      <c r="AL92" s="706">
        <v>54</v>
      </c>
      <c r="AM92" s="688">
        <f t="shared" si="15"/>
        <v>54</v>
      </c>
      <c r="AN92" s="286">
        <f t="shared" si="16"/>
        <v>5.4</v>
      </c>
      <c r="AT92" s="977"/>
      <c r="AU92" s="977"/>
    </row>
    <row r="93" spans="1:52" ht="11.1" customHeight="1" x14ac:dyDescent="0.25">
      <c r="A93" s="666">
        <v>87</v>
      </c>
      <c r="B93" s="237"/>
      <c r="C93" s="269" t="s">
        <v>146</v>
      </c>
      <c r="D93" s="1624">
        <f>AK93</f>
        <v>1</v>
      </c>
      <c r="E93" s="985"/>
      <c r="F93" s="991"/>
      <c r="G93" s="988"/>
      <c r="H93" s="671"/>
      <c r="I93" s="287"/>
      <c r="J93" s="285"/>
      <c r="K93" s="239"/>
      <c r="L93" s="240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665"/>
      <c r="Z93" s="675"/>
      <c r="AA93" s="676"/>
      <c r="AB93" s="677"/>
      <c r="AC93" s="678"/>
      <c r="AD93" s="3436"/>
      <c r="AE93" s="262"/>
      <c r="AF93" s="288"/>
      <c r="AG93" s="700">
        <v>1</v>
      </c>
      <c r="AH93" s="701"/>
      <c r="AI93" s="256">
        <f t="shared" si="14"/>
        <v>1</v>
      </c>
      <c r="AJ93" s="697">
        <f t="array" ref="AJ93">MAX(IF('INTEGRALE verrouillée'!joueurs=C93,'INTEGRALE verrouillée'!$F$7:$F$108))</f>
        <v>39809</v>
      </c>
      <c r="AK93" s="709">
        <v>1</v>
      </c>
      <c r="AL93" s="710">
        <v>13</v>
      </c>
      <c r="AM93" s="688">
        <f t="shared" si="15"/>
        <v>13</v>
      </c>
      <c r="AN93" s="286">
        <f t="shared" si="16"/>
        <v>13</v>
      </c>
      <c r="AP93" s="208"/>
      <c r="AQ93" s="208"/>
      <c r="AR93" s="208"/>
      <c r="AS93" s="208"/>
      <c r="AV93" s="208"/>
      <c r="AW93" s="208"/>
      <c r="AX93" s="208"/>
      <c r="AY93" s="208"/>
      <c r="AZ93" s="208"/>
    </row>
    <row r="94" spans="1:52" s="212" customFormat="1" ht="11.1" customHeight="1" x14ac:dyDescent="0.25">
      <c r="A94" s="666">
        <v>88</v>
      </c>
      <c r="B94" s="253"/>
      <c r="C94" s="259" t="s">
        <v>42</v>
      </c>
      <c r="D94" s="1623"/>
      <c r="E94" s="985"/>
      <c r="F94" s="991"/>
      <c r="G94" s="988"/>
      <c r="H94" s="671"/>
      <c r="I94" s="287"/>
      <c r="J94" s="285"/>
      <c r="K94" s="239"/>
      <c r="L94" s="240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665"/>
      <c r="Z94" s="675"/>
      <c r="AA94" s="676"/>
      <c r="AB94" s="677"/>
      <c r="AC94" s="678"/>
      <c r="AD94" s="3436"/>
      <c r="AE94" s="262"/>
      <c r="AF94" s="288"/>
      <c r="AG94" s="700">
        <v>1</v>
      </c>
      <c r="AH94" s="701"/>
      <c r="AI94" s="256">
        <f t="shared" si="14"/>
        <v>1</v>
      </c>
      <c r="AJ94" s="697">
        <f t="array" ref="AJ94">MAX(IF('INTEGRALE verrouillée'!joueurs=C94,'INTEGRALE verrouillée'!$F$7:$F$108))</f>
        <v>39781</v>
      </c>
      <c r="AK94" s="709"/>
      <c r="AL94" s="710">
        <v>0</v>
      </c>
      <c r="AM94" s="688">
        <f t="shared" si="15"/>
        <v>0</v>
      </c>
      <c r="AN94" s="286">
        <f t="shared" si="16"/>
        <v>0</v>
      </c>
      <c r="AT94" s="977"/>
      <c r="AU94" s="977"/>
    </row>
    <row r="95" spans="1:52" s="212" customFormat="1" ht="11.1" customHeight="1" x14ac:dyDescent="0.25">
      <c r="A95" s="666">
        <v>89</v>
      </c>
      <c r="B95" s="253"/>
      <c r="C95" s="259" t="s">
        <v>40</v>
      </c>
      <c r="D95" s="1623"/>
      <c r="E95" s="985"/>
      <c r="F95" s="991"/>
      <c r="G95" s="988"/>
      <c r="H95" s="671"/>
      <c r="I95" s="287"/>
      <c r="J95" s="285"/>
      <c r="K95" s="239"/>
      <c r="L95" s="240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665"/>
      <c r="Z95" s="675"/>
      <c r="AA95" s="676"/>
      <c r="AB95" s="677"/>
      <c r="AC95" s="678"/>
      <c r="AD95" s="3436"/>
      <c r="AE95" s="262"/>
      <c r="AF95" s="288"/>
      <c r="AG95" s="700">
        <v>1</v>
      </c>
      <c r="AH95" s="701"/>
      <c r="AI95" s="256">
        <f t="shared" si="14"/>
        <v>1</v>
      </c>
      <c r="AJ95" s="697">
        <f t="array" ref="AJ95">MAX(IF('INTEGRALE verrouillée'!joueurs=C95,'INTEGRALE verrouillée'!$F$7:$F$108))</f>
        <v>39745</v>
      </c>
      <c r="AK95" s="709"/>
      <c r="AL95" s="710">
        <v>0</v>
      </c>
      <c r="AM95" s="688">
        <f t="shared" si="15"/>
        <v>0</v>
      </c>
      <c r="AN95" s="286">
        <f t="shared" si="16"/>
        <v>0</v>
      </c>
      <c r="AT95" s="977"/>
      <c r="AU95" s="977"/>
    </row>
    <row r="96" spans="1:52" s="212" customFormat="1" ht="11.1" customHeight="1" x14ac:dyDescent="0.25">
      <c r="A96" s="666">
        <v>90</v>
      </c>
      <c r="B96" s="253"/>
      <c r="C96" s="269" t="s">
        <v>197</v>
      </c>
      <c r="D96" s="1624">
        <f>AK96</f>
        <v>1</v>
      </c>
      <c r="E96" s="985"/>
      <c r="F96" s="991"/>
      <c r="G96" s="988"/>
      <c r="H96" s="671"/>
      <c r="I96" s="271"/>
      <c r="J96" s="238"/>
      <c r="K96" s="239"/>
      <c r="L96" s="240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3442"/>
      <c r="Z96" s="675"/>
      <c r="AA96" s="676"/>
      <c r="AB96" s="677"/>
      <c r="AC96" s="678"/>
      <c r="AD96" s="3436"/>
      <c r="AE96" s="262"/>
      <c r="AF96" s="267"/>
      <c r="AG96" s="964">
        <v>8</v>
      </c>
      <c r="AH96" s="699"/>
      <c r="AI96" s="256">
        <f t="shared" si="14"/>
        <v>8</v>
      </c>
      <c r="AJ96" s="697">
        <f t="array" ref="AJ96">MAX(IF('INTEGRALE verrouillée'!joueurs=C96,'INTEGRALE verrouillée'!$F$7:$F$108))</f>
        <v>39599</v>
      </c>
      <c r="AK96" s="705">
        <v>1</v>
      </c>
      <c r="AL96" s="707">
        <v>61</v>
      </c>
      <c r="AM96" s="688">
        <f t="shared" si="15"/>
        <v>61</v>
      </c>
      <c r="AN96" s="268">
        <f t="shared" si="16"/>
        <v>7.625</v>
      </c>
      <c r="AT96" s="977"/>
      <c r="AU96" s="977"/>
    </row>
    <row r="97" spans="1:52" ht="11.1" customHeight="1" x14ac:dyDescent="0.25">
      <c r="A97" s="666">
        <v>91</v>
      </c>
      <c r="B97" s="253"/>
      <c r="C97" s="259" t="s">
        <v>35</v>
      </c>
      <c r="D97" s="1623"/>
      <c r="E97" s="985"/>
      <c r="F97" s="991"/>
      <c r="G97" s="988"/>
      <c r="H97" s="671"/>
      <c r="I97" s="287"/>
      <c r="J97" s="285"/>
      <c r="K97" s="239"/>
      <c r="L97" s="240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665"/>
      <c r="Z97" s="675"/>
      <c r="AA97" s="676"/>
      <c r="AB97" s="677"/>
      <c r="AC97" s="678"/>
      <c r="AD97" s="3436"/>
      <c r="AE97" s="262"/>
      <c r="AF97" s="288"/>
      <c r="AG97" s="700">
        <v>1</v>
      </c>
      <c r="AH97" s="701"/>
      <c r="AI97" s="256">
        <f t="shared" si="14"/>
        <v>1</v>
      </c>
      <c r="AJ97" s="697">
        <f t="array" ref="AJ97">MAX(IF('INTEGRALE verrouillée'!joueurs=C97,'INTEGRALE verrouillée'!$F$7:$F$108))</f>
        <v>39564</v>
      </c>
      <c r="AK97" s="709"/>
      <c r="AL97" s="710">
        <v>12</v>
      </c>
      <c r="AM97" s="688">
        <f t="shared" si="15"/>
        <v>12</v>
      </c>
      <c r="AN97" s="286">
        <f t="shared" si="16"/>
        <v>12</v>
      </c>
      <c r="AP97" s="208"/>
      <c r="AQ97" s="208"/>
      <c r="AR97" s="208"/>
      <c r="AS97" s="208"/>
      <c r="AV97" s="208"/>
      <c r="AW97" s="208"/>
      <c r="AX97" s="208"/>
      <c r="AY97" s="208"/>
      <c r="AZ97" s="208"/>
    </row>
    <row r="98" spans="1:52" s="254" customFormat="1" ht="11.1" customHeight="1" x14ac:dyDescent="0.25">
      <c r="A98" s="666">
        <v>92</v>
      </c>
      <c r="B98" s="253"/>
      <c r="C98" s="259" t="s">
        <v>6</v>
      </c>
      <c r="D98" s="1623"/>
      <c r="E98" s="985"/>
      <c r="F98" s="991"/>
      <c r="G98" s="988"/>
      <c r="H98" s="671"/>
      <c r="I98" s="271"/>
      <c r="J98" s="245"/>
      <c r="K98" s="239"/>
      <c r="L98" s="240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3442"/>
      <c r="Z98" s="675"/>
      <c r="AA98" s="676"/>
      <c r="AB98" s="677"/>
      <c r="AC98" s="678"/>
      <c r="AD98" s="3436"/>
      <c r="AE98" s="262"/>
      <c r="AF98" s="267"/>
      <c r="AG98" s="964">
        <v>5</v>
      </c>
      <c r="AH98" s="699"/>
      <c r="AI98" s="256">
        <f t="shared" si="14"/>
        <v>5</v>
      </c>
      <c r="AJ98" s="697">
        <f t="array" ref="AJ98">MAX(IF('INTEGRALE verrouillée'!joueurs=C98,'INTEGRALE verrouillée'!$F$7:$F$108))</f>
        <v>39536</v>
      </c>
      <c r="AK98" s="705"/>
      <c r="AL98" s="706">
        <v>14</v>
      </c>
      <c r="AM98" s="688">
        <f t="shared" si="15"/>
        <v>14</v>
      </c>
      <c r="AN98" s="268">
        <f t="shared" si="16"/>
        <v>2.8</v>
      </c>
      <c r="AT98" s="979"/>
      <c r="AU98" s="979"/>
    </row>
    <row r="99" spans="1:52" s="289" customFormat="1" ht="11.1" customHeight="1" x14ac:dyDescent="0.25">
      <c r="A99" s="666">
        <v>93</v>
      </c>
      <c r="B99" s="244"/>
      <c r="C99" s="259" t="s">
        <v>198</v>
      </c>
      <c r="D99" s="1623"/>
      <c r="E99" s="985"/>
      <c r="F99" s="991"/>
      <c r="G99" s="988"/>
      <c r="H99" s="671"/>
      <c r="I99" s="287"/>
      <c r="J99" s="285"/>
      <c r="K99" s="239"/>
      <c r="L99" s="240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665"/>
      <c r="Z99" s="675"/>
      <c r="AA99" s="676"/>
      <c r="AB99" s="677"/>
      <c r="AC99" s="678"/>
      <c r="AD99" s="3436"/>
      <c r="AE99" s="262"/>
      <c r="AF99" s="288"/>
      <c r="AG99" s="700">
        <v>1</v>
      </c>
      <c r="AH99" s="701"/>
      <c r="AI99" s="256">
        <f t="shared" si="14"/>
        <v>1</v>
      </c>
      <c r="AJ99" s="697">
        <f t="array" ref="AJ99">MAX(IF('INTEGRALE verrouillée'!joueurs=C99,'INTEGRALE verrouillée'!$F$7:$F$108))</f>
        <v>39480</v>
      </c>
      <c r="AK99" s="709"/>
      <c r="AL99" s="710">
        <v>0</v>
      </c>
      <c r="AM99" s="688">
        <f t="shared" si="15"/>
        <v>0</v>
      </c>
      <c r="AN99" s="286">
        <f t="shared" si="16"/>
        <v>0</v>
      </c>
      <c r="AT99" s="980"/>
      <c r="AU99" s="980"/>
    </row>
    <row r="100" spans="1:52" ht="11.1" customHeight="1" x14ac:dyDescent="0.25">
      <c r="A100" s="666">
        <v>94</v>
      </c>
      <c r="B100" s="253"/>
      <c r="C100" s="278" t="s">
        <v>66</v>
      </c>
      <c r="D100" s="1625"/>
      <c r="E100" s="985"/>
      <c r="F100" s="991"/>
      <c r="G100" s="988"/>
      <c r="H100" s="671"/>
      <c r="I100" s="291"/>
      <c r="J100" s="285"/>
      <c r="K100" s="239"/>
      <c r="L100" s="240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665"/>
      <c r="Z100" s="675"/>
      <c r="AA100" s="676"/>
      <c r="AB100" s="677"/>
      <c r="AC100" s="678"/>
      <c r="AD100" s="3436"/>
      <c r="AE100" s="262"/>
      <c r="AF100" s="288"/>
      <c r="AG100" s="700">
        <v>1</v>
      </c>
      <c r="AH100" s="701"/>
      <c r="AI100" s="256">
        <f t="shared" si="14"/>
        <v>1</v>
      </c>
      <c r="AJ100" s="697">
        <f t="array" ref="AJ100">MAX(IF('INTEGRALE verrouillée'!joueurs=C100,'INTEGRALE verrouillée'!$F$7:$F$108))</f>
        <v>39410</v>
      </c>
      <c r="AK100" s="709"/>
      <c r="AL100" s="710">
        <v>0</v>
      </c>
      <c r="AM100" s="688">
        <f t="shared" si="15"/>
        <v>0</v>
      </c>
      <c r="AN100" s="286">
        <f t="shared" si="16"/>
        <v>0</v>
      </c>
      <c r="AP100" s="208"/>
      <c r="AQ100" s="208"/>
      <c r="AR100" s="208"/>
      <c r="AS100" s="208"/>
      <c r="AV100" s="208"/>
      <c r="AW100" s="208"/>
      <c r="AX100" s="208"/>
      <c r="AY100" s="208"/>
      <c r="AZ100" s="208"/>
    </row>
    <row r="101" spans="1:52" s="290" customFormat="1" ht="11.1" customHeight="1" x14ac:dyDescent="0.25">
      <c r="A101" s="666">
        <v>95</v>
      </c>
      <c r="B101" s="253"/>
      <c r="C101" s="259" t="s">
        <v>15</v>
      </c>
      <c r="D101" s="1623"/>
      <c r="E101" s="985"/>
      <c r="F101" s="991"/>
      <c r="G101" s="988"/>
      <c r="H101" s="671"/>
      <c r="I101" s="287"/>
      <c r="J101" s="285"/>
      <c r="K101" s="718"/>
      <c r="L101" s="719"/>
      <c r="M101" s="720"/>
      <c r="N101" s="720"/>
      <c r="O101" s="720"/>
      <c r="P101" s="720"/>
      <c r="Q101" s="720"/>
      <c r="R101" s="720"/>
      <c r="S101" s="720"/>
      <c r="T101" s="720"/>
      <c r="U101" s="720"/>
      <c r="V101" s="720"/>
      <c r="W101" s="720"/>
      <c r="X101" s="720"/>
      <c r="Y101" s="665"/>
      <c r="Z101" s="675"/>
      <c r="AA101" s="676"/>
      <c r="AB101" s="677"/>
      <c r="AC101" s="678"/>
      <c r="AD101" s="3436"/>
      <c r="AE101" s="262"/>
      <c r="AF101" s="288"/>
      <c r="AG101" s="700">
        <v>1</v>
      </c>
      <c r="AH101" s="701"/>
      <c r="AI101" s="256">
        <f t="shared" si="14"/>
        <v>1</v>
      </c>
      <c r="AJ101" s="697">
        <f t="array" ref="AJ101">MAX(IF('INTEGRALE verrouillée'!joueurs=C101,'INTEGRALE verrouillée'!$F$7:$F$108))</f>
        <v>39410</v>
      </c>
      <c r="AK101" s="709"/>
      <c r="AL101" s="710">
        <v>4</v>
      </c>
      <c r="AM101" s="688">
        <f t="shared" si="15"/>
        <v>4</v>
      </c>
      <c r="AN101" s="286">
        <f t="shared" si="16"/>
        <v>4</v>
      </c>
      <c r="AT101" s="978"/>
      <c r="AU101" s="978"/>
    </row>
    <row r="102" spans="1:52" ht="11.1" customHeight="1" x14ac:dyDescent="0.25">
      <c r="A102" s="666">
        <v>96</v>
      </c>
      <c r="B102" s="253"/>
      <c r="C102" s="259" t="s">
        <v>5</v>
      </c>
      <c r="D102" s="1623"/>
      <c r="E102" s="985"/>
      <c r="F102" s="991"/>
      <c r="G102" s="988"/>
      <c r="H102" s="671"/>
      <c r="I102" s="271"/>
      <c r="J102" s="245"/>
      <c r="K102" s="239"/>
      <c r="L102" s="240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3442"/>
      <c r="Z102" s="675"/>
      <c r="AA102" s="676"/>
      <c r="AB102" s="677"/>
      <c r="AC102" s="678"/>
      <c r="AD102" s="3436"/>
      <c r="AE102" s="262"/>
      <c r="AF102" s="267"/>
      <c r="AG102" s="964">
        <v>3</v>
      </c>
      <c r="AH102" s="699"/>
      <c r="AI102" s="256">
        <f t="shared" ref="AI102:AI108" si="17">AG102+AH102</f>
        <v>3</v>
      </c>
      <c r="AJ102" s="697">
        <f t="array" ref="AJ102">MAX(IF('INTEGRALE verrouillée'!joueurs=C102,'INTEGRALE verrouillée'!$F$7:$F$108))</f>
        <v>39389</v>
      </c>
      <c r="AK102" s="705"/>
      <c r="AL102" s="706">
        <v>8</v>
      </c>
      <c r="AM102" s="688">
        <f t="shared" si="15"/>
        <v>8</v>
      </c>
      <c r="AN102" s="268">
        <f t="shared" si="16"/>
        <v>2.6666666666666665</v>
      </c>
      <c r="AP102" s="208"/>
      <c r="AQ102" s="208"/>
      <c r="AR102" s="208"/>
      <c r="AS102" s="208"/>
      <c r="AV102" s="208"/>
      <c r="AW102" s="208"/>
      <c r="AX102" s="208"/>
      <c r="AY102" s="208"/>
      <c r="AZ102" s="208"/>
    </row>
    <row r="103" spans="1:52" ht="11.1" customHeight="1" x14ac:dyDescent="0.25">
      <c r="A103" s="666">
        <v>97</v>
      </c>
      <c r="B103" s="253"/>
      <c r="C103" s="259" t="s">
        <v>54</v>
      </c>
      <c r="D103" s="1623"/>
      <c r="E103" s="985"/>
      <c r="F103" s="991"/>
      <c r="G103" s="988"/>
      <c r="H103" s="671"/>
      <c r="I103" s="287"/>
      <c r="J103" s="285"/>
      <c r="K103" s="239"/>
      <c r="L103" s="240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665"/>
      <c r="Z103" s="675"/>
      <c r="AA103" s="676"/>
      <c r="AB103" s="677"/>
      <c r="AC103" s="678"/>
      <c r="AD103" s="3436"/>
      <c r="AE103" s="262"/>
      <c r="AF103" s="288"/>
      <c r="AG103" s="700">
        <v>1</v>
      </c>
      <c r="AH103" s="701"/>
      <c r="AI103" s="256">
        <f t="shared" si="17"/>
        <v>1</v>
      </c>
      <c r="AJ103" s="697">
        <f t="array" ref="AJ103">MAX(IF('INTEGRALE verrouillée'!joueurs=C103,'INTEGRALE verrouillée'!$F$7:$F$108))</f>
        <v>39308</v>
      </c>
      <c r="AK103" s="709"/>
      <c r="AL103" s="710">
        <v>3</v>
      </c>
      <c r="AM103" s="688">
        <f t="shared" ref="AM103:AM108" si="18">SUM(K103:X103)+AL103</f>
        <v>3</v>
      </c>
      <c r="AN103" s="286">
        <f t="shared" si="16"/>
        <v>3</v>
      </c>
      <c r="AP103" s="208"/>
      <c r="AQ103" s="208"/>
      <c r="AR103" s="208"/>
      <c r="AS103" s="208"/>
      <c r="AV103" s="208"/>
      <c r="AW103" s="208"/>
      <c r="AX103" s="208"/>
      <c r="AY103" s="208"/>
      <c r="AZ103" s="208"/>
    </row>
    <row r="104" spans="1:52" ht="11.1" customHeight="1" x14ac:dyDescent="0.25">
      <c r="A104" s="666">
        <v>98</v>
      </c>
      <c r="B104" s="253"/>
      <c r="C104" s="259" t="s">
        <v>199</v>
      </c>
      <c r="D104" s="1623"/>
      <c r="E104" s="985"/>
      <c r="F104" s="991"/>
      <c r="G104" s="988"/>
      <c r="H104" s="671"/>
      <c r="I104" s="287"/>
      <c r="J104" s="285"/>
      <c r="K104" s="239"/>
      <c r="L104" s="240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665"/>
      <c r="Z104" s="675"/>
      <c r="AA104" s="676"/>
      <c r="AB104" s="677"/>
      <c r="AC104" s="678"/>
      <c r="AD104" s="3436"/>
      <c r="AE104" s="262"/>
      <c r="AF104" s="288"/>
      <c r="AG104" s="700">
        <v>1</v>
      </c>
      <c r="AH104" s="701"/>
      <c r="AI104" s="256">
        <f t="shared" si="17"/>
        <v>1</v>
      </c>
      <c r="AJ104" s="697">
        <f t="array" ref="AJ104">MAX(IF('INTEGRALE verrouillée'!joueurs=C104,'INTEGRALE verrouillée'!$F$7:$F$108))</f>
        <v>39308</v>
      </c>
      <c r="AK104" s="709"/>
      <c r="AL104" s="710">
        <v>0</v>
      </c>
      <c r="AM104" s="688">
        <f t="shared" si="18"/>
        <v>0</v>
      </c>
      <c r="AN104" s="286">
        <f t="shared" si="16"/>
        <v>0</v>
      </c>
      <c r="AP104" s="208"/>
      <c r="AQ104" s="208"/>
      <c r="AR104" s="208"/>
      <c r="AS104" s="208"/>
      <c r="AV104" s="208"/>
      <c r="AW104" s="208"/>
      <c r="AX104" s="208"/>
      <c r="AY104" s="208"/>
      <c r="AZ104" s="208"/>
    </row>
    <row r="105" spans="1:52" ht="11.1" customHeight="1" x14ac:dyDescent="0.25">
      <c r="A105" s="666">
        <v>99</v>
      </c>
      <c r="B105" s="244"/>
      <c r="C105" s="259" t="s">
        <v>51</v>
      </c>
      <c r="D105" s="1623"/>
      <c r="E105" s="985"/>
      <c r="F105" s="991"/>
      <c r="G105" s="988"/>
      <c r="H105" s="671"/>
      <c r="I105" s="271"/>
      <c r="J105" s="238"/>
      <c r="K105" s="239"/>
      <c r="L105" s="240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3442"/>
      <c r="Z105" s="675"/>
      <c r="AA105" s="676"/>
      <c r="AB105" s="677"/>
      <c r="AC105" s="678"/>
      <c r="AD105" s="3436"/>
      <c r="AE105" s="262"/>
      <c r="AF105" s="267"/>
      <c r="AG105" s="964">
        <v>2</v>
      </c>
      <c r="AH105" s="699"/>
      <c r="AI105" s="256">
        <f t="shared" si="17"/>
        <v>2</v>
      </c>
      <c r="AJ105" s="697">
        <f t="array" ref="AJ105">MAX(IF('INTEGRALE verrouillée'!joueurs=C105,'INTEGRALE verrouillée'!$F$7:$F$108))</f>
        <v>39263</v>
      </c>
      <c r="AK105" s="705"/>
      <c r="AL105" s="706">
        <v>8</v>
      </c>
      <c r="AM105" s="688">
        <f t="shared" si="18"/>
        <v>8</v>
      </c>
      <c r="AN105" s="268">
        <f t="shared" si="16"/>
        <v>4</v>
      </c>
      <c r="AP105" s="208"/>
      <c r="AQ105" s="208"/>
      <c r="AR105" s="208"/>
      <c r="AS105" s="208"/>
      <c r="AV105" s="208"/>
      <c r="AW105" s="208"/>
      <c r="AX105" s="208"/>
      <c r="AY105" s="208"/>
      <c r="AZ105" s="208"/>
    </row>
    <row r="106" spans="1:52" ht="11.1" customHeight="1" x14ac:dyDescent="0.25">
      <c r="A106" s="666">
        <v>100</v>
      </c>
      <c r="B106" s="253"/>
      <c r="C106" s="259" t="s">
        <v>53</v>
      </c>
      <c r="D106" s="1623"/>
      <c r="E106" s="985"/>
      <c r="F106" s="991"/>
      <c r="G106" s="988"/>
      <c r="H106" s="671"/>
      <c r="I106" s="287"/>
      <c r="J106" s="285"/>
      <c r="K106" s="239"/>
      <c r="L106" s="240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665"/>
      <c r="Z106" s="675"/>
      <c r="AA106" s="676"/>
      <c r="AB106" s="677"/>
      <c r="AC106" s="678"/>
      <c r="AD106" s="3436"/>
      <c r="AE106" s="262"/>
      <c r="AF106" s="288"/>
      <c r="AG106" s="700">
        <v>1</v>
      </c>
      <c r="AH106" s="701"/>
      <c r="AI106" s="256">
        <f t="shared" si="17"/>
        <v>1</v>
      </c>
      <c r="AJ106" s="697">
        <f t="array" ref="AJ106">MAX(IF('INTEGRALE verrouillée'!joueurs=C106,'INTEGRALE verrouillée'!$F$7:$F$108))</f>
        <v>39263</v>
      </c>
      <c r="AK106" s="709"/>
      <c r="AL106" s="710">
        <v>6</v>
      </c>
      <c r="AM106" s="688">
        <f t="shared" si="18"/>
        <v>6</v>
      </c>
      <c r="AN106" s="286">
        <f t="shared" si="16"/>
        <v>6</v>
      </c>
      <c r="AP106" s="208"/>
      <c r="AQ106" s="208"/>
      <c r="AR106" s="208"/>
      <c r="AS106" s="208"/>
      <c r="AV106" s="208"/>
      <c r="AW106" s="208"/>
      <c r="AX106" s="208"/>
      <c r="AY106" s="208"/>
      <c r="AZ106" s="208"/>
    </row>
    <row r="107" spans="1:52" ht="11.1" customHeight="1" x14ac:dyDescent="0.25">
      <c r="A107" s="666">
        <v>101</v>
      </c>
      <c r="B107" s="253"/>
      <c r="C107" s="259" t="s">
        <v>67</v>
      </c>
      <c r="D107" s="1623"/>
      <c r="E107" s="985"/>
      <c r="F107" s="991"/>
      <c r="G107" s="988"/>
      <c r="H107" s="671"/>
      <c r="I107" s="287"/>
      <c r="J107" s="285"/>
      <c r="K107" s="239"/>
      <c r="L107" s="240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665"/>
      <c r="Z107" s="675"/>
      <c r="AA107" s="676"/>
      <c r="AB107" s="677"/>
      <c r="AC107" s="678"/>
      <c r="AD107" s="3436"/>
      <c r="AE107" s="262"/>
      <c r="AF107" s="288"/>
      <c r="AG107" s="700">
        <v>1</v>
      </c>
      <c r="AH107" s="701"/>
      <c r="AI107" s="256">
        <f t="shared" si="17"/>
        <v>1</v>
      </c>
      <c r="AJ107" s="697">
        <f t="array" ref="AJ107">MAX(IF('INTEGRALE verrouillée'!joueurs=C107,'INTEGRALE verrouillée'!$F$7:$F$108))</f>
        <v>39227</v>
      </c>
      <c r="AK107" s="709"/>
      <c r="AL107" s="710">
        <v>0</v>
      </c>
      <c r="AM107" s="688">
        <f t="shared" si="18"/>
        <v>0</v>
      </c>
      <c r="AN107" s="286">
        <f t="shared" si="16"/>
        <v>0</v>
      </c>
      <c r="AP107" s="208"/>
      <c r="AQ107" s="208"/>
      <c r="AR107" s="208"/>
      <c r="AS107" s="208"/>
      <c r="AV107" s="208"/>
      <c r="AW107" s="208"/>
      <c r="AX107" s="208"/>
      <c r="AY107" s="208"/>
      <c r="AZ107" s="208"/>
    </row>
    <row r="108" spans="1:52" ht="11.1" customHeight="1" thickBot="1" x14ac:dyDescent="0.3">
      <c r="A108" s="666">
        <v>102</v>
      </c>
      <c r="B108" s="253"/>
      <c r="C108" s="259" t="s">
        <v>52</v>
      </c>
      <c r="D108" s="1623"/>
      <c r="E108" s="985"/>
      <c r="F108" s="991"/>
      <c r="G108" s="988"/>
      <c r="H108" s="671"/>
      <c r="I108" s="287"/>
      <c r="J108" s="292"/>
      <c r="K108" s="754"/>
      <c r="L108" s="755"/>
      <c r="M108" s="756"/>
      <c r="N108" s="756"/>
      <c r="O108" s="756"/>
      <c r="P108" s="756"/>
      <c r="Q108" s="756"/>
      <c r="R108" s="756"/>
      <c r="S108" s="756"/>
      <c r="T108" s="756"/>
      <c r="U108" s="756"/>
      <c r="V108" s="756"/>
      <c r="W108" s="756"/>
      <c r="X108" s="756"/>
      <c r="Y108" s="3450"/>
      <c r="Z108" s="809"/>
      <c r="AA108" s="810"/>
      <c r="AB108" s="811"/>
      <c r="AC108" s="758"/>
      <c r="AD108" s="3439"/>
      <c r="AE108" s="759"/>
      <c r="AF108" s="760"/>
      <c r="AG108" s="702">
        <v>1</v>
      </c>
      <c r="AH108" s="703"/>
      <c r="AI108" s="704">
        <f t="shared" si="17"/>
        <v>1</v>
      </c>
      <c r="AJ108" s="761">
        <f t="array" ref="AJ108">MAX(IF('INTEGRALE verrouillée'!joueurs=C108,'INTEGRALE verrouillée'!$F$7:$F$108))</f>
        <v>39227</v>
      </c>
      <c r="AK108" s="762"/>
      <c r="AL108" s="711">
        <v>1</v>
      </c>
      <c r="AM108" s="712">
        <f t="shared" si="18"/>
        <v>1</v>
      </c>
      <c r="AN108" s="689">
        <f t="shared" si="16"/>
        <v>1</v>
      </c>
      <c r="AP108" s="208"/>
      <c r="AQ108" s="208"/>
      <c r="AR108" s="208"/>
      <c r="AS108" s="208"/>
      <c r="AV108" s="208"/>
      <c r="AW108" s="208"/>
      <c r="AX108" s="208"/>
      <c r="AY108" s="208"/>
      <c r="AZ108" s="208"/>
    </row>
    <row r="109" spans="1:52" ht="6" customHeight="1" thickTop="1" x14ac:dyDescent="0.25">
      <c r="A109" s="667"/>
      <c r="C109" s="224"/>
      <c r="D109" s="293"/>
      <c r="E109" s="231"/>
      <c r="F109" s="231"/>
      <c r="G109" s="231"/>
      <c r="H109" s="231"/>
      <c r="I109" s="294"/>
      <c r="J109" s="294"/>
      <c r="K109" s="295"/>
      <c r="L109" s="295"/>
      <c r="M109" s="298"/>
      <c r="N109" s="295"/>
      <c r="O109" s="296"/>
      <c r="P109" s="298"/>
      <c r="Q109" s="297"/>
      <c r="R109" s="297"/>
      <c r="S109" s="298"/>
      <c r="T109" s="297"/>
      <c r="U109" s="297"/>
      <c r="V109" s="297"/>
      <c r="W109" s="297"/>
      <c r="X109" s="298"/>
      <c r="Y109" s="299"/>
      <c r="Z109" s="299"/>
      <c r="AA109" s="299"/>
      <c r="AB109" s="299"/>
      <c r="AC109" s="299"/>
      <c r="AD109" s="299"/>
      <c r="AE109" s="300"/>
      <c r="AF109" s="300"/>
      <c r="AG109" s="300"/>
      <c r="AH109" s="301"/>
      <c r="AI109" s="302"/>
      <c r="AJ109" s="302"/>
      <c r="AK109" s="303"/>
      <c r="AL109" s="219"/>
      <c r="AM109" s="304"/>
      <c r="AN109" s="304"/>
      <c r="AO109" s="304"/>
      <c r="AP109" s="305"/>
      <c r="AQ109" s="305"/>
      <c r="AR109" s="208"/>
      <c r="AS109" s="208"/>
      <c r="AV109" s="208"/>
      <c r="AW109" s="208"/>
      <c r="AX109" s="208"/>
      <c r="AY109" s="208"/>
      <c r="AZ109" s="208"/>
    </row>
    <row r="110" spans="1:52" ht="11.1" customHeight="1" x14ac:dyDescent="0.25">
      <c r="C110" s="3701" t="s">
        <v>14</v>
      </c>
      <c r="D110" s="3701"/>
      <c r="E110" s="3701"/>
      <c r="F110" s="3701"/>
      <c r="G110" s="3701"/>
      <c r="H110" s="3701"/>
      <c r="I110" s="3701"/>
      <c r="J110" s="306"/>
      <c r="K110" s="307">
        <f t="shared" ref="K110:X110" si="19">COUNTIF(K7:K108,"&gt;=0")</f>
        <v>14</v>
      </c>
      <c r="L110" s="307">
        <f t="shared" si="19"/>
        <v>17</v>
      </c>
      <c r="M110" s="308">
        <f t="shared" si="19"/>
        <v>13</v>
      </c>
      <c r="N110" s="307">
        <f t="shared" si="19"/>
        <v>14</v>
      </c>
      <c r="O110" s="308">
        <f t="shared" si="19"/>
        <v>18</v>
      </c>
      <c r="P110" s="308">
        <f t="shared" si="19"/>
        <v>14</v>
      </c>
      <c r="Q110" s="308">
        <f t="shared" si="19"/>
        <v>11</v>
      </c>
      <c r="R110" s="308">
        <f t="shared" si="19"/>
        <v>0</v>
      </c>
      <c r="S110" s="308">
        <f t="shared" si="19"/>
        <v>0</v>
      </c>
      <c r="T110" s="308">
        <f t="shared" si="19"/>
        <v>0</v>
      </c>
      <c r="U110" s="308">
        <f t="shared" si="19"/>
        <v>0</v>
      </c>
      <c r="V110" s="308">
        <f t="shared" si="19"/>
        <v>0</v>
      </c>
      <c r="W110" s="308">
        <f t="shared" si="19"/>
        <v>0</v>
      </c>
      <c r="X110" s="308">
        <f t="shared" si="19"/>
        <v>0</v>
      </c>
      <c r="Y110" s="785">
        <f>COUNTIF(Y7:Y108,"=x")</f>
        <v>25</v>
      </c>
      <c r="Z110" s="3702" t="s">
        <v>50</v>
      </c>
      <c r="AA110" s="3703"/>
      <c r="AB110" s="3703"/>
      <c r="AC110" s="309"/>
      <c r="AD110" s="309"/>
      <c r="AE110" s="311"/>
      <c r="AF110" s="312"/>
      <c r="AG110" s="312"/>
      <c r="AH110" s="698"/>
      <c r="AI110" s="315">
        <f>SUM(AI7:AI108)</f>
        <v>1768</v>
      </c>
      <c r="AJ110" s="698" t="s">
        <v>325</v>
      </c>
      <c r="AK110" s="698"/>
      <c r="AL110" s="698"/>
      <c r="AM110" s="698"/>
      <c r="AN110" s="313"/>
      <c r="AO110" s="208"/>
      <c r="AP110" s="208"/>
      <c r="AQ110" s="208"/>
      <c r="AR110" s="208"/>
      <c r="AS110" s="208"/>
      <c r="AV110" s="208"/>
      <c r="AW110" s="208"/>
      <c r="AX110" s="208"/>
      <c r="AY110" s="208"/>
      <c r="AZ110" s="208"/>
    </row>
    <row r="111" spans="1:52" ht="11.1" customHeight="1" x14ac:dyDescent="0.25">
      <c r="C111" s="316"/>
      <c r="D111" s="317"/>
      <c r="E111" s="316"/>
      <c r="F111" s="316"/>
      <c r="G111" s="316"/>
      <c r="U111" s="318"/>
      <c r="V111" s="318"/>
      <c r="W111" s="318"/>
      <c r="Z111" s="320">
        <f>SUM(K110:X110)/COUNTIF(K110:X110,"&gt;0")</f>
        <v>14.428571428571429</v>
      </c>
      <c r="AA111" s="3726" t="s">
        <v>81</v>
      </c>
      <c r="AB111" s="3726"/>
      <c r="AC111" s="309"/>
      <c r="AD111" s="309"/>
      <c r="AE111" s="321"/>
      <c r="AF111" s="322"/>
      <c r="AH111" s="746"/>
      <c r="AI111" s="747">
        <f>AVERAGE(AI7:AI108)</f>
        <v>17.333333333333332</v>
      </c>
      <c r="AJ111" s="748" t="s">
        <v>327</v>
      </c>
      <c r="AK111" s="748"/>
      <c r="AL111" s="748"/>
      <c r="AM111" s="748"/>
      <c r="AN111" s="749"/>
      <c r="AO111" s="208"/>
      <c r="AP111" s="208"/>
      <c r="AQ111" s="208"/>
      <c r="AR111" s="208"/>
      <c r="AS111" s="208"/>
      <c r="AV111" s="208"/>
      <c r="AW111" s="208"/>
      <c r="AX111" s="208"/>
      <c r="AY111" s="208"/>
      <c r="AZ111" s="208"/>
    </row>
    <row r="112" spans="1:52" ht="11.1" customHeight="1" x14ac:dyDescent="0.25">
      <c r="C112" s="316"/>
      <c r="D112" s="317"/>
      <c r="E112" s="316"/>
      <c r="F112" s="316"/>
      <c r="G112" s="316"/>
      <c r="U112" s="318"/>
      <c r="V112" s="318"/>
      <c r="W112" s="318"/>
      <c r="AE112" s="309"/>
      <c r="AF112" s="309"/>
      <c r="AG112" s="309"/>
      <c r="AH112" s="750"/>
      <c r="AI112" s="751">
        <f>COUNTIF(AK7:AK108,"&gt;=0")</f>
        <v>39</v>
      </c>
      <c r="AJ112" s="752" t="s">
        <v>59</v>
      </c>
      <c r="AK112" s="752"/>
      <c r="AL112" s="752"/>
      <c r="AM112" s="752"/>
      <c r="AN112" s="753"/>
      <c r="AO112" s="314"/>
      <c r="AP112" s="314"/>
      <c r="AQ112" s="314"/>
      <c r="AR112" s="314"/>
      <c r="AS112" s="323"/>
      <c r="AT112" s="324"/>
      <c r="AU112" s="324"/>
      <c r="AV112" s="325"/>
      <c r="AW112" s="324"/>
      <c r="AX112" s="313"/>
      <c r="AY112" s="208"/>
      <c r="AZ112" s="208"/>
    </row>
    <row r="113" spans="1:52" ht="11.1" customHeight="1" thickBot="1" x14ac:dyDescent="0.3">
      <c r="C113" s="316"/>
      <c r="D113" s="317"/>
      <c r="E113" s="316"/>
      <c r="F113" s="316"/>
      <c r="G113" s="316"/>
      <c r="U113" s="318"/>
      <c r="V113" s="318"/>
      <c r="W113" s="318"/>
      <c r="AE113" s="309"/>
      <c r="AF113" s="309"/>
      <c r="AG113" s="309"/>
      <c r="AH113" s="310"/>
      <c r="AI113" s="321"/>
      <c r="AJ113" s="321"/>
      <c r="AK113" s="322"/>
      <c r="AL113" s="219"/>
      <c r="AM113" s="304"/>
      <c r="AN113" s="314"/>
      <c r="AO113" s="314"/>
      <c r="AP113" s="314"/>
      <c r="AQ113" s="314"/>
      <c r="AR113" s="314"/>
      <c r="AS113" s="314"/>
      <c r="AT113" s="324"/>
      <c r="AU113" s="324"/>
      <c r="AV113" s="323"/>
      <c r="AW113" s="324"/>
      <c r="AX113" s="324"/>
      <c r="AY113" s="324"/>
      <c r="AZ113" s="313"/>
    </row>
    <row r="114" spans="1:52" ht="11.1" customHeight="1" thickTop="1" x14ac:dyDescent="0.25">
      <c r="A114" s="668"/>
      <c r="B114" s="326"/>
      <c r="C114" s="327"/>
      <c r="D114" s="328"/>
      <c r="E114" s="329"/>
      <c r="F114" s="329"/>
      <c r="G114" s="329"/>
      <c r="H114" s="329"/>
      <c r="I114" s="330"/>
      <c r="J114" s="330"/>
      <c r="K114" s="331"/>
      <c r="L114" s="331"/>
      <c r="M114" s="331"/>
      <c r="N114" s="331"/>
      <c r="O114" s="331"/>
      <c r="P114" s="331"/>
      <c r="Q114" s="331"/>
      <c r="R114" s="331"/>
      <c r="S114" s="332"/>
      <c r="T114" s="332"/>
      <c r="U114" s="331"/>
      <c r="V114" s="331"/>
      <c r="W114" s="331"/>
      <c r="X114" s="331"/>
      <c r="Y114" s="333"/>
      <c r="Z114" s="333"/>
      <c r="AA114" s="333"/>
      <c r="AB114" s="333"/>
      <c r="AC114" s="333"/>
      <c r="AD114" s="333"/>
      <c r="AE114" s="334"/>
      <c r="AF114" s="334"/>
      <c r="AG114" s="326"/>
      <c r="AH114" s="335"/>
      <c r="AI114" s="335"/>
      <c r="AJ114" s="335"/>
      <c r="AK114" s="335"/>
      <c r="AL114" s="336"/>
      <c r="AM114" s="337"/>
      <c r="AN114" s="335"/>
      <c r="AO114" s="335"/>
      <c r="AP114" s="335"/>
      <c r="AQ114" s="335"/>
      <c r="AR114" s="335"/>
      <c r="AS114" s="335"/>
      <c r="AT114" s="981"/>
      <c r="AU114" s="981"/>
      <c r="AV114" s="335"/>
      <c r="AW114" s="335"/>
      <c r="AX114" s="335"/>
      <c r="AY114" s="338"/>
      <c r="AZ114" s="339"/>
    </row>
    <row r="115" spans="1:52" ht="11.1" customHeight="1" thickBot="1" x14ac:dyDescent="0.3">
      <c r="E115" s="3670" t="s">
        <v>162</v>
      </c>
      <c r="F115" s="3670"/>
      <c r="G115" s="3670"/>
      <c r="H115" s="3670"/>
      <c r="I115" s="3670"/>
      <c r="J115" s="3670"/>
      <c r="AE115" s="208"/>
      <c r="AF115" s="219"/>
      <c r="AK115" s="219"/>
      <c r="AL115" s="219"/>
      <c r="AW115" s="217"/>
      <c r="AX115" s="210"/>
      <c r="AY115" s="313"/>
      <c r="AZ115" s="208"/>
    </row>
    <row r="116" spans="1:52" ht="11.1" customHeight="1" x14ac:dyDescent="0.25">
      <c r="E116" s="3670"/>
      <c r="F116" s="3670"/>
      <c r="G116" s="3670"/>
      <c r="H116" s="3670"/>
      <c r="I116" s="3670"/>
      <c r="J116" s="3670"/>
      <c r="K116" s="340" t="s">
        <v>39</v>
      </c>
      <c r="L116" s="340" t="s">
        <v>38</v>
      </c>
      <c r="M116" s="341" t="s">
        <v>314</v>
      </c>
      <c r="N116" s="341" t="s">
        <v>9</v>
      </c>
      <c r="O116" s="340" t="s">
        <v>13</v>
      </c>
      <c r="P116" s="340" t="s">
        <v>12</v>
      </c>
      <c r="Q116" s="340" t="s">
        <v>10</v>
      </c>
      <c r="R116" s="340" t="s">
        <v>163</v>
      </c>
      <c r="S116" s="340" t="s">
        <v>164</v>
      </c>
      <c r="T116" s="340" t="s">
        <v>165</v>
      </c>
      <c r="U116" s="340" t="s">
        <v>166</v>
      </c>
      <c r="V116" s="488"/>
      <c r="W116" s="3753" t="s">
        <v>79</v>
      </c>
      <c r="X116" s="3754"/>
      <c r="Y116" s="3754"/>
      <c r="Z116" s="3754"/>
      <c r="AA116" s="3754"/>
      <c r="AB116" s="3754"/>
      <c r="AC116" s="3754"/>
      <c r="AD116" s="3754"/>
      <c r="AE116" s="3754"/>
      <c r="AF116" s="3754"/>
      <c r="AG116" s="3754"/>
      <c r="AH116" s="3755"/>
      <c r="AI116" s="342"/>
      <c r="AJ116" s="3671" t="s">
        <v>78</v>
      </c>
      <c r="AK116" s="3672"/>
      <c r="AL116" s="3672"/>
      <c r="AM116" s="3672"/>
      <c r="AN116" s="3672"/>
      <c r="AO116" s="3672"/>
      <c r="AP116" s="3672"/>
      <c r="AQ116" s="3672"/>
      <c r="AR116" s="3672"/>
      <c r="AS116" s="3672"/>
      <c r="AT116" s="3672"/>
      <c r="AU116" s="3672"/>
      <c r="AV116" s="3672"/>
      <c r="AW116" s="3673"/>
      <c r="AY116" s="208"/>
      <c r="AZ116" s="208"/>
    </row>
    <row r="117" spans="1:52" ht="11.1" customHeight="1" thickBot="1" x14ac:dyDescent="0.3">
      <c r="H117" s="1631" t="s">
        <v>4</v>
      </c>
      <c r="I117" s="247"/>
      <c r="K117" s="343">
        <v>12</v>
      </c>
      <c r="L117" s="343">
        <v>13</v>
      </c>
      <c r="M117" s="343">
        <v>14</v>
      </c>
      <c r="N117" s="343">
        <v>15</v>
      </c>
      <c r="O117" s="343">
        <v>16</v>
      </c>
      <c r="P117" s="343">
        <v>17</v>
      </c>
      <c r="Q117" s="343">
        <v>18</v>
      </c>
      <c r="R117" s="343">
        <v>19</v>
      </c>
      <c r="S117" s="343">
        <v>20</v>
      </c>
      <c r="T117" s="343">
        <v>21</v>
      </c>
      <c r="U117" s="343">
        <v>22</v>
      </c>
      <c r="V117" s="350"/>
      <c r="W117" s="3756"/>
      <c r="X117" s="3757"/>
      <c r="Y117" s="3757"/>
      <c r="Z117" s="3757"/>
      <c r="AA117" s="3757"/>
      <c r="AB117" s="3757"/>
      <c r="AC117" s="3757"/>
      <c r="AD117" s="3757"/>
      <c r="AE117" s="3757"/>
      <c r="AF117" s="3757"/>
      <c r="AG117" s="3757"/>
      <c r="AH117" s="3758"/>
      <c r="AI117" s="342"/>
      <c r="AJ117" s="3674"/>
      <c r="AK117" s="3675"/>
      <c r="AL117" s="3675"/>
      <c r="AM117" s="3675"/>
      <c r="AN117" s="3675"/>
      <c r="AO117" s="3675"/>
      <c r="AP117" s="3675"/>
      <c r="AQ117" s="3675"/>
      <c r="AR117" s="3675"/>
      <c r="AS117" s="3675"/>
      <c r="AT117" s="3675"/>
      <c r="AU117" s="3675"/>
      <c r="AV117" s="3675"/>
      <c r="AW117" s="3676"/>
      <c r="AY117" s="208"/>
      <c r="AZ117" s="208"/>
    </row>
    <row r="118" spans="1:52" ht="11.1" customHeight="1" thickBot="1" x14ac:dyDescent="0.3">
      <c r="H118" s="1632" t="s">
        <v>16</v>
      </c>
      <c r="I118" s="247"/>
      <c r="K118" s="732">
        <v>9</v>
      </c>
      <c r="L118" s="345">
        <v>10</v>
      </c>
      <c r="M118" s="345">
        <v>11</v>
      </c>
      <c r="N118" s="345">
        <v>12</v>
      </c>
      <c r="O118" s="345">
        <v>13</v>
      </c>
      <c r="P118" s="345">
        <v>14</v>
      </c>
      <c r="Q118" s="345">
        <v>15</v>
      </c>
      <c r="R118" s="345">
        <v>16</v>
      </c>
      <c r="S118" s="345">
        <v>17</v>
      </c>
      <c r="T118" s="345">
        <v>18</v>
      </c>
      <c r="U118" s="345">
        <v>19</v>
      </c>
      <c r="V118" s="350"/>
      <c r="X118" s="215"/>
      <c r="Y118" s="208"/>
      <c r="Z118" s="208"/>
      <c r="AA118" s="208"/>
      <c r="AB118" s="208"/>
      <c r="AC118" s="208"/>
      <c r="AD118" s="208"/>
      <c r="AE118" s="208"/>
      <c r="AG118" s="208"/>
      <c r="AH118" s="208"/>
      <c r="AJ118" s="218"/>
      <c r="AK118" s="218"/>
      <c r="AL118" s="218"/>
      <c r="AM118" s="221"/>
      <c r="AN118" s="221"/>
      <c r="AO118" s="221"/>
      <c r="AP118" s="221"/>
      <c r="AQ118" s="221"/>
      <c r="AR118" s="982"/>
      <c r="AS118" s="975"/>
      <c r="AT118" s="219"/>
      <c r="AU118" s="219"/>
      <c r="AV118" s="347"/>
      <c r="AW118" s="217"/>
      <c r="AY118" s="208"/>
      <c r="AZ118" s="208"/>
    </row>
    <row r="119" spans="1:52" ht="11.1" customHeight="1" thickBot="1" x14ac:dyDescent="0.3">
      <c r="H119" s="1631" t="s">
        <v>17</v>
      </c>
      <c r="I119" s="247"/>
      <c r="K119" s="745">
        <v>6</v>
      </c>
      <c r="L119" s="733">
        <v>8</v>
      </c>
      <c r="M119" s="732">
        <v>9</v>
      </c>
      <c r="N119" s="732">
        <v>10</v>
      </c>
      <c r="O119" s="344">
        <v>11</v>
      </c>
      <c r="P119" s="344">
        <v>12</v>
      </c>
      <c r="Q119" s="344">
        <v>13</v>
      </c>
      <c r="R119" s="344">
        <v>14</v>
      </c>
      <c r="S119" s="344">
        <v>15</v>
      </c>
      <c r="T119" s="344">
        <v>16</v>
      </c>
      <c r="U119" s="345">
        <v>17</v>
      </c>
      <c r="V119" s="350"/>
      <c r="W119" s="3641" t="s">
        <v>225</v>
      </c>
      <c r="X119" s="3626" t="s">
        <v>77</v>
      </c>
      <c r="Y119" s="3627"/>
      <c r="Z119" s="3627"/>
      <c r="AA119" s="3627"/>
      <c r="AB119" s="3627"/>
      <c r="AC119" s="3627"/>
      <c r="AD119" s="3627"/>
      <c r="AE119" s="3627"/>
      <c r="AF119" s="3617" t="s">
        <v>76</v>
      </c>
      <c r="AG119" s="3618"/>
      <c r="AH119" s="3619"/>
      <c r="AI119" s="348"/>
      <c r="AJ119" s="3607" t="s">
        <v>4</v>
      </c>
      <c r="AK119" s="3608"/>
      <c r="AL119" s="3593" t="s">
        <v>851</v>
      </c>
      <c r="AM119" s="3594"/>
      <c r="AN119" s="3594"/>
      <c r="AO119" s="3594"/>
      <c r="AP119" s="3594"/>
      <c r="AQ119" s="3594"/>
      <c r="AR119" s="3594"/>
      <c r="AS119" s="3594"/>
      <c r="AT119" s="3594"/>
      <c r="AU119" s="3594"/>
      <c r="AV119" s="3594"/>
      <c r="AW119" s="3595"/>
      <c r="AY119" s="208"/>
      <c r="AZ119" s="208"/>
    </row>
    <row r="120" spans="1:52" ht="11.1" customHeight="1" thickBot="1" x14ac:dyDescent="0.3">
      <c r="H120" s="1632" t="s">
        <v>18</v>
      </c>
      <c r="I120" s="247"/>
      <c r="K120" s="735">
        <v>4</v>
      </c>
      <c r="L120" s="744">
        <v>5</v>
      </c>
      <c r="M120" s="744">
        <v>6</v>
      </c>
      <c r="N120" s="744">
        <v>7</v>
      </c>
      <c r="O120" s="733">
        <v>9</v>
      </c>
      <c r="P120" s="732">
        <v>10</v>
      </c>
      <c r="Q120" s="732">
        <v>11</v>
      </c>
      <c r="R120" s="345">
        <v>12</v>
      </c>
      <c r="S120" s="345">
        <v>13</v>
      </c>
      <c r="T120" s="345">
        <v>14</v>
      </c>
      <c r="U120" s="345">
        <v>15</v>
      </c>
      <c r="V120" s="350"/>
      <c r="W120" s="3642"/>
      <c r="X120" s="3628"/>
      <c r="Y120" s="3629"/>
      <c r="Z120" s="3629"/>
      <c r="AA120" s="3629"/>
      <c r="AB120" s="3629"/>
      <c r="AC120" s="3629"/>
      <c r="AD120" s="3629"/>
      <c r="AE120" s="3629"/>
      <c r="AF120" s="3620"/>
      <c r="AG120" s="3621"/>
      <c r="AH120" s="3622"/>
      <c r="AI120" s="348"/>
      <c r="AJ120" s="3609"/>
      <c r="AK120" s="3610"/>
      <c r="AL120" s="3596"/>
      <c r="AM120" s="3597"/>
      <c r="AN120" s="3597"/>
      <c r="AO120" s="3597"/>
      <c r="AP120" s="3597"/>
      <c r="AQ120" s="3597"/>
      <c r="AR120" s="3597"/>
      <c r="AS120" s="3597"/>
      <c r="AT120" s="3597"/>
      <c r="AU120" s="3597"/>
      <c r="AV120" s="3597"/>
      <c r="AW120" s="3598"/>
      <c r="AY120" s="208"/>
      <c r="AZ120" s="208"/>
    </row>
    <row r="121" spans="1:52" ht="11.1" customHeight="1" thickBot="1" x14ac:dyDescent="0.3">
      <c r="H121" s="1631" t="s">
        <v>19</v>
      </c>
      <c r="I121" s="247"/>
      <c r="K121" s="734">
        <v>3</v>
      </c>
      <c r="L121" s="740">
        <v>4</v>
      </c>
      <c r="M121" s="741">
        <v>5</v>
      </c>
      <c r="N121" s="740">
        <v>6</v>
      </c>
      <c r="O121" s="742">
        <v>7</v>
      </c>
      <c r="P121" s="745">
        <v>8</v>
      </c>
      <c r="Q121" s="745">
        <v>9</v>
      </c>
      <c r="R121" s="733">
        <v>11</v>
      </c>
      <c r="S121" s="732">
        <v>12</v>
      </c>
      <c r="T121" s="732">
        <v>13</v>
      </c>
      <c r="U121" s="343">
        <v>14</v>
      </c>
      <c r="V121" s="350"/>
      <c r="W121" s="3643"/>
      <c r="X121" s="3636" t="s">
        <v>834</v>
      </c>
      <c r="Y121" s="3637"/>
      <c r="Z121" s="3637"/>
      <c r="AA121" s="3638" t="s">
        <v>835</v>
      </c>
      <c r="AB121" s="3638"/>
      <c r="AC121" s="3638"/>
      <c r="AD121" s="3644" t="s">
        <v>839</v>
      </c>
      <c r="AE121" s="3644"/>
      <c r="AF121" s="3623"/>
      <c r="AG121" s="3624"/>
      <c r="AH121" s="3625"/>
      <c r="AI121" s="349"/>
      <c r="AJ121" s="3607" t="s">
        <v>16</v>
      </c>
      <c r="AK121" s="3608"/>
      <c r="AL121" s="3593" t="s">
        <v>340</v>
      </c>
      <c r="AM121" s="3594"/>
      <c r="AN121" s="3594"/>
      <c r="AO121" s="3594"/>
      <c r="AP121" s="3594"/>
      <c r="AQ121" s="3594"/>
      <c r="AR121" s="3594"/>
      <c r="AS121" s="3594"/>
      <c r="AT121" s="3594"/>
      <c r="AU121" s="3594"/>
      <c r="AV121" s="3594"/>
      <c r="AW121" s="3595"/>
      <c r="AX121" s="208"/>
      <c r="AY121" s="208"/>
      <c r="AZ121" s="208"/>
    </row>
    <row r="122" spans="1:52" ht="11.1" customHeight="1" thickBot="1" x14ac:dyDescent="0.3">
      <c r="H122" s="1632" t="s">
        <v>20</v>
      </c>
      <c r="I122" s="247"/>
      <c r="K122" s="735">
        <v>2</v>
      </c>
      <c r="L122" s="741">
        <v>3</v>
      </c>
      <c r="M122" s="740">
        <v>4</v>
      </c>
      <c r="N122" s="741">
        <v>5</v>
      </c>
      <c r="O122" s="735">
        <v>6</v>
      </c>
      <c r="P122" s="741">
        <v>7</v>
      </c>
      <c r="Q122" s="735">
        <v>8</v>
      </c>
      <c r="R122" s="743">
        <v>9</v>
      </c>
      <c r="S122" s="742">
        <v>10</v>
      </c>
      <c r="T122" s="744">
        <v>11</v>
      </c>
      <c r="U122" s="733">
        <v>13</v>
      </c>
      <c r="V122" s="350"/>
      <c r="W122" s="3669">
        <v>0</v>
      </c>
      <c r="X122" s="3630" t="s">
        <v>88</v>
      </c>
      <c r="Y122" s="3631"/>
      <c r="Z122" s="3631"/>
      <c r="AA122" s="3634" t="s">
        <v>235</v>
      </c>
      <c r="AB122" s="3634"/>
      <c r="AC122" s="3634"/>
      <c r="AD122" s="3639" t="s">
        <v>107</v>
      </c>
      <c r="AE122" s="3639"/>
      <c r="AF122" s="3645" t="s">
        <v>832</v>
      </c>
      <c r="AG122" s="3646"/>
      <c r="AH122" s="3647"/>
      <c r="AI122" s="349"/>
      <c r="AJ122" s="3609"/>
      <c r="AK122" s="3610"/>
      <c r="AL122" s="3596"/>
      <c r="AM122" s="3597"/>
      <c r="AN122" s="3597"/>
      <c r="AO122" s="3597"/>
      <c r="AP122" s="3597"/>
      <c r="AQ122" s="3597"/>
      <c r="AR122" s="3597"/>
      <c r="AS122" s="3597"/>
      <c r="AT122" s="3597"/>
      <c r="AU122" s="3597"/>
      <c r="AV122" s="3597"/>
      <c r="AW122" s="3598"/>
      <c r="AX122" s="208"/>
      <c r="AY122" s="208"/>
      <c r="AZ122" s="208"/>
    </row>
    <row r="123" spans="1:52" ht="11.1" customHeight="1" x14ac:dyDescent="0.25">
      <c r="H123" s="1631" t="s">
        <v>21</v>
      </c>
      <c r="I123" s="247"/>
      <c r="K123" s="734">
        <v>1</v>
      </c>
      <c r="L123" s="740">
        <v>2</v>
      </c>
      <c r="M123" s="741">
        <v>3</v>
      </c>
      <c r="N123" s="740">
        <v>4</v>
      </c>
      <c r="O123" s="734">
        <v>5</v>
      </c>
      <c r="P123" s="740">
        <v>6</v>
      </c>
      <c r="Q123" s="734">
        <v>7</v>
      </c>
      <c r="R123" s="734">
        <v>8</v>
      </c>
      <c r="S123" s="735">
        <v>9</v>
      </c>
      <c r="T123" s="734">
        <v>10</v>
      </c>
      <c r="U123" s="742">
        <v>11</v>
      </c>
      <c r="V123" s="350"/>
      <c r="W123" s="3669"/>
      <c r="X123" s="3632"/>
      <c r="Y123" s="3633"/>
      <c r="Z123" s="3633"/>
      <c r="AA123" s="3635"/>
      <c r="AB123" s="3635"/>
      <c r="AC123" s="3635"/>
      <c r="AD123" s="3640"/>
      <c r="AE123" s="3640"/>
      <c r="AF123" s="3648"/>
      <c r="AG123" s="3649"/>
      <c r="AH123" s="3650"/>
      <c r="AI123" s="349"/>
      <c r="AJ123" s="3607" t="s">
        <v>17</v>
      </c>
      <c r="AK123" s="3608"/>
      <c r="AL123" s="3593" t="s">
        <v>846</v>
      </c>
      <c r="AM123" s="3594"/>
      <c r="AN123" s="3594"/>
      <c r="AO123" s="3594"/>
      <c r="AP123" s="3594"/>
      <c r="AQ123" s="3594"/>
      <c r="AR123" s="3594"/>
      <c r="AS123" s="3594"/>
      <c r="AT123" s="3594"/>
      <c r="AU123" s="3594"/>
      <c r="AV123" s="3594"/>
      <c r="AW123" s="3595"/>
      <c r="AY123" s="208"/>
      <c r="AZ123" s="208"/>
    </row>
    <row r="124" spans="1:52" ht="11.1" customHeight="1" x14ac:dyDescent="0.25">
      <c r="H124" s="1632" t="s">
        <v>41</v>
      </c>
      <c r="I124" s="247"/>
      <c r="K124" s="735">
        <v>0</v>
      </c>
      <c r="L124" s="741">
        <v>1</v>
      </c>
      <c r="M124" s="740">
        <v>2</v>
      </c>
      <c r="N124" s="741">
        <v>3</v>
      </c>
      <c r="O124" s="735">
        <v>4</v>
      </c>
      <c r="P124" s="741">
        <v>5</v>
      </c>
      <c r="Q124" s="735">
        <v>6</v>
      </c>
      <c r="R124" s="734">
        <v>7</v>
      </c>
      <c r="S124" s="734">
        <v>8</v>
      </c>
      <c r="T124" s="735">
        <v>9</v>
      </c>
      <c r="U124" s="734">
        <v>10</v>
      </c>
      <c r="V124" s="350"/>
      <c r="W124" s="3655">
        <v>1</v>
      </c>
      <c r="X124" s="3630" t="s">
        <v>235</v>
      </c>
      <c r="Y124" s="3631"/>
      <c r="Z124" s="3631"/>
      <c r="AA124" s="3634" t="s">
        <v>89</v>
      </c>
      <c r="AB124" s="3634"/>
      <c r="AC124" s="3634"/>
      <c r="AD124" s="3639" t="s">
        <v>159</v>
      </c>
      <c r="AE124" s="3639"/>
      <c r="AF124" s="3611" t="s">
        <v>833</v>
      </c>
      <c r="AG124" s="3612"/>
      <c r="AH124" s="3613"/>
      <c r="AI124" s="349"/>
      <c r="AJ124" s="3609"/>
      <c r="AK124" s="3610"/>
      <c r="AL124" s="3596"/>
      <c r="AM124" s="3597"/>
      <c r="AN124" s="3597"/>
      <c r="AO124" s="3597"/>
      <c r="AP124" s="3597"/>
      <c r="AQ124" s="3597"/>
      <c r="AR124" s="3597"/>
      <c r="AS124" s="3597"/>
      <c r="AT124" s="3597"/>
      <c r="AU124" s="3597"/>
      <c r="AV124" s="3597"/>
      <c r="AW124" s="3598"/>
      <c r="AY124" s="208"/>
      <c r="AZ124" s="208"/>
    </row>
    <row r="125" spans="1:52" ht="11.1" customHeight="1" x14ac:dyDescent="0.25">
      <c r="H125" s="1631" t="s">
        <v>22</v>
      </c>
      <c r="I125" s="247"/>
      <c r="K125" s="736" t="s">
        <v>0</v>
      </c>
      <c r="L125" s="740">
        <v>0</v>
      </c>
      <c r="M125" s="741">
        <v>1</v>
      </c>
      <c r="N125" s="740">
        <v>2</v>
      </c>
      <c r="O125" s="734">
        <v>3</v>
      </c>
      <c r="P125" s="740">
        <v>4</v>
      </c>
      <c r="Q125" s="734">
        <v>5</v>
      </c>
      <c r="R125" s="735">
        <v>6</v>
      </c>
      <c r="S125" s="734">
        <v>7</v>
      </c>
      <c r="T125" s="734">
        <v>8</v>
      </c>
      <c r="U125" s="735">
        <v>9</v>
      </c>
      <c r="V125" s="350"/>
      <c r="W125" s="3656"/>
      <c r="X125" s="3632"/>
      <c r="Y125" s="3633"/>
      <c r="Z125" s="3633"/>
      <c r="AA125" s="3635"/>
      <c r="AB125" s="3635"/>
      <c r="AC125" s="3635"/>
      <c r="AD125" s="3640"/>
      <c r="AE125" s="3640"/>
      <c r="AF125" s="3614"/>
      <c r="AG125" s="3615"/>
      <c r="AH125" s="3616"/>
      <c r="AI125" s="349"/>
      <c r="AJ125" s="3607" t="s">
        <v>18</v>
      </c>
      <c r="AK125" s="3608"/>
      <c r="AL125" s="3593" t="s">
        <v>819</v>
      </c>
      <c r="AM125" s="3594"/>
      <c r="AN125" s="3594"/>
      <c r="AO125" s="3594"/>
      <c r="AP125" s="3594"/>
      <c r="AQ125" s="3594"/>
      <c r="AR125" s="3594"/>
      <c r="AS125" s="3594"/>
      <c r="AT125" s="3594"/>
      <c r="AU125" s="3594"/>
      <c r="AV125" s="3594"/>
      <c r="AW125" s="3595"/>
      <c r="AY125" s="208"/>
      <c r="AZ125" s="208"/>
    </row>
    <row r="126" spans="1:52" ht="11.1" customHeight="1" x14ac:dyDescent="0.25">
      <c r="H126" s="1632" t="s">
        <v>23</v>
      </c>
      <c r="I126" s="247"/>
      <c r="K126" s="739" t="s">
        <v>0</v>
      </c>
      <c r="L126" s="738" t="s">
        <v>0</v>
      </c>
      <c r="M126" s="740">
        <v>0</v>
      </c>
      <c r="N126" s="741">
        <v>1</v>
      </c>
      <c r="O126" s="735">
        <v>2</v>
      </c>
      <c r="P126" s="741">
        <v>3</v>
      </c>
      <c r="Q126" s="735">
        <v>4</v>
      </c>
      <c r="R126" s="734">
        <v>5</v>
      </c>
      <c r="S126" s="735">
        <v>6</v>
      </c>
      <c r="T126" s="734">
        <v>7</v>
      </c>
      <c r="U126" s="734">
        <v>8</v>
      </c>
      <c r="V126" s="350"/>
      <c r="W126" s="3655">
        <v>2</v>
      </c>
      <c r="X126" s="3630" t="s">
        <v>89</v>
      </c>
      <c r="Y126" s="3631"/>
      <c r="Z126" s="3631"/>
      <c r="AA126" s="3634" t="s">
        <v>836</v>
      </c>
      <c r="AB126" s="3634"/>
      <c r="AC126" s="3634"/>
      <c r="AD126" s="3639" t="s">
        <v>94</v>
      </c>
      <c r="AE126" s="3639"/>
      <c r="AF126" s="3611" t="s">
        <v>90</v>
      </c>
      <c r="AG126" s="3612"/>
      <c r="AH126" s="3613"/>
      <c r="AI126" s="349"/>
      <c r="AJ126" s="3609"/>
      <c r="AK126" s="3610"/>
      <c r="AL126" s="3596"/>
      <c r="AM126" s="3597"/>
      <c r="AN126" s="3597"/>
      <c r="AO126" s="3597"/>
      <c r="AP126" s="3597"/>
      <c r="AQ126" s="3597"/>
      <c r="AR126" s="3597"/>
      <c r="AS126" s="3597"/>
      <c r="AT126" s="3597"/>
      <c r="AU126" s="3597"/>
      <c r="AV126" s="3597"/>
      <c r="AW126" s="3598"/>
      <c r="AY126" s="208"/>
      <c r="AZ126" s="208"/>
    </row>
    <row r="127" spans="1:52" ht="11.1" customHeight="1" x14ac:dyDescent="0.25">
      <c r="H127" s="1631" t="s">
        <v>24</v>
      </c>
      <c r="I127" s="247"/>
      <c r="K127" s="736" t="s">
        <v>0</v>
      </c>
      <c r="L127" s="737" t="s">
        <v>0</v>
      </c>
      <c r="M127" s="738" t="s">
        <v>0</v>
      </c>
      <c r="N127" s="740">
        <v>0</v>
      </c>
      <c r="O127" s="734">
        <v>1</v>
      </c>
      <c r="P127" s="740">
        <v>2</v>
      </c>
      <c r="Q127" s="734">
        <v>3</v>
      </c>
      <c r="R127" s="735">
        <v>4</v>
      </c>
      <c r="S127" s="734">
        <v>5</v>
      </c>
      <c r="T127" s="735">
        <v>6</v>
      </c>
      <c r="U127" s="734">
        <v>7</v>
      </c>
      <c r="V127" s="350"/>
      <c r="W127" s="3656"/>
      <c r="X127" s="3632"/>
      <c r="Y127" s="3633"/>
      <c r="Z127" s="3633"/>
      <c r="AA127" s="3635"/>
      <c r="AB127" s="3635"/>
      <c r="AC127" s="3635"/>
      <c r="AD127" s="3640"/>
      <c r="AE127" s="3640"/>
      <c r="AF127" s="3614"/>
      <c r="AG127" s="3615"/>
      <c r="AH127" s="3616"/>
      <c r="AI127" s="349"/>
      <c r="AJ127" s="3607" t="s">
        <v>19</v>
      </c>
      <c r="AK127" s="3608"/>
      <c r="AL127" s="3593" t="s">
        <v>842</v>
      </c>
      <c r="AM127" s="3594"/>
      <c r="AN127" s="3594"/>
      <c r="AO127" s="3594"/>
      <c r="AP127" s="3594"/>
      <c r="AQ127" s="3594"/>
      <c r="AR127" s="3594"/>
      <c r="AS127" s="3594"/>
      <c r="AT127" s="3594"/>
      <c r="AU127" s="3594"/>
      <c r="AV127" s="3594"/>
      <c r="AW127" s="3595"/>
      <c r="AY127" s="208"/>
      <c r="AZ127" s="208"/>
    </row>
    <row r="128" spans="1:52" ht="11.1" customHeight="1" x14ac:dyDescent="0.25">
      <c r="H128" s="1632" t="s">
        <v>29</v>
      </c>
      <c r="I128" s="247"/>
      <c r="K128" s="739" t="s">
        <v>0</v>
      </c>
      <c r="L128" s="738" t="s">
        <v>0</v>
      </c>
      <c r="M128" s="737" t="s">
        <v>0</v>
      </c>
      <c r="N128" s="738" t="s">
        <v>0</v>
      </c>
      <c r="O128" s="735">
        <v>0</v>
      </c>
      <c r="P128" s="741">
        <v>1</v>
      </c>
      <c r="Q128" s="735">
        <v>2</v>
      </c>
      <c r="R128" s="734">
        <v>3</v>
      </c>
      <c r="S128" s="735">
        <v>4</v>
      </c>
      <c r="T128" s="734">
        <v>5</v>
      </c>
      <c r="U128" s="735">
        <v>6</v>
      </c>
      <c r="V128" s="350"/>
      <c r="W128" s="3655">
        <v>3</v>
      </c>
      <c r="X128" s="3630" t="s">
        <v>94</v>
      </c>
      <c r="Y128" s="3631"/>
      <c r="Z128" s="3631"/>
      <c r="AA128" s="3634" t="s">
        <v>837</v>
      </c>
      <c r="AB128" s="3634"/>
      <c r="AC128" s="3634"/>
      <c r="AD128" s="3639" t="s">
        <v>159</v>
      </c>
      <c r="AE128" s="3639"/>
      <c r="AF128" s="3611" t="s">
        <v>159</v>
      </c>
      <c r="AG128" s="3612"/>
      <c r="AH128" s="3613"/>
      <c r="AI128" s="349"/>
      <c r="AJ128" s="3609"/>
      <c r="AK128" s="3610"/>
      <c r="AL128" s="3596"/>
      <c r="AM128" s="3597"/>
      <c r="AN128" s="3597"/>
      <c r="AO128" s="3597"/>
      <c r="AP128" s="3597"/>
      <c r="AQ128" s="3597"/>
      <c r="AR128" s="3597"/>
      <c r="AS128" s="3597"/>
      <c r="AT128" s="3597"/>
      <c r="AU128" s="3597"/>
      <c r="AV128" s="3597"/>
      <c r="AW128" s="3598"/>
      <c r="AY128" s="208"/>
      <c r="AZ128" s="208"/>
    </row>
    <row r="129" spans="8:52" ht="11.1" customHeight="1" x14ac:dyDescent="0.25">
      <c r="H129" s="1631" t="s">
        <v>30</v>
      </c>
      <c r="I129" s="247"/>
      <c r="K129" s="736" t="s">
        <v>0</v>
      </c>
      <c r="L129" s="737" t="s">
        <v>0</v>
      </c>
      <c r="M129" s="738" t="s">
        <v>0</v>
      </c>
      <c r="N129" s="737" t="s">
        <v>0</v>
      </c>
      <c r="O129" s="736" t="s">
        <v>0</v>
      </c>
      <c r="P129" s="740">
        <v>0</v>
      </c>
      <c r="Q129" s="734">
        <v>1</v>
      </c>
      <c r="R129" s="735">
        <v>2</v>
      </c>
      <c r="S129" s="734">
        <v>3</v>
      </c>
      <c r="T129" s="735">
        <v>4</v>
      </c>
      <c r="U129" s="734">
        <v>5</v>
      </c>
      <c r="V129" s="350"/>
      <c r="W129" s="3656"/>
      <c r="X129" s="3632"/>
      <c r="Y129" s="3633"/>
      <c r="Z129" s="3633"/>
      <c r="AA129" s="3635"/>
      <c r="AB129" s="3635"/>
      <c r="AC129" s="3635"/>
      <c r="AD129" s="3640"/>
      <c r="AE129" s="3640"/>
      <c r="AF129" s="3614"/>
      <c r="AG129" s="3615"/>
      <c r="AH129" s="3616"/>
      <c r="AI129" s="349"/>
      <c r="AJ129" s="3607" t="s">
        <v>21</v>
      </c>
      <c r="AK129" s="3608"/>
      <c r="AL129" s="3593" t="s">
        <v>848</v>
      </c>
      <c r="AM129" s="3594"/>
      <c r="AN129" s="3594"/>
      <c r="AO129" s="3594"/>
      <c r="AP129" s="3594"/>
      <c r="AQ129" s="3594"/>
      <c r="AR129" s="3594"/>
      <c r="AS129" s="3594"/>
      <c r="AT129" s="3594"/>
      <c r="AU129" s="3594"/>
      <c r="AV129" s="3594"/>
      <c r="AW129" s="3595"/>
      <c r="AY129" s="208"/>
      <c r="AZ129" s="208"/>
    </row>
    <row r="130" spans="8:52" ht="11.1" customHeight="1" x14ac:dyDescent="0.25">
      <c r="H130" s="1631" t="s">
        <v>33</v>
      </c>
      <c r="I130" s="247"/>
      <c r="K130" s="736" t="s">
        <v>0</v>
      </c>
      <c r="L130" s="737" t="s">
        <v>0</v>
      </c>
      <c r="M130" s="737" t="s">
        <v>0</v>
      </c>
      <c r="N130" s="737" t="s">
        <v>0</v>
      </c>
      <c r="O130" s="736" t="s">
        <v>0</v>
      </c>
      <c r="P130" s="737" t="s">
        <v>0</v>
      </c>
      <c r="Q130" s="734">
        <v>0</v>
      </c>
      <c r="R130" s="734">
        <v>1</v>
      </c>
      <c r="S130" s="735">
        <v>2</v>
      </c>
      <c r="T130" s="734">
        <v>3</v>
      </c>
      <c r="U130" s="735">
        <v>4</v>
      </c>
      <c r="V130" s="350"/>
      <c r="W130" s="3655">
        <v>4</v>
      </c>
      <c r="X130" s="3630" t="s">
        <v>159</v>
      </c>
      <c r="Y130" s="3631"/>
      <c r="Z130" s="3631"/>
      <c r="AA130" s="3634" t="s">
        <v>101</v>
      </c>
      <c r="AB130" s="3634"/>
      <c r="AC130" s="3634"/>
      <c r="AD130" s="3639" t="s">
        <v>89</v>
      </c>
      <c r="AE130" s="3639"/>
      <c r="AF130" s="3611" t="s">
        <v>101</v>
      </c>
      <c r="AG130" s="3612"/>
      <c r="AH130" s="3613"/>
      <c r="AI130" s="349"/>
      <c r="AJ130" s="3609"/>
      <c r="AK130" s="3610"/>
      <c r="AL130" s="3596"/>
      <c r="AM130" s="3597"/>
      <c r="AN130" s="3597"/>
      <c r="AO130" s="3597"/>
      <c r="AP130" s="3597"/>
      <c r="AQ130" s="3597"/>
      <c r="AR130" s="3597"/>
      <c r="AS130" s="3597"/>
      <c r="AT130" s="3597"/>
      <c r="AU130" s="3597"/>
      <c r="AV130" s="3597"/>
      <c r="AW130" s="3598"/>
      <c r="AY130" s="208"/>
      <c r="AZ130" s="208"/>
    </row>
    <row r="131" spans="8:52" ht="11.1" customHeight="1" x14ac:dyDescent="0.25">
      <c r="H131" s="1631" t="s">
        <v>56</v>
      </c>
      <c r="K131" s="736" t="s">
        <v>0</v>
      </c>
      <c r="L131" s="737" t="s">
        <v>0</v>
      </c>
      <c r="M131" s="737" t="s">
        <v>0</v>
      </c>
      <c r="N131" s="737" t="s">
        <v>0</v>
      </c>
      <c r="O131" s="736" t="s">
        <v>0</v>
      </c>
      <c r="P131" s="737" t="s">
        <v>0</v>
      </c>
      <c r="Q131" s="737" t="s">
        <v>0</v>
      </c>
      <c r="R131" s="734">
        <v>0</v>
      </c>
      <c r="S131" s="734">
        <v>1</v>
      </c>
      <c r="T131" s="735">
        <v>2</v>
      </c>
      <c r="U131" s="734">
        <v>3</v>
      </c>
      <c r="V131" s="350"/>
      <c r="W131" s="3656"/>
      <c r="X131" s="3632"/>
      <c r="Y131" s="3633"/>
      <c r="Z131" s="3633"/>
      <c r="AA131" s="3635"/>
      <c r="AB131" s="3635"/>
      <c r="AC131" s="3635"/>
      <c r="AD131" s="3640"/>
      <c r="AE131" s="3640"/>
      <c r="AF131" s="3614"/>
      <c r="AG131" s="3615"/>
      <c r="AH131" s="3616"/>
      <c r="AI131" s="349"/>
      <c r="AJ131" s="3607" t="s">
        <v>41</v>
      </c>
      <c r="AK131" s="3608"/>
      <c r="AL131" s="3593" t="s">
        <v>847</v>
      </c>
      <c r="AM131" s="3594"/>
      <c r="AN131" s="3594"/>
      <c r="AO131" s="3594"/>
      <c r="AP131" s="3594"/>
      <c r="AQ131" s="3594"/>
      <c r="AR131" s="3594"/>
      <c r="AS131" s="3594"/>
      <c r="AT131" s="3594"/>
      <c r="AU131" s="3594"/>
      <c r="AV131" s="3594"/>
      <c r="AW131" s="3595"/>
      <c r="AY131" s="208"/>
      <c r="AZ131" s="208"/>
    </row>
    <row r="132" spans="8:52" ht="11.1" customHeight="1" x14ac:dyDescent="0.25">
      <c r="H132" s="1631" t="s">
        <v>48</v>
      </c>
      <c r="K132" s="736" t="s">
        <v>0</v>
      </c>
      <c r="L132" s="737" t="s">
        <v>0</v>
      </c>
      <c r="M132" s="737" t="s">
        <v>0</v>
      </c>
      <c r="N132" s="737" t="s">
        <v>0</v>
      </c>
      <c r="O132" s="736" t="s">
        <v>0</v>
      </c>
      <c r="P132" s="737" t="s">
        <v>0</v>
      </c>
      <c r="Q132" s="737" t="s">
        <v>0</v>
      </c>
      <c r="R132" s="737" t="s">
        <v>0</v>
      </c>
      <c r="S132" s="734">
        <v>0</v>
      </c>
      <c r="T132" s="734">
        <v>1</v>
      </c>
      <c r="U132" s="735">
        <v>2</v>
      </c>
      <c r="V132" s="350"/>
      <c r="W132" s="3655">
        <v>5</v>
      </c>
      <c r="X132" s="3630" t="s">
        <v>89</v>
      </c>
      <c r="Y132" s="3631"/>
      <c r="Z132" s="3631"/>
      <c r="AA132" s="3634" t="s">
        <v>95</v>
      </c>
      <c r="AB132" s="3634"/>
      <c r="AC132" s="3634"/>
      <c r="AD132" s="3639" t="s">
        <v>208</v>
      </c>
      <c r="AE132" s="3639"/>
      <c r="AF132" s="3611" t="s">
        <v>107</v>
      </c>
      <c r="AG132" s="3612"/>
      <c r="AH132" s="3613"/>
      <c r="AI132" s="349"/>
      <c r="AJ132" s="3609"/>
      <c r="AK132" s="3610"/>
      <c r="AL132" s="3596"/>
      <c r="AM132" s="3597"/>
      <c r="AN132" s="3597"/>
      <c r="AO132" s="3597"/>
      <c r="AP132" s="3597"/>
      <c r="AQ132" s="3597"/>
      <c r="AR132" s="3597"/>
      <c r="AS132" s="3597"/>
      <c r="AT132" s="3597"/>
      <c r="AU132" s="3597"/>
      <c r="AV132" s="3597"/>
      <c r="AW132" s="3598"/>
      <c r="AY132" s="208"/>
      <c r="AZ132" s="208"/>
    </row>
    <row r="133" spans="8:52" ht="11.1" customHeight="1" x14ac:dyDescent="0.25">
      <c r="H133" s="1631" t="s">
        <v>62</v>
      </c>
      <c r="K133" s="736" t="s">
        <v>0</v>
      </c>
      <c r="L133" s="737" t="s">
        <v>0</v>
      </c>
      <c r="M133" s="737" t="s">
        <v>0</v>
      </c>
      <c r="N133" s="737" t="s">
        <v>0</v>
      </c>
      <c r="O133" s="736" t="s">
        <v>0</v>
      </c>
      <c r="P133" s="737" t="s">
        <v>0</v>
      </c>
      <c r="Q133" s="737" t="s">
        <v>0</v>
      </c>
      <c r="R133" s="737" t="s">
        <v>0</v>
      </c>
      <c r="S133" s="737" t="s">
        <v>0</v>
      </c>
      <c r="T133" s="734">
        <v>0</v>
      </c>
      <c r="U133" s="734">
        <v>1</v>
      </c>
      <c r="V133" s="350"/>
      <c r="W133" s="3656"/>
      <c r="X133" s="3632"/>
      <c r="Y133" s="3633"/>
      <c r="Z133" s="3633"/>
      <c r="AA133" s="3635"/>
      <c r="AB133" s="3635"/>
      <c r="AC133" s="3635"/>
      <c r="AD133" s="3640"/>
      <c r="AE133" s="3640"/>
      <c r="AF133" s="3614"/>
      <c r="AG133" s="3615"/>
      <c r="AH133" s="3616"/>
      <c r="AI133" s="349"/>
      <c r="AJ133" s="3607" t="s">
        <v>24</v>
      </c>
      <c r="AK133" s="3608"/>
      <c r="AL133" s="3599">
        <f>COUNTIF(AK$7:AK$108,"=4")</f>
        <v>4</v>
      </c>
      <c r="AM133" s="3600"/>
      <c r="AN133" s="3600"/>
      <c r="AO133" s="3603" t="s">
        <v>295</v>
      </c>
      <c r="AP133" s="3603"/>
      <c r="AQ133" s="3603"/>
      <c r="AR133" s="3603"/>
      <c r="AS133" s="3603"/>
      <c r="AT133" s="3603"/>
      <c r="AU133" s="3603"/>
      <c r="AV133" s="3603"/>
      <c r="AW133" s="3604"/>
      <c r="AY133" s="208"/>
      <c r="AZ133" s="208"/>
    </row>
    <row r="134" spans="8:52" ht="11.1" customHeight="1" x14ac:dyDescent="0.25">
      <c r="H134" s="1631" t="s">
        <v>130</v>
      </c>
      <c r="K134" s="736" t="s">
        <v>0</v>
      </c>
      <c r="L134" s="737" t="s">
        <v>0</v>
      </c>
      <c r="M134" s="737" t="s">
        <v>0</v>
      </c>
      <c r="N134" s="737" t="s">
        <v>0</v>
      </c>
      <c r="O134" s="736" t="s">
        <v>0</v>
      </c>
      <c r="P134" s="737" t="s">
        <v>0</v>
      </c>
      <c r="Q134" s="737" t="s">
        <v>0</v>
      </c>
      <c r="R134" s="737" t="s">
        <v>0</v>
      </c>
      <c r="S134" s="737" t="s">
        <v>0</v>
      </c>
      <c r="T134" s="737" t="s">
        <v>0</v>
      </c>
      <c r="U134" s="734">
        <v>0</v>
      </c>
      <c r="V134" s="350"/>
      <c r="W134" s="3655">
        <v>6</v>
      </c>
      <c r="X134" s="3630" t="s">
        <v>89</v>
      </c>
      <c r="Y134" s="3631"/>
      <c r="Z134" s="3631"/>
      <c r="AA134" s="3634" t="s">
        <v>831</v>
      </c>
      <c r="AB134" s="3634"/>
      <c r="AC134" s="3634"/>
      <c r="AD134" s="3639" t="s">
        <v>90</v>
      </c>
      <c r="AE134" s="3639"/>
      <c r="AF134" s="3611" t="s">
        <v>129</v>
      </c>
      <c r="AG134" s="3612"/>
      <c r="AH134" s="3613"/>
      <c r="AI134" s="349"/>
      <c r="AJ134" s="3609"/>
      <c r="AK134" s="3610"/>
      <c r="AL134" s="3601"/>
      <c r="AM134" s="3602"/>
      <c r="AN134" s="3602"/>
      <c r="AO134" s="3605"/>
      <c r="AP134" s="3605"/>
      <c r="AQ134" s="3605"/>
      <c r="AR134" s="3605"/>
      <c r="AS134" s="3605"/>
      <c r="AT134" s="3605"/>
      <c r="AU134" s="3605"/>
      <c r="AV134" s="3605"/>
      <c r="AW134" s="3606"/>
      <c r="AY134" s="208"/>
      <c r="AZ134" s="208"/>
    </row>
    <row r="135" spans="8:52" ht="11.1" customHeight="1" x14ac:dyDescent="0.25">
      <c r="H135" s="1633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656"/>
      <c r="X135" s="3632"/>
      <c r="Y135" s="3633"/>
      <c r="Z135" s="3633"/>
      <c r="AA135" s="3635"/>
      <c r="AB135" s="3635"/>
      <c r="AC135" s="3635"/>
      <c r="AD135" s="3640"/>
      <c r="AE135" s="3640"/>
      <c r="AF135" s="3614"/>
      <c r="AG135" s="3615"/>
      <c r="AH135" s="3616"/>
      <c r="AI135" s="349"/>
      <c r="AJ135" s="3607" t="s">
        <v>56</v>
      </c>
      <c r="AK135" s="3608"/>
      <c r="AL135" s="3599">
        <f>COUNTIF(AK$7:AK$108,"=3")</f>
        <v>2</v>
      </c>
      <c r="AM135" s="3600"/>
      <c r="AN135" s="3600"/>
      <c r="AO135" s="3603" t="s">
        <v>110</v>
      </c>
      <c r="AP135" s="3603"/>
      <c r="AQ135" s="3603"/>
      <c r="AR135" s="3603"/>
      <c r="AS135" s="3603"/>
      <c r="AT135" s="3603"/>
      <c r="AU135" s="3603"/>
      <c r="AV135" s="3603"/>
      <c r="AW135" s="3604"/>
      <c r="AY135" s="208"/>
      <c r="AZ135" s="208"/>
    </row>
    <row r="136" spans="8:52" ht="11.1" customHeight="1" x14ac:dyDescent="0.25">
      <c r="T136" s="350"/>
      <c r="W136" s="3655">
        <v>7</v>
      </c>
      <c r="X136" s="3630" t="s">
        <v>831</v>
      </c>
      <c r="Y136" s="3631"/>
      <c r="Z136" s="3631"/>
      <c r="AA136" s="3634" t="s">
        <v>90</v>
      </c>
      <c r="AB136" s="3634"/>
      <c r="AC136" s="3634"/>
      <c r="AD136" s="3639" t="s">
        <v>185</v>
      </c>
      <c r="AE136" s="3639"/>
      <c r="AF136" s="3611" t="s">
        <v>831</v>
      </c>
      <c r="AG136" s="3612"/>
      <c r="AH136" s="3613"/>
      <c r="AI136" s="349"/>
      <c r="AJ136" s="3609"/>
      <c r="AK136" s="3610"/>
      <c r="AL136" s="3601"/>
      <c r="AM136" s="3602"/>
      <c r="AN136" s="3602"/>
      <c r="AO136" s="3605"/>
      <c r="AP136" s="3605"/>
      <c r="AQ136" s="3605"/>
      <c r="AR136" s="3605"/>
      <c r="AS136" s="3605"/>
      <c r="AT136" s="3605"/>
      <c r="AU136" s="3605"/>
      <c r="AV136" s="3605"/>
      <c r="AW136" s="3606"/>
      <c r="AX136" s="217"/>
      <c r="AY136" s="208"/>
      <c r="AZ136" s="208"/>
    </row>
    <row r="137" spans="8:52" ht="11.1" customHeight="1" x14ac:dyDescent="0.25">
      <c r="T137" s="350"/>
      <c r="W137" s="3656"/>
      <c r="X137" s="3632"/>
      <c r="Y137" s="3633"/>
      <c r="Z137" s="3633"/>
      <c r="AA137" s="3635"/>
      <c r="AB137" s="3635"/>
      <c r="AC137" s="3635"/>
      <c r="AD137" s="3640"/>
      <c r="AE137" s="3640"/>
      <c r="AF137" s="3614"/>
      <c r="AG137" s="3615"/>
      <c r="AH137" s="3616"/>
      <c r="AI137" s="217"/>
      <c r="AJ137" s="3607" t="s">
        <v>62</v>
      </c>
      <c r="AK137" s="3608"/>
      <c r="AL137" s="3599">
        <f>COUNTIF(AK$7:AK$108,"=2")</f>
        <v>4</v>
      </c>
      <c r="AM137" s="3600"/>
      <c r="AN137" s="3600"/>
      <c r="AO137" s="3603" t="s">
        <v>111</v>
      </c>
      <c r="AP137" s="3603"/>
      <c r="AQ137" s="3603"/>
      <c r="AR137" s="3603"/>
      <c r="AS137" s="3603"/>
      <c r="AT137" s="3603"/>
      <c r="AU137" s="3603"/>
      <c r="AV137" s="3603"/>
      <c r="AW137" s="3604"/>
      <c r="AX137" s="217"/>
      <c r="AY137" s="208"/>
      <c r="AZ137" s="208"/>
    </row>
    <row r="138" spans="8:52" ht="11.1" customHeight="1" x14ac:dyDescent="0.25">
      <c r="H138" s="1633"/>
      <c r="K138" s="350"/>
      <c r="L138" s="350"/>
      <c r="M138" s="350"/>
      <c r="N138" s="350"/>
      <c r="O138" s="350"/>
      <c r="P138" s="350"/>
      <c r="Q138" s="350"/>
      <c r="R138" s="350"/>
      <c r="S138" s="350"/>
      <c r="T138" s="318"/>
      <c r="W138" s="3655">
        <v>8</v>
      </c>
      <c r="X138" s="3630" t="s">
        <v>831</v>
      </c>
      <c r="Y138" s="3631"/>
      <c r="Z138" s="3631"/>
      <c r="AA138" s="3634" t="s">
        <v>159</v>
      </c>
      <c r="AB138" s="3634"/>
      <c r="AC138" s="3634"/>
      <c r="AD138" s="3639" t="s">
        <v>129</v>
      </c>
      <c r="AE138" s="3639"/>
      <c r="AF138" s="3611" t="s">
        <v>90</v>
      </c>
      <c r="AG138" s="3612"/>
      <c r="AH138" s="3613"/>
      <c r="AI138" s="346"/>
      <c r="AJ138" s="3609"/>
      <c r="AK138" s="3610"/>
      <c r="AL138" s="3601"/>
      <c r="AM138" s="3602"/>
      <c r="AN138" s="3602"/>
      <c r="AO138" s="3605"/>
      <c r="AP138" s="3605"/>
      <c r="AQ138" s="3605"/>
      <c r="AR138" s="3605"/>
      <c r="AS138" s="3605"/>
      <c r="AT138" s="3605"/>
      <c r="AU138" s="3605"/>
      <c r="AV138" s="3605"/>
      <c r="AW138" s="3606"/>
      <c r="AX138" s="217"/>
      <c r="AY138" s="208"/>
      <c r="AZ138" s="208"/>
    </row>
    <row r="139" spans="8:52" ht="11.1" customHeight="1" x14ac:dyDescent="0.25">
      <c r="H139" s="1633"/>
      <c r="K139" s="350"/>
      <c r="L139" s="350"/>
      <c r="M139" s="350"/>
      <c r="N139" s="350"/>
      <c r="O139" s="350"/>
      <c r="P139" s="350"/>
      <c r="Q139" s="350"/>
      <c r="R139" s="350"/>
      <c r="S139" s="350"/>
      <c r="W139" s="3656"/>
      <c r="X139" s="3632"/>
      <c r="Y139" s="3633"/>
      <c r="Z139" s="3633"/>
      <c r="AA139" s="3635"/>
      <c r="AB139" s="3635"/>
      <c r="AC139" s="3635"/>
      <c r="AD139" s="3640"/>
      <c r="AE139" s="3640"/>
      <c r="AF139" s="3614"/>
      <c r="AG139" s="3615"/>
      <c r="AH139" s="3616"/>
      <c r="AI139" s="254"/>
      <c r="AJ139" s="3607" t="s">
        <v>435</v>
      </c>
      <c r="AK139" s="3608"/>
      <c r="AL139" s="3599">
        <f>COUNTIF(AK$7:AK$108,"=1")</f>
        <v>19</v>
      </c>
      <c r="AM139" s="3600"/>
      <c r="AN139" s="3600"/>
      <c r="AO139" s="3603" t="s">
        <v>349</v>
      </c>
      <c r="AP139" s="3603"/>
      <c r="AQ139" s="3603"/>
      <c r="AR139" s="3603"/>
      <c r="AS139" s="3603"/>
      <c r="AT139" s="3603"/>
      <c r="AU139" s="3603"/>
      <c r="AV139" s="3603"/>
      <c r="AW139" s="3604"/>
      <c r="AX139" s="217"/>
      <c r="AY139" s="208"/>
      <c r="AZ139" s="208"/>
    </row>
    <row r="140" spans="8:52" ht="11.1" customHeight="1" x14ac:dyDescent="0.25">
      <c r="H140" s="1634" t="s">
        <v>606</v>
      </c>
      <c r="I140" s="351"/>
      <c r="J140" s="208"/>
      <c r="U140" s="318"/>
      <c r="V140" s="318"/>
      <c r="W140" s="3655">
        <v>9</v>
      </c>
      <c r="X140" s="3630" t="s">
        <v>94</v>
      </c>
      <c r="Y140" s="3631"/>
      <c r="Z140" s="3631"/>
      <c r="AA140" s="3634" t="s">
        <v>159</v>
      </c>
      <c r="AB140" s="3634"/>
      <c r="AC140" s="3634"/>
      <c r="AD140" s="3639" t="s">
        <v>129</v>
      </c>
      <c r="AE140" s="3639"/>
      <c r="AF140" s="3611" t="s">
        <v>831</v>
      </c>
      <c r="AG140" s="3612"/>
      <c r="AH140" s="3613"/>
      <c r="AI140" s="289"/>
      <c r="AJ140" s="3609"/>
      <c r="AK140" s="3610"/>
      <c r="AL140" s="3601"/>
      <c r="AM140" s="3602"/>
      <c r="AN140" s="3602"/>
      <c r="AO140" s="3605"/>
      <c r="AP140" s="3605"/>
      <c r="AQ140" s="3605"/>
      <c r="AR140" s="3605"/>
      <c r="AS140" s="3605"/>
      <c r="AT140" s="3605"/>
      <c r="AU140" s="3605"/>
      <c r="AV140" s="3605"/>
      <c r="AW140" s="3606"/>
      <c r="AX140" s="217"/>
      <c r="AY140" s="208"/>
      <c r="AZ140" s="208"/>
    </row>
    <row r="141" spans="8:52" ht="11.1" customHeight="1" x14ac:dyDescent="0.25">
      <c r="H141" s="1635"/>
      <c r="I141" s="352"/>
      <c r="J141" s="352"/>
      <c r="K141" s="3657" t="s">
        <v>350</v>
      </c>
      <c r="L141" s="3657"/>
      <c r="M141" s="3657"/>
      <c r="N141" s="3657"/>
      <c r="O141" s="3657"/>
      <c r="P141" s="3657"/>
      <c r="Q141" s="3657"/>
      <c r="R141" s="3657"/>
      <c r="S141" s="3658"/>
      <c r="W141" s="3656"/>
      <c r="X141" s="3632"/>
      <c r="Y141" s="3633"/>
      <c r="Z141" s="3633"/>
      <c r="AA141" s="3635"/>
      <c r="AB141" s="3635"/>
      <c r="AC141" s="3635"/>
      <c r="AD141" s="3640"/>
      <c r="AE141" s="3640"/>
      <c r="AF141" s="3614"/>
      <c r="AG141" s="3615"/>
      <c r="AH141" s="3616"/>
      <c r="AI141" s="254"/>
      <c r="AJ141" s="218"/>
      <c r="AK141" s="218"/>
      <c r="AL141" s="218"/>
      <c r="AM141" s="221"/>
      <c r="AN141" s="221"/>
      <c r="AO141" s="221"/>
      <c r="AP141" s="221"/>
      <c r="AQ141" s="221"/>
      <c r="AR141" s="982"/>
      <c r="AS141" s="975"/>
      <c r="AT141" s="219"/>
      <c r="AU141" s="219"/>
      <c r="AV141" s="347"/>
      <c r="AW141" s="217"/>
      <c r="AX141" s="217"/>
      <c r="AY141" s="208"/>
      <c r="AZ141" s="208"/>
    </row>
    <row r="142" spans="8:52" ht="11.1" customHeight="1" x14ac:dyDescent="0.25">
      <c r="H142" s="1636"/>
      <c r="I142" s="353"/>
      <c r="J142" s="353"/>
      <c r="K142" s="3659"/>
      <c r="L142" s="3659"/>
      <c r="M142" s="3659"/>
      <c r="N142" s="3659"/>
      <c r="O142" s="3659"/>
      <c r="P142" s="3659"/>
      <c r="Q142" s="3659"/>
      <c r="R142" s="3659"/>
      <c r="S142" s="3660"/>
      <c r="U142" s="318"/>
      <c r="V142" s="318"/>
      <c r="W142" s="3655">
        <v>10</v>
      </c>
      <c r="X142" s="3630" t="s">
        <v>831</v>
      </c>
      <c r="Y142" s="3631"/>
      <c r="Z142" s="3631"/>
      <c r="AA142" s="3634" t="s">
        <v>89</v>
      </c>
      <c r="AB142" s="3634"/>
      <c r="AC142" s="3634"/>
      <c r="AD142" s="3639" t="s">
        <v>101</v>
      </c>
      <c r="AE142" s="3639"/>
      <c r="AF142" s="3611" t="s">
        <v>831</v>
      </c>
      <c r="AG142" s="3612"/>
      <c r="AH142" s="3613"/>
      <c r="AI142" s="289"/>
      <c r="AJ142" s="218"/>
      <c r="AK142" s="218"/>
      <c r="AL142" s="218"/>
      <c r="AM142" s="221"/>
      <c r="AO142" s="221"/>
      <c r="AP142" s="221"/>
      <c r="AQ142" s="221"/>
      <c r="AR142" s="982"/>
      <c r="AS142" s="975"/>
      <c r="AT142" s="219"/>
      <c r="AU142" s="219"/>
      <c r="AV142" s="347"/>
      <c r="AW142" s="217"/>
      <c r="AX142" s="217"/>
      <c r="AY142" s="208"/>
      <c r="AZ142" s="208"/>
    </row>
    <row r="143" spans="8:52" ht="11.1" customHeight="1" x14ac:dyDescent="0.25">
      <c r="H143" s="823"/>
      <c r="I143" s="354"/>
      <c r="J143" s="354"/>
      <c r="K143" s="3661"/>
      <c r="L143" s="3661"/>
      <c r="M143" s="3661"/>
      <c r="N143" s="3661"/>
      <c r="O143" s="3661"/>
      <c r="P143" s="3661"/>
      <c r="Q143" s="3661"/>
      <c r="R143" s="3661"/>
      <c r="S143" s="3662"/>
      <c r="W143" s="3656"/>
      <c r="X143" s="3632"/>
      <c r="Y143" s="3633"/>
      <c r="Z143" s="3633"/>
      <c r="AA143" s="3635"/>
      <c r="AB143" s="3635"/>
      <c r="AC143" s="3635"/>
      <c r="AD143" s="3640"/>
      <c r="AE143" s="3640"/>
      <c r="AF143" s="3614"/>
      <c r="AG143" s="3615"/>
      <c r="AH143" s="3616"/>
      <c r="AI143" s="254"/>
      <c r="AJ143" s="218"/>
      <c r="AK143" s="218"/>
      <c r="AL143" s="218"/>
      <c r="AN143" s="221"/>
      <c r="AO143" s="208"/>
      <c r="AP143" s="208"/>
      <c r="AQ143" s="208"/>
      <c r="AR143" s="975"/>
      <c r="AS143" s="975"/>
      <c r="AT143" s="219"/>
      <c r="AU143" s="347"/>
      <c r="AV143" s="217"/>
      <c r="AW143" s="217"/>
      <c r="AX143" s="208"/>
      <c r="AY143" s="208"/>
      <c r="AZ143" s="208"/>
    </row>
    <row r="144" spans="8:52" ht="11.1" customHeight="1" x14ac:dyDescent="0.25">
      <c r="H144" s="1637"/>
      <c r="I144" s="254"/>
      <c r="J144" s="254"/>
      <c r="K144" s="356"/>
      <c r="L144" s="356"/>
      <c r="M144" s="356"/>
      <c r="N144" s="356"/>
      <c r="O144" s="356"/>
      <c r="P144" s="356"/>
      <c r="Q144" s="356"/>
      <c r="R144" s="356"/>
      <c r="S144" s="356"/>
      <c r="U144" s="318"/>
      <c r="V144" s="318"/>
      <c r="W144" s="3655">
        <v>11</v>
      </c>
      <c r="X144" s="3630" t="s">
        <v>831</v>
      </c>
      <c r="Y144" s="3631"/>
      <c r="Z144" s="3631"/>
      <c r="AA144" s="3634" t="s">
        <v>214</v>
      </c>
      <c r="AB144" s="3634"/>
      <c r="AC144" s="3634"/>
      <c r="AD144" s="3639" t="s">
        <v>94</v>
      </c>
      <c r="AE144" s="3639"/>
      <c r="AF144" s="3611" t="s">
        <v>94</v>
      </c>
      <c r="AG144" s="3612"/>
      <c r="AH144" s="3613"/>
      <c r="AI144" s="289"/>
      <c r="AJ144" s="218"/>
      <c r="AK144" s="218"/>
      <c r="AL144" s="218"/>
      <c r="AN144" s="221"/>
      <c r="AO144" s="208"/>
      <c r="AP144" s="208"/>
      <c r="AQ144" s="208"/>
      <c r="AR144" s="975"/>
      <c r="AS144" s="975"/>
      <c r="AT144" s="219"/>
      <c r="AU144" s="347"/>
      <c r="AV144" s="217"/>
      <c r="AW144" s="217"/>
      <c r="AX144" s="208"/>
      <c r="AY144" s="208"/>
      <c r="AZ144" s="208"/>
    </row>
    <row r="145" spans="8:52" ht="11.1" customHeight="1" x14ac:dyDescent="0.25">
      <c r="H145" s="1638"/>
      <c r="I145" s="352"/>
      <c r="J145" s="352"/>
      <c r="K145" s="3657" t="s">
        <v>351</v>
      </c>
      <c r="L145" s="3657"/>
      <c r="M145" s="3657"/>
      <c r="N145" s="3657"/>
      <c r="O145" s="3657"/>
      <c r="P145" s="3657"/>
      <c r="Q145" s="3657"/>
      <c r="R145" s="3657"/>
      <c r="S145" s="3658"/>
      <c r="W145" s="3656"/>
      <c r="X145" s="3632"/>
      <c r="Y145" s="3633"/>
      <c r="Z145" s="3633"/>
      <c r="AA145" s="3635"/>
      <c r="AB145" s="3635"/>
      <c r="AC145" s="3635"/>
      <c r="AD145" s="3640"/>
      <c r="AE145" s="3640"/>
      <c r="AF145" s="3614"/>
      <c r="AG145" s="3615"/>
      <c r="AH145" s="3616"/>
      <c r="AI145" s="254"/>
      <c r="AJ145" s="218"/>
      <c r="AK145" s="218"/>
      <c r="AL145" s="218"/>
      <c r="AO145" s="221"/>
      <c r="AP145" s="208"/>
      <c r="AQ145" s="208"/>
      <c r="AR145" s="975"/>
      <c r="AS145" s="975"/>
      <c r="AT145" s="219"/>
      <c r="AU145" s="219"/>
      <c r="AV145" s="347"/>
      <c r="AW145" s="217"/>
      <c r="AX145" s="217"/>
      <c r="AY145" s="208"/>
      <c r="AZ145" s="208"/>
    </row>
    <row r="146" spans="8:52" ht="11.1" customHeight="1" x14ac:dyDescent="0.25">
      <c r="H146" s="358"/>
      <c r="I146" s="272"/>
      <c r="J146" s="272"/>
      <c r="K146" s="3659"/>
      <c r="L146" s="3659"/>
      <c r="M146" s="3659"/>
      <c r="N146" s="3659"/>
      <c r="O146" s="3659"/>
      <c r="P146" s="3659"/>
      <c r="Q146" s="3659"/>
      <c r="R146" s="3659"/>
      <c r="S146" s="3660"/>
      <c r="U146" s="318"/>
      <c r="V146" s="318"/>
      <c r="W146" s="3655">
        <v>12</v>
      </c>
      <c r="X146" s="3630" t="s">
        <v>838</v>
      </c>
      <c r="Y146" s="3631"/>
      <c r="Z146" s="3631"/>
      <c r="AA146" s="3634" t="s">
        <v>838</v>
      </c>
      <c r="AB146" s="3634"/>
      <c r="AC146" s="3634"/>
      <c r="AD146" s="3639" t="s">
        <v>838</v>
      </c>
      <c r="AE146" s="3639"/>
      <c r="AF146" s="3611" t="s">
        <v>838</v>
      </c>
      <c r="AG146" s="3612"/>
      <c r="AH146" s="3613"/>
      <c r="AI146" s="289"/>
      <c r="AJ146" s="218"/>
      <c r="AK146" s="218"/>
      <c r="AL146" s="218"/>
      <c r="AN146" s="221"/>
      <c r="AO146" s="221"/>
      <c r="AP146" s="221"/>
      <c r="AQ146" s="221"/>
      <c r="AR146" s="982"/>
      <c r="AS146" s="975"/>
      <c r="AT146" s="219"/>
      <c r="AU146" s="219"/>
      <c r="AV146" s="347"/>
      <c r="AW146" s="217"/>
      <c r="AX146" s="208"/>
      <c r="AY146" s="208"/>
      <c r="AZ146" s="208"/>
    </row>
    <row r="147" spans="8:52" ht="9.9499999999999993" customHeight="1" x14ac:dyDescent="0.25">
      <c r="H147" s="1639"/>
      <c r="I147" s="3582"/>
      <c r="J147" s="3582"/>
      <c r="K147" s="3659"/>
      <c r="L147" s="3659"/>
      <c r="M147" s="3659"/>
      <c r="N147" s="3659"/>
      <c r="O147" s="3659"/>
      <c r="P147" s="3659"/>
      <c r="Q147" s="3659"/>
      <c r="R147" s="3659"/>
      <c r="S147" s="3660"/>
      <c r="U147" s="318"/>
      <c r="V147" s="318"/>
      <c r="W147" s="3656"/>
      <c r="X147" s="3632"/>
      <c r="Y147" s="3633"/>
      <c r="Z147" s="3633"/>
      <c r="AA147" s="3635"/>
      <c r="AB147" s="3635"/>
      <c r="AC147" s="3635"/>
      <c r="AD147" s="3640"/>
      <c r="AE147" s="3640"/>
      <c r="AF147" s="3614"/>
      <c r="AG147" s="3615"/>
      <c r="AH147" s="3616"/>
      <c r="AI147" s="361"/>
      <c r="AJ147" s="212"/>
      <c r="AK147" s="346"/>
      <c r="AL147" s="219"/>
      <c r="AN147" s="221"/>
      <c r="AO147" s="221"/>
      <c r="AP147" s="221"/>
      <c r="AQ147" s="221"/>
      <c r="AR147" s="982"/>
      <c r="AS147" s="975"/>
      <c r="AT147" s="219"/>
      <c r="AU147" s="219"/>
      <c r="AV147" s="347"/>
      <c r="AW147" s="217"/>
      <c r="AY147" s="208"/>
      <c r="AZ147" s="208"/>
    </row>
    <row r="148" spans="8:52" ht="9.9499999999999993" customHeight="1" x14ac:dyDescent="0.25">
      <c r="H148" s="3651"/>
      <c r="I148" s="3652"/>
      <c r="J148" s="3652"/>
      <c r="K148" s="3659"/>
      <c r="L148" s="3659"/>
      <c r="M148" s="3659"/>
      <c r="N148" s="3659"/>
      <c r="O148" s="3659"/>
      <c r="P148" s="3659"/>
      <c r="Q148" s="3659"/>
      <c r="R148" s="3659"/>
      <c r="S148" s="3660"/>
      <c r="U148" s="318"/>
      <c r="V148" s="318"/>
      <c r="W148" s="318"/>
      <c r="X148" s="360"/>
      <c r="Y148" s="361"/>
      <c r="Z148" s="361"/>
      <c r="AA148" s="361"/>
      <c r="AB148" s="361"/>
      <c r="AC148" s="361"/>
      <c r="AD148" s="361"/>
      <c r="AE148" s="361"/>
      <c r="AF148" s="363"/>
      <c r="AG148" s="361"/>
      <c r="AH148" s="361"/>
      <c r="AI148" s="366"/>
      <c r="AJ148" s="212"/>
      <c r="AK148" s="346"/>
      <c r="AL148" s="219"/>
      <c r="AN148" s="221"/>
      <c r="AO148" s="221"/>
      <c r="AP148" s="221"/>
      <c r="AQ148" s="221"/>
      <c r="AR148" s="982"/>
      <c r="AS148" s="975"/>
      <c r="AT148" s="219"/>
      <c r="AU148" s="219"/>
      <c r="AV148" s="347"/>
      <c r="AW148" s="217"/>
      <c r="AX148" s="218"/>
      <c r="AY148" s="208"/>
      <c r="AZ148" s="208"/>
    </row>
    <row r="149" spans="8:52" ht="9.9499999999999993" customHeight="1" x14ac:dyDescent="0.25">
      <c r="H149" s="3653"/>
      <c r="I149" s="3654"/>
      <c r="J149" s="3654"/>
      <c r="K149" s="3661"/>
      <c r="L149" s="3661"/>
      <c r="M149" s="3661"/>
      <c r="N149" s="3661"/>
      <c r="O149" s="3661"/>
      <c r="P149" s="3661"/>
      <c r="Q149" s="3661"/>
      <c r="R149" s="3661"/>
      <c r="S149" s="3662"/>
      <c r="U149" s="3663" t="s">
        <v>183</v>
      </c>
      <c r="V149" s="3664"/>
      <c r="W149" s="3664"/>
      <c r="X149" s="3664"/>
      <c r="Y149" s="3664"/>
      <c r="Z149" s="3664"/>
      <c r="AA149" s="3664"/>
      <c r="AB149" s="3664"/>
      <c r="AC149" s="3664"/>
      <c r="AD149" s="3664"/>
      <c r="AE149" s="3664"/>
      <c r="AF149" s="3664"/>
      <c r="AG149" s="3664"/>
      <c r="AH149" s="3664"/>
      <c r="AI149" s="3664"/>
      <c r="AJ149" s="3665"/>
      <c r="AK149" s="221"/>
      <c r="AL149" s="221"/>
      <c r="AM149" s="221"/>
      <c r="AN149" s="982"/>
      <c r="AO149" s="975"/>
      <c r="AR149" s="347"/>
      <c r="AS149" s="217"/>
      <c r="AT149" s="219"/>
      <c r="AU149" s="208"/>
      <c r="AV149" s="208"/>
      <c r="AW149" s="208"/>
      <c r="AX149" s="208"/>
      <c r="AY149" s="208"/>
      <c r="AZ149" s="208"/>
    </row>
    <row r="150" spans="8:52" ht="36.75" customHeight="1" x14ac:dyDescent="0.25">
      <c r="U150" s="3666"/>
      <c r="V150" s="3667"/>
      <c r="W150" s="3667"/>
      <c r="X150" s="3667"/>
      <c r="Y150" s="3667"/>
      <c r="Z150" s="3667"/>
      <c r="AA150" s="3667"/>
      <c r="AB150" s="3667"/>
      <c r="AC150" s="3667"/>
      <c r="AD150" s="3667"/>
      <c r="AE150" s="3667"/>
      <c r="AF150" s="3667"/>
      <c r="AG150" s="3667"/>
      <c r="AH150" s="3667"/>
      <c r="AI150" s="3667"/>
      <c r="AJ150" s="3668"/>
      <c r="AK150" s="221"/>
      <c r="AL150" s="221"/>
      <c r="AM150" s="221"/>
      <c r="AN150" s="982"/>
      <c r="AO150" s="982"/>
      <c r="AS150" s="347"/>
      <c r="AT150" s="217"/>
      <c r="AU150" s="208"/>
      <c r="AV150" s="208"/>
      <c r="AW150" s="208"/>
      <c r="AX150" s="208"/>
      <c r="AY150" s="208"/>
      <c r="AZ150" s="208"/>
    </row>
    <row r="151" spans="8:52" ht="12" customHeight="1" x14ac:dyDescent="0.25">
      <c r="U151" s="219"/>
      <c r="V151" s="221"/>
      <c r="W151" s="367"/>
      <c r="X151" s="221"/>
      <c r="Y151" s="982"/>
      <c r="Z151" s="982"/>
      <c r="AA151" s="219"/>
      <c r="AB151" s="219"/>
      <c r="AC151" s="219"/>
      <c r="AD151" s="347"/>
      <c r="AE151" s="219"/>
      <c r="AF151" s="217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</row>
    <row r="152" spans="8:52" x14ac:dyDescent="0.25">
      <c r="U152" s="219"/>
      <c r="V152" s="219"/>
      <c r="W152" s="219"/>
      <c r="X152" s="219"/>
      <c r="Y152" s="975"/>
      <c r="Z152" s="975"/>
      <c r="AA152" s="219"/>
      <c r="AB152" s="219"/>
      <c r="AC152" s="219"/>
      <c r="AD152" s="347"/>
      <c r="AE152" s="217"/>
      <c r="AF152" s="217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</row>
    <row r="153" spans="8:52" x14ac:dyDescent="0.25">
      <c r="U153" s="219"/>
      <c r="V153" s="219"/>
      <c r="W153" s="219"/>
      <c r="X153" s="219"/>
      <c r="Y153" s="975"/>
      <c r="Z153" s="975"/>
      <c r="AA153" s="219"/>
      <c r="AB153" s="219"/>
      <c r="AC153" s="219"/>
      <c r="AD153" s="347"/>
      <c r="AE153" s="217"/>
      <c r="AF153" s="217"/>
      <c r="AG153" s="208"/>
      <c r="AH153" s="208"/>
      <c r="AI153" s="208"/>
      <c r="AJ153" s="361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</row>
    <row r="154" spans="8:52" x14ac:dyDescent="0.25">
      <c r="U154" s="219"/>
      <c r="V154" s="219"/>
      <c r="W154" s="219"/>
      <c r="X154" s="219"/>
      <c r="Y154" s="219"/>
      <c r="Z154" s="975"/>
      <c r="AA154" s="975"/>
      <c r="AB154" s="219"/>
      <c r="AC154" s="219"/>
      <c r="AD154" s="219"/>
      <c r="AE154" s="347"/>
      <c r="AF154" s="217"/>
      <c r="AG154" s="217"/>
      <c r="AH154" s="208"/>
      <c r="AI154" s="208"/>
      <c r="AJ154" s="366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</row>
    <row r="155" spans="8:52" x14ac:dyDescent="0.25">
      <c r="U155" s="318"/>
      <c r="V155" s="318"/>
      <c r="W155" s="318"/>
      <c r="X155" s="360"/>
      <c r="Y155" s="361"/>
      <c r="Z155" s="361"/>
      <c r="AA155" s="361"/>
      <c r="AB155" s="361"/>
      <c r="AC155" s="361"/>
      <c r="AD155" s="361"/>
      <c r="AE155" s="361"/>
      <c r="AF155" s="362"/>
      <c r="AG155" s="363"/>
      <c r="AH155" s="361"/>
      <c r="AI155" s="361"/>
      <c r="AK155" s="212"/>
    </row>
    <row r="156" spans="8:52" x14ac:dyDescent="0.25">
      <c r="U156" s="318"/>
      <c r="V156" s="318"/>
      <c r="W156" s="318"/>
      <c r="X156" s="359"/>
      <c r="Y156" s="364"/>
      <c r="Z156" s="364"/>
      <c r="AA156" s="364"/>
      <c r="AB156" s="364"/>
      <c r="AC156" s="364"/>
      <c r="AD156" s="364"/>
      <c r="AE156" s="212"/>
      <c r="AF156" s="212"/>
      <c r="AG156" s="365"/>
      <c r="AH156" s="366"/>
      <c r="AI156" s="366"/>
      <c r="AK156" s="212"/>
    </row>
  </sheetData>
  <sheetProtection algorithmName="SHA-512" hashValue="/JZ0RDIprMEcnSUFDUYDw8sb9UbYLsRIb6osAhfbl7ZOAuQ0gl5NkhLUIE56meSPlMsG5n8KXDURyNmLpEli3w==" saltValue="jz6efiJJiGwfiT2u2zGm3w==" spinCount="100000" sheet="1" objects="1" scenarios="1"/>
  <sortState ref="B7:AN31">
    <sortCondition descending="1" ref="Z7:Z31"/>
    <sortCondition ref="C7:C31"/>
  </sortState>
  <mergeCells count="135">
    <mergeCell ref="K1:N1"/>
    <mergeCell ref="AA111:AB111"/>
    <mergeCell ref="AD4:AD6"/>
    <mergeCell ref="W132:W133"/>
    <mergeCell ref="W138:W139"/>
    <mergeCell ref="AE1:AI1"/>
    <mergeCell ref="K2:Y4"/>
    <mergeCell ref="AE2:AF2"/>
    <mergeCell ref="AG2:AJ3"/>
    <mergeCell ref="AG4:AG5"/>
    <mergeCell ref="AH4:AH5"/>
    <mergeCell ref="AI4:AI5"/>
    <mergeCell ref="AJ4:AJ6"/>
    <mergeCell ref="X132:Z133"/>
    <mergeCell ref="AA126:AC127"/>
    <mergeCell ref="AA128:AC129"/>
    <mergeCell ref="AA130:AC131"/>
    <mergeCell ref="AA132:AC133"/>
    <mergeCell ref="W116:AH117"/>
    <mergeCell ref="AJ119:AK120"/>
    <mergeCell ref="W136:W137"/>
    <mergeCell ref="W134:W135"/>
    <mergeCell ref="X134:Z135"/>
    <mergeCell ref="X136:Z137"/>
    <mergeCell ref="H3:H6"/>
    <mergeCell ref="Z4:Z6"/>
    <mergeCell ref="AA4:AA6"/>
    <mergeCell ref="AB4:AB6"/>
    <mergeCell ref="AC4:AC6"/>
    <mergeCell ref="AF5:AF6"/>
    <mergeCell ref="AK2:AK6"/>
    <mergeCell ref="AL2:AN3"/>
    <mergeCell ref="C110:I110"/>
    <mergeCell ref="Z110:AB110"/>
    <mergeCell ref="D3:D6"/>
    <mergeCell ref="AL4:AL6"/>
    <mergeCell ref="AM4:AM6"/>
    <mergeCell ref="AN4:AN6"/>
    <mergeCell ref="I5:I6"/>
    <mergeCell ref="AE5:AE6"/>
    <mergeCell ref="E3:G3"/>
    <mergeCell ref="E4:G4"/>
    <mergeCell ref="Z3:AD3"/>
    <mergeCell ref="Z2:AD2"/>
    <mergeCell ref="E115:J116"/>
    <mergeCell ref="AJ116:AW117"/>
    <mergeCell ref="W130:W131"/>
    <mergeCell ref="AJ127:AK128"/>
    <mergeCell ref="W128:W129"/>
    <mergeCell ref="AJ125:AK126"/>
    <mergeCell ref="AL125:AW126"/>
    <mergeCell ref="W126:W127"/>
    <mergeCell ref="W124:W125"/>
    <mergeCell ref="AL127:AW128"/>
    <mergeCell ref="X124:Z125"/>
    <mergeCell ref="X126:Z127"/>
    <mergeCell ref="X128:Z129"/>
    <mergeCell ref="X130:Z131"/>
    <mergeCell ref="AA124:AC125"/>
    <mergeCell ref="AJ131:AK132"/>
    <mergeCell ref="AL123:AW124"/>
    <mergeCell ref="H148:J149"/>
    <mergeCell ref="W140:W141"/>
    <mergeCell ref="K141:S143"/>
    <mergeCell ref="W142:W143"/>
    <mergeCell ref="K145:S149"/>
    <mergeCell ref="W144:W145"/>
    <mergeCell ref="W146:W147"/>
    <mergeCell ref="X140:Z141"/>
    <mergeCell ref="X142:Z143"/>
    <mergeCell ref="X144:Z145"/>
    <mergeCell ref="U149:AJ150"/>
    <mergeCell ref="AD146:AE147"/>
    <mergeCell ref="AA140:AC141"/>
    <mergeCell ref="AA142:AC143"/>
    <mergeCell ref="AA144:AC145"/>
    <mergeCell ref="AD144:AE145"/>
    <mergeCell ref="AF140:AH141"/>
    <mergeCell ref="AF142:AH143"/>
    <mergeCell ref="AF144:AH145"/>
    <mergeCell ref="W119:W121"/>
    <mergeCell ref="AD121:AE121"/>
    <mergeCell ref="AD122:AE123"/>
    <mergeCell ref="AD124:AE125"/>
    <mergeCell ref="AD126:AE127"/>
    <mergeCell ref="AD128:AE129"/>
    <mergeCell ref="AD130:AE131"/>
    <mergeCell ref="AD132:AE133"/>
    <mergeCell ref="AD134:AE135"/>
    <mergeCell ref="AA134:AC135"/>
    <mergeCell ref="W122:W123"/>
    <mergeCell ref="X122:Z123"/>
    <mergeCell ref="AA122:AC123"/>
    <mergeCell ref="X146:Z147"/>
    <mergeCell ref="AA146:AC147"/>
    <mergeCell ref="AF146:AH147"/>
    <mergeCell ref="X121:Z121"/>
    <mergeCell ref="AA121:AC121"/>
    <mergeCell ref="AD136:AE137"/>
    <mergeCell ref="X138:Z139"/>
    <mergeCell ref="AA136:AC137"/>
    <mergeCell ref="AA138:AC139"/>
    <mergeCell ref="AD138:AE139"/>
    <mergeCell ref="AD140:AE141"/>
    <mergeCell ref="AD142:AE143"/>
    <mergeCell ref="AF128:AH129"/>
    <mergeCell ref="AF124:AH125"/>
    <mergeCell ref="AF122:AH123"/>
    <mergeCell ref="AF126:AH127"/>
    <mergeCell ref="AF130:AH131"/>
    <mergeCell ref="AF132:AH133"/>
    <mergeCell ref="AF138:AH139"/>
    <mergeCell ref="AL129:AW130"/>
    <mergeCell ref="AL131:AW132"/>
    <mergeCell ref="AL139:AN140"/>
    <mergeCell ref="AO139:AW140"/>
    <mergeCell ref="AJ139:AK140"/>
    <mergeCell ref="AF134:AH135"/>
    <mergeCell ref="AF136:AH137"/>
    <mergeCell ref="AF119:AH121"/>
    <mergeCell ref="X119:AE120"/>
    <mergeCell ref="AL133:AN134"/>
    <mergeCell ref="AO133:AW134"/>
    <mergeCell ref="AJ123:AK124"/>
    <mergeCell ref="AJ129:AK130"/>
    <mergeCell ref="AJ137:AK138"/>
    <mergeCell ref="AL137:AN138"/>
    <mergeCell ref="AO137:AW138"/>
    <mergeCell ref="AJ135:AK136"/>
    <mergeCell ref="AL135:AN136"/>
    <mergeCell ref="AO135:AW136"/>
    <mergeCell ref="AL119:AW120"/>
    <mergeCell ref="AJ121:AK122"/>
    <mergeCell ref="AL121:AW122"/>
    <mergeCell ref="AJ133:AK134"/>
  </mergeCells>
  <conditionalFormatting sqref="I7:I108">
    <cfRule type="cellIs" dxfId="214" priority="4" operator="equal">
      <formula>2</formula>
    </cfRule>
    <cfRule type="cellIs" dxfId="213" priority="5" operator="greaterThan">
      <formula>2</formula>
    </cfRule>
  </conditionalFormatting>
  <conditionalFormatting sqref="K7:X108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K39:X39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108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J7:AJ108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5"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75"/>
  <sheetViews>
    <sheetView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2135" customWidth="1"/>
    <col min="2" max="2" width="1.7109375" style="1047" customWidth="1"/>
    <col min="3" max="3" width="14.5703125" style="2136" bestFit="1" customWidth="1"/>
    <col min="4" max="4" width="3.28515625" style="4" customWidth="1"/>
    <col min="5" max="6" width="3.28515625" style="2137" customWidth="1"/>
    <col min="7" max="7" width="1.7109375" style="1049" customWidth="1"/>
    <col min="8" max="8" width="1.5703125" style="1049" customWidth="1"/>
    <col min="9" max="10" width="5.7109375" style="2564" customWidth="1"/>
    <col min="11" max="19" width="5.7109375" style="1047" customWidth="1"/>
    <col min="20" max="22" width="5.7109375" style="1048" customWidth="1"/>
    <col min="23" max="23" width="6.7109375" style="1048" customWidth="1"/>
    <col min="24" max="24" width="5.7109375" style="1047" customWidth="1"/>
    <col min="25" max="25" width="5.7109375" style="1" customWidth="1"/>
    <col min="26" max="26" width="7.28515625" style="1" customWidth="1"/>
    <col min="27" max="27" width="9" style="1" customWidth="1"/>
    <col min="28" max="28" width="4.85546875" style="2033" customWidth="1"/>
    <col min="29" max="29" width="4.85546875" style="2016" customWidth="1"/>
    <col min="30" max="35" width="4.85546875" style="1" customWidth="1"/>
    <col min="36" max="37" width="5.85546875" style="1" customWidth="1"/>
    <col min="38" max="38" width="4.5703125" style="1" bestFit="1" customWidth="1"/>
    <col min="39" max="39" width="4.5703125" style="1607" bestFit="1" customWidth="1"/>
    <col min="40" max="40" width="5.85546875" style="4" bestFit="1" customWidth="1"/>
    <col min="41" max="41" width="4.5703125" style="4" bestFit="1" customWidth="1"/>
    <col min="42" max="47" width="7.7109375" style="1" customWidth="1"/>
    <col min="48" max="52" width="7.7109375" style="1047" customWidth="1"/>
    <col min="53" max="53" width="5.140625" style="1047" customWidth="1"/>
    <col min="54" max="55" width="10" style="1047" customWidth="1"/>
    <col min="56" max="16384" width="11.42578125" style="1047"/>
  </cols>
  <sheetData>
    <row r="1" spans="1:53" ht="19.5" thickBot="1" x14ac:dyDescent="0.25">
      <c r="I1" s="4049" t="s">
        <v>698</v>
      </c>
      <c r="J1" s="4049"/>
      <c r="K1" s="4049"/>
      <c r="L1" s="2138"/>
      <c r="M1" s="2138"/>
      <c r="N1" s="2138"/>
      <c r="P1" s="2138"/>
      <c r="Q1" s="2138"/>
      <c r="R1" s="2138"/>
      <c r="S1" s="2138"/>
      <c r="T1" s="2138"/>
      <c r="U1" s="2138"/>
      <c r="V1" s="4050" t="s">
        <v>731</v>
      </c>
      <c r="W1" s="4050"/>
      <c r="X1" s="4050"/>
      <c r="Y1" s="4050"/>
      <c r="Z1" s="4050"/>
      <c r="AA1" s="4050"/>
      <c r="AB1" s="2138"/>
      <c r="AC1" s="2138"/>
      <c r="AD1" s="2138"/>
      <c r="AE1" s="2138"/>
      <c r="AF1" s="2138"/>
      <c r="AG1" s="2138"/>
      <c r="AH1" s="2138"/>
      <c r="AI1" s="2138"/>
      <c r="AJ1" s="2138"/>
      <c r="AK1" s="2138"/>
      <c r="AL1" s="2138"/>
      <c r="AM1" s="2138"/>
      <c r="AN1" s="2138"/>
      <c r="AO1" s="2139"/>
    </row>
    <row r="2" spans="1:53" ht="16.5" thickTop="1" x14ac:dyDescent="0.2">
      <c r="I2" s="4051" t="s">
        <v>25</v>
      </c>
      <c r="J2" s="4052"/>
      <c r="K2" s="4052"/>
      <c r="L2" s="4052"/>
      <c r="M2" s="4052"/>
      <c r="N2" s="4052"/>
      <c r="O2" s="4052"/>
      <c r="P2" s="4052"/>
      <c r="Q2" s="4052"/>
      <c r="R2" s="4052"/>
      <c r="S2" s="4052"/>
      <c r="T2" s="4052"/>
      <c r="U2" s="4053"/>
      <c r="V2" s="4060" t="s">
        <v>50</v>
      </c>
      <c r="W2" s="4060"/>
      <c r="X2" s="4060"/>
      <c r="Y2" s="4063" t="s">
        <v>646</v>
      </c>
      <c r="Z2" s="4064"/>
      <c r="AA2" s="4065"/>
      <c r="AB2" s="4045" t="s">
        <v>49</v>
      </c>
      <c r="AC2" s="4030"/>
      <c r="AD2" s="4030"/>
      <c r="AE2" s="4030"/>
      <c r="AF2" s="4030"/>
      <c r="AG2" s="4030"/>
      <c r="AH2" s="4030"/>
      <c r="AI2" s="4030"/>
      <c r="AJ2" s="4030"/>
      <c r="AK2" s="4030" t="s">
        <v>478</v>
      </c>
      <c r="AL2" s="4030"/>
      <c r="AM2" s="4030"/>
      <c r="AN2" s="4031"/>
      <c r="AO2" s="2139"/>
    </row>
    <row r="3" spans="1:53" ht="16.5" customHeight="1" x14ac:dyDescent="0.25">
      <c r="D3" s="4034"/>
      <c r="E3" s="4035" t="s">
        <v>700</v>
      </c>
      <c r="F3" s="4036" t="s">
        <v>189</v>
      </c>
      <c r="I3" s="4054"/>
      <c r="J3" s="4055"/>
      <c r="K3" s="4055"/>
      <c r="L3" s="4055"/>
      <c r="M3" s="4055"/>
      <c r="N3" s="4055"/>
      <c r="O3" s="4055"/>
      <c r="P3" s="4055"/>
      <c r="Q3" s="4055"/>
      <c r="R3" s="4055"/>
      <c r="S3" s="4055"/>
      <c r="T3" s="4055"/>
      <c r="U3" s="4056"/>
      <c r="V3" s="4061"/>
      <c r="W3" s="4061"/>
      <c r="X3" s="4061"/>
      <c r="Y3" s="4037" t="s">
        <v>202</v>
      </c>
      <c r="Z3" s="4038"/>
      <c r="AA3" s="2140">
        <v>54000</v>
      </c>
      <c r="AB3" s="4046"/>
      <c r="AC3" s="4032"/>
      <c r="AD3" s="4032"/>
      <c r="AE3" s="4032"/>
      <c r="AF3" s="4032"/>
      <c r="AG3" s="4032"/>
      <c r="AH3" s="4032"/>
      <c r="AI3" s="4032"/>
      <c r="AJ3" s="4032"/>
      <c r="AK3" s="4032"/>
      <c r="AL3" s="4032"/>
      <c r="AM3" s="4032"/>
      <c r="AN3" s="4033"/>
      <c r="AO3" s="1053"/>
      <c r="AT3" s="1047"/>
      <c r="AU3" s="1047"/>
    </row>
    <row r="4" spans="1:53" ht="16.5" customHeight="1" x14ac:dyDescent="0.25">
      <c r="D4" s="4034"/>
      <c r="E4" s="4035"/>
      <c r="F4" s="4036"/>
      <c r="I4" s="4057"/>
      <c r="J4" s="4058"/>
      <c r="K4" s="4058"/>
      <c r="L4" s="4058"/>
      <c r="M4" s="4058"/>
      <c r="N4" s="4058"/>
      <c r="O4" s="4058"/>
      <c r="P4" s="4058"/>
      <c r="Q4" s="4058"/>
      <c r="R4" s="4058"/>
      <c r="S4" s="4058"/>
      <c r="T4" s="4058"/>
      <c r="U4" s="4059"/>
      <c r="V4" s="4062"/>
      <c r="W4" s="4062"/>
      <c r="X4" s="4062"/>
      <c r="Y4" s="4039" t="s">
        <v>203</v>
      </c>
      <c r="Z4" s="4040"/>
      <c r="AA4" s="2141">
        <f>SUM(AA7:AA57)</f>
        <v>56077.038929311551</v>
      </c>
      <c r="AB4" s="4041" t="s">
        <v>479</v>
      </c>
      <c r="AC4" s="4043" t="s">
        <v>480</v>
      </c>
      <c r="AD4" s="4043" t="s">
        <v>481</v>
      </c>
      <c r="AE4" s="4043" t="s">
        <v>482</v>
      </c>
      <c r="AF4" s="4043" t="s">
        <v>552</v>
      </c>
      <c r="AG4" s="4043" t="s">
        <v>609</v>
      </c>
      <c r="AH4" s="4043" t="s">
        <v>649</v>
      </c>
      <c r="AI4" s="4047" t="s">
        <v>701</v>
      </c>
      <c r="AJ4" s="4010" t="s">
        <v>3</v>
      </c>
      <c r="AK4" s="4012" t="s">
        <v>483</v>
      </c>
      <c r="AL4" s="4015" t="s">
        <v>702</v>
      </c>
      <c r="AM4" s="4016" t="s">
        <v>190</v>
      </c>
      <c r="AN4" s="4017" t="s">
        <v>178</v>
      </c>
      <c r="AO4" s="1053"/>
      <c r="AT4" s="1047"/>
      <c r="AU4" s="1047"/>
    </row>
    <row r="5" spans="1:53" s="1055" customFormat="1" ht="12" customHeight="1" x14ac:dyDescent="0.25">
      <c r="A5" s="2135"/>
      <c r="C5" s="2142"/>
      <c r="D5" s="4034"/>
      <c r="E5" s="4035"/>
      <c r="F5" s="4036"/>
      <c r="G5" s="4003" t="s">
        <v>44</v>
      </c>
      <c r="H5" s="1171"/>
      <c r="I5" s="2143" t="s">
        <v>87</v>
      </c>
      <c r="J5" s="2144" t="s">
        <v>26</v>
      </c>
      <c r="K5" s="2145" t="s">
        <v>234</v>
      </c>
      <c r="L5" s="1384" t="s">
        <v>27</v>
      </c>
      <c r="M5" s="1384" t="s">
        <v>28</v>
      </c>
      <c r="N5" s="1384" t="s">
        <v>407</v>
      </c>
      <c r="O5" s="1385" t="s">
        <v>408</v>
      </c>
      <c r="P5" s="1384" t="s">
        <v>703</v>
      </c>
      <c r="Q5" s="1384" t="s">
        <v>32</v>
      </c>
      <c r="R5" s="1384" t="s">
        <v>409</v>
      </c>
      <c r="S5" s="1384" t="s">
        <v>34</v>
      </c>
      <c r="T5" s="1384" t="s">
        <v>64</v>
      </c>
      <c r="U5" s="2035" t="s">
        <v>109</v>
      </c>
      <c r="V5" s="4004" t="s">
        <v>3</v>
      </c>
      <c r="W5" s="4020" t="s">
        <v>410</v>
      </c>
      <c r="X5" s="4022" t="s">
        <v>411</v>
      </c>
      <c r="Y5" s="4024" t="s">
        <v>691</v>
      </c>
      <c r="Z5" s="4025"/>
      <c r="AA5" s="4028" t="s">
        <v>179</v>
      </c>
      <c r="AB5" s="4042"/>
      <c r="AC5" s="4044"/>
      <c r="AD5" s="4044"/>
      <c r="AE5" s="4044"/>
      <c r="AF5" s="4044"/>
      <c r="AG5" s="4044"/>
      <c r="AH5" s="4044"/>
      <c r="AI5" s="4048"/>
      <c r="AJ5" s="4011"/>
      <c r="AK5" s="4013"/>
      <c r="AL5" s="4015"/>
      <c r="AM5" s="4016"/>
      <c r="AN5" s="4018"/>
      <c r="AO5" s="1153"/>
    </row>
    <row r="6" spans="1:53" s="1055" customFormat="1" ht="12" customHeight="1" x14ac:dyDescent="0.25">
      <c r="A6" s="2135"/>
      <c r="B6" s="1674"/>
      <c r="C6" s="1156"/>
      <c r="D6" s="4034"/>
      <c r="E6" s="4035"/>
      <c r="F6" s="4036"/>
      <c r="G6" s="4003"/>
      <c r="H6" s="2146"/>
      <c r="I6" s="2147" t="s">
        <v>704</v>
      </c>
      <c r="J6" s="2148" t="s">
        <v>705</v>
      </c>
      <c r="K6" s="2149" t="s">
        <v>706</v>
      </c>
      <c r="L6" s="2150" t="s">
        <v>707</v>
      </c>
      <c r="M6" s="2150" t="s">
        <v>708</v>
      </c>
      <c r="N6" s="2150" t="s">
        <v>709</v>
      </c>
      <c r="O6" s="2150" t="s">
        <v>710</v>
      </c>
      <c r="P6" s="2151" t="s">
        <v>711</v>
      </c>
      <c r="Q6" s="2151" t="s">
        <v>712</v>
      </c>
      <c r="R6" s="2151" t="s">
        <v>713</v>
      </c>
      <c r="S6" s="2151" t="s">
        <v>714</v>
      </c>
      <c r="T6" s="2151" t="s">
        <v>715</v>
      </c>
      <c r="U6" s="2152" t="s">
        <v>716</v>
      </c>
      <c r="V6" s="4005"/>
      <c r="W6" s="4021"/>
      <c r="X6" s="4023"/>
      <c r="Y6" s="4026"/>
      <c r="Z6" s="4027"/>
      <c r="AA6" s="4029"/>
      <c r="AB6" s="2153">
        <v>3</v>
      </c>
      <c r="AC6" s="2154">
        <v>8</v>
      </c>
      <c r="AD6" s="2154">
        <v>8</v>
      </c>
      <c r="AE6" s="2154">
        <v>10</v>
      </c>
      <c r="AF6" s="2154">
        <v>11</v>
      </c>
      <c r="AG6" s="2154">
        <v>10</v>
      </c>
      <c r="AH6" s="2154">
        <v>13</v>
      </c>
      <c r="AI6" s="2155">
        <f>COUNTIF(I95:T95,"&gt;0")</f>
        <v>12</v>
      </c>
      <c r="AJ6" s="2156">
        <f>63+AI6</f>
        <v>75</v>
      </c>
      <c r="AK6" s="4014"/>
      <c r="AL6" s="4015"/>
      <c r="AM6" s="4016"/>
      <c r="AN6" s="4019"/>
      <c r="AO6" s="1153"/>
    </row>
    <row r="7" spans="1:53" ht="11.1" customHeight="1" x14ac:dyDescent="0.25">
      <c r="A7" s="2135">
        <v>1</v>
      </c>
      <c r="B7" s="1679"/>
      <c r="C7" s="1464" t="s">
        <v>717</v>
      </c>
      <c r="D7" s="2157" t="str">
        <f t="shared" ref="D7:D29" si="0">ROMAN(AK7,0)</f>
        <v>V</v>
      </c>
      <c r="E7" s="2157" t="s">
        <v>156</v>
      </c>
      <c r="F7" s="2158"/>
      <c r="G7" s="1691"/>
      <c r="H7" s="2159"/>
      <c r="I7" s="2160"/>
      <c r="J7" s="2161">
        <v>20</v>
      </c>
      <c r="K7" s="1414">
        <v>8</v>
      </c>
      <c r="L7" s="1841">
        <v>15</v>
      </c>
      <c r="M7" s="1841">
        <v>21</v>
      </c>
      <c r="N7" s="1414">
        <v>10</v>
      </c>
      <c r="O7" s="1433">
        <v>16</v>
      </c>
      <c r="P7" s="1414"/>
      <c r="Q7" s="1433">
        <v>12</v>
      </c>
      <c r="R7" s="1414">
        <v>11</v>
      </c>
      <c r="S7" s="1414">
        <v>2</v>
      </c>
      <c r="T7" s="1414">
        <v>3</v>
      </c>
      <c r="U7" s="2048" t="s">
        <v>665</v>
      </c>
      <c r="V7" s="2044">
        <f t="shared" ref="V7:V40" si="1">SUM(I7:U7)</f>
        <v>118</v>
      </c>
      <c r="W7" s="1833">
        <f t="shared" ref="W7:W40" si="2">COUNTIF(I7:T7,"&gt;=0")*0.1+0.7</f>
        <v>1.7</v>
      </c>
      <c r="X7" s="2162">
        <f t="shared" ref="X7:X40" si="3">V7*W7/COUNTIF(I7:U7,"&gt;=0")</f>
        <v>20.059999999999999</v>
      </c>
      <c r="Y7" s="2163">
        <f t="shared" ref="Y7:Y40" si="4">IF(AND(U7="x",W7&gt;=1),(X7),"-")</f>
        <v>20.059999999999999</v>
      </c>
      <c r="Z7" s="2164">
        <f t="shared" ref="Z7:Z40" si="5">IF((U7="x"),(IF(OR(X7&lt;(MAX(Y$7:Y$57)/2),W7&lt;1),(MAX(Y$7:Y$57)/2),X7)),"-")</f>
        <v>20.059999999999999</v>
      </c>
      <c r="AA7" s="2165">
        <f t="shared" ref="AA7:AA40" si="6">IF((U7="x"),(AA$3/SUMIF(W$7:W$57,"&gt;=1",X$7:X$57)*Z7),"Abs")</f>
        <v>5069.4688157078663</v>
      </c>
      <c r="AB7" s="1539"/>
      <c r="AC7" s="1422"/>
      <c r="AD7" s="1423">
        <v>3</v>
      </c>
      <c r="AE7" s="1423">
        <v>7</v>
      </c>
      <c r="AF7" s="1423">
        <v>10</v>
      </c>
      <c r="AG7" s="1423">
        <v>6</v>
      </c>
      <c r="AH7" s="1422">
        <v>5</v>
      </c>
      <c r="AI7" s="1842">
        <f t="shared" ref="AI7:AI40" si="7">COUNTIF(I7:T7,"&gt;=0")</f>
        <v>10</v>
      </c>
      <c r="AJ7" s="2166">
        <f t="shared" ref="AJ7:AJ42" si="8">SUM(AB7:AI7)</f>
        <v>41</v>
      </c>
      <c r="AK7" s="2046">
        <v>5</v>
      </c>
      <c r="AL7" s="1422">
        <v>175</v>
      </c>
      <c r="AM7" s="2167">
        <f t="shared" ref="AM7:AM70" si="9">AL7+V7</f>
        <v>293</v>
      </c>
      <c r="AN7" s="2168">
        <f t="shared" ref="AN7:AN70" si="10">AM7/AJ7</f>
        <v>7.1463414634146343</v>
      </c>
      <c r="AO7" s="1053"/>
      <c r="AT7" s="1047"/>
      <c r="AU7" s="1047"/>
      <c r="AZ7" s="4"/>
      <c r="BA7" s="4"/>
    </row>
    <row r="8" spans="1:53" s="1049" customFormat="1" ht="11.1" customHeight="1" x14ac:dyDescent="0.25">
      <c r="A8" s="2135">
        <v>2</v>
      </c>
      <c r="B8" s="1679"/>
      <c r="C8" s="1840" t="s">
        <v>718</v>
      </c>
      <c r="D8" s="2169" t="str">
        <f t="shared" si="0"/>
        <v>IV</v>
      </c>
      <c r="E8" s="2170"/>
      <c r="F8" s="2171" t="s">
        <v>156</v>
      </c>
      <c r="G8" s="1691"/>
      <c r="H8" s="2172"/>
      <c r="I8" s="2160">
        <v>4</v>
      </c>
      <c r="J8" s="2173">
        <v>8</v>
      </c>
      <c r="K8" s="1433">
        <v>14</v>
      </c>
      <c r="L8" s="1414">
        <v>1</v>
      </c>
      <c r="M8" s="1414">
        <v>4</v>
      </c>
      <c r="N8" s="1414">
        <v>2</v>
      </c>
      <c r="O8" s="1433">
        <v>4</v>
      </c>
      <c r="P8" s="2043">
        <v>16</v>
      </c>
      <c r="Q8" s="2043">
        <v>17</v>
      </c>
      <c r="R8" s="1414">
        <v>14</v>
      </c>
      <c r="S8" s="1415">
        <v>7</v>
      </c>
      <c r="T8" s="1415">
        <v>12</v>
      </c>
      <c r="U8" s="2048" t="s">
        <v>665</v>
      </c>
      <c r="V8" s="2044">
        <f t="shared" si="1"/>
        <v>103</v>
      </c>
      <c r="W8" s="1833">
        <f t="shared" si="2"/>
        <v>1.9000000000000001</v>
      </c>
      <c r="X8" s="2162">
        <f t="shared" si="3"/>
        <v>16.308333333333334</v>
      </c>
      <c r="Y8" s="2163">
        <f t="shared" si="4"/>
        <v>16.308333333333334</v>
      </c>
      <c r="Z8" s="2164">
        <f t="shared" si="5"/>
        <v>16.308333333333334</v>
      </c>
      <c r="AA8" s="2165">
        <f t="shared" si="6"/>
        <v>4121.3652676721067</v>
      </c>
      <c r="AB8" s="1539"/>
      <c r="AC8" s="1422">
        <v>2</v>
      </c>
      <c r="AD8" s="1423">
        <v>5</v>
      </c>
      <c r="AE8" s="1423">
        <v>4</v>
      </c>
      <c r="AF8" s="1423"/>
      <c r="AG8" s="1423">
        <v>6</v>
      </c>
      <c r="AH8" s="1422">
        <v>13</v>
      </c>
      <c r="AI8" s="1842">
        <f t="shared" si="7"/>
        <v>12</v>
      </c>
      <c r="AJ8" s="2166">
        <f t="shared" si="8"/>
        <v>42</v>
      </c>
      <c r="AK8" s="2046">
        <v>4</v>
      </c>
      <c r="AL8" s="1422">
        <v>184</v>
      </c>
      <c r="AM8" s="2167">
        <f t="shared" si="9"/>
        <v>287</v>
      </c>
      <c r="AN8" s="2168">
        <f t="shared" si="10"/>
        <v>6.833333333333333</v>
      </c>
    </row>
    <row r="9" spans="1:53" s="1049" customFormat="1" ht="11.1" customHeight="1" x14ac:dyDescent="0.25">
      <c r="A9" s="2135">
        <v>3</v>
      </c>
      <c r="B9" s="1679"/>
      <c r="C9" s="1278" t="s">
        <v>182</v>
      </c>
      <c r="D9" s="1910" t="str">
        <f t="shared" si="0"/>
        <v/>
      </c>
      <c r="E9" s="2174"/>
      <c r="F9" s="1270"/>
      <c r="G9" s="1691"/>
      <c r="H9" s="2159"/>
      <c r="I9" s="2160">
        <v>2</v>
      </c>
      <c r="J9" s="2173">
        <v>10</v>
      </c>
      <c r="K9" s="1414">
        <v>9</v>
      </c>
      <c r="L9" s="1414"/>
      <c r="M9" s="1414">
        <v>18</v>
      </c>
      <c r="N9" s="1414">
        <v>12</v>
      </c>
      <c r="O9" s="1433">
        <v>1</v>
      </c>
      <c r="P9" s="1414">
        <v>4</v>
      </c>
      <c r="Q9" s="1433">
        <v>1</v>
      </c>
      <c r="R9" s="1414">
        <v>18</v>
      </c>
      <c r="S9" s="1414">
        <v>1</v>
      </c>
      <c r="T9" s="1414">
        <v>13</v>
      </c>
      <c r="U9" s="2048" t="s">
        <v>665</v>
      </c>
      <c r="V9" s="2044">
        <f t="shared" si="1"/>
        <v>89</v>
      </c>
      <c r="W9" s="1833">
        <f t="shared" si="2"/>
        <v>1.8</v>
      </c>
      <c r="X9" s="2162">
        <f t="shared" si="3"/>
        <v>14.563636363636364</v>
      </c>
      <c r="Y9" s="2163">
        <f t="shared" si="4"/>
        <v>14.563636363636364</v>
      </c>
      <c r="Z9" s="2164">
        <f t="shared" si="5"/>
        <v>14.563636363636364</v>
      </c>
      <c r="AA9" s="2165">
        <f t="shared" si="6"/>
        <v>3680.4536584627949</v>
      </c>
      <c r="AB9" s="1539"/>
      <c r="AC9" s="1422"/>
      <c r="AD9" s="1423"/>
      <c r="AE9" s="1423"/>
      <c r="AF9" s="1423"/>
      <c r="AG9" s="1423"/>
      <c r="AH9" s="1422"/>
      <c r="AI9" s="1842">
        <f t="shared" si="7"/>
        <v>11</v>
      </c>
      <c r="AJ9" s="2166">
        <f t="shared" si="8"/>
        <v>11</v>
      </c>
      <c r="AK9" s="2046"/>
      <c r="AL9" s="1422">
        <v>0</v>
      </c>
      <c r="AM9" s="2167">
        <f t="shared" si="9"/>
        <v>89</v>
      </c>
      <c r="AN9" s="2168">
        <f t="shared" si="10"/>
        <v>8.0909090909090917</v>
      </c>
    </row>
    <row r="10" spans="1:53" s="1049" customFormat="1" ht="11.1" customHeight="1" x14ac:dyDescent="0.25">
      <c r="A10" s="2135">
        <v>4</v>
      </c>
      <c r="B10" s="1679"/>
      <c r="C10" s="1262" t="s">
        <v>719</v>
      </c>
      <c r="D10" s="1971" t="str">
        <f t="shared" si="0"/>
        <v>I</v>
      </c>
      <c r="E10" s="2175"/>
      <c r="F10" s="2176"/>
      <c r="G10" s="1691"/>
      <c r="H10" s="2159"/>
      <c r="I10" s="2160"/>
      <c r="J10" s="2173">
        <v>17</v>
      </c>
      <c r="K10" s="1414"/>
      <c r="L10" s="1414">
        <v>5</v>
      </c>
      <c r="M10" s="1414">
        <v>12</v>
      </c>
      <c r="N10" s="1414">
        <v>6</v>
      </c>
      <c r="O10" s="1433">
        <v>9</v>
      </c>
      <c r="P10" s="1414">
        <v>8</v>
      </c>
      <c r="Q10" s="1433">
        <v>0</v>
      </c>
      <c r="R10" s="1433">
        <v>12</v>
      </c>
      <c r="S10" s="1414">
        <v>3</v>
      </c>
      <c r="T10" s="1414">
        <v>7</v>
      </c>
      <c r="U10" s="2048" t="s">
        <v>665</v>
      </c>
      <c r="V10" s="2044">
        <f t="shared" si="1"/>
        <v>79</v>
      </c>
      <c r="W10" s="1833">
        <f t="shared" si="2"/>
        <v>1.7</v>
      </c>
      <c r="X10" s="2162">
        <f t="shared" si="3"/>
        <v>13.429999999999998</v>
      </c>
      <c r="Y10" s="2163">
        <f t="shared" si="4"/>
        <v>13.429999999999998</v>
      </c>
      <c r="Z10" s="2164">
        <f t="shared" si="5"/>
        <v>13.429999999999998</v>
      </c>
      <c r="AA10" s="2165">
        <f t="shared" si="6"/>
        <v>3393.9664105162833</v>
      </c>
      <c r="AB10" s="1539"/>
      <c r="AC10" s="1422"/>
      <c r="AD10" s="1423"/>
      <c r="AE10" s="1423">
        <v>4</v>
      </c>
      <c r="AF10" s="1423">
        <v>9</v>
      </c>
      <c r="AG10" s="1423">
        <v>7</v>
      </c>
      <c r="AH10" s="1422">
        <v>12</v>
      </c>
      <c r="AI10" s="1842">
        <f t="shared" si="7"/>
        <v>10</v>
      </c>
      <c r="AJ10" s="2166">
        <f t="shared" si="8"/>
        <v>42</v>
      </c>
      <c r="AK10" s="2046">
        <v>1</v>
      </c>
      <c r="AL10" s="1422">
        <v>168</v>
      </c>
      <c r="AM10" s="2167">
        <f t="shared" si="9"/>
        <v>247</v>
      </c>
      <c r="AN10" s="2168">
        <f t="shared" si="10"/>
        <v>5.8809523809523814</v>
      </c>
    </row>
    <row r="11" spans="1:53" s="1049" customFormat="1" ht="11.1" customHeight="1" x14ac:dyDescent="0.25">
      <c r="A11" s="2135">
        <v>5</v>
      </c>
      <c r="B11" s="2177"/>
      <c r="C11" s="1699" t="s">
        <v>671</v>
      </c>
      <c r="D11" s="1967" t="str">
        <f t="shared" si="0"/>
        <v>II</v>
      </c>
      <c r="E11" s="2178"/>
      <c r="F11" s="2179" t="s">
        <v>156</v>
      </c>
      <c r="G11" s="1691"/>
      <c r="H11" s="2180"/>
      <c r="I11" s="2181"/>
      <c r="J11" s="2182">
        <v>12</v>
      </c>
      <c r="K11" s="1710">
        <v>10</v>
      </c>
      <c r="L11" s="1710">
        <v>12</v>
      </c>
      <c r="M11" s="1710"/>
      <c r="N11" s="1710">
        <v>1</v>
      </c>
      <c r="O11" s="1883">
        <v>14</v>
      </c>
      <c r="P11" s="1710">
        <v>11</v>
      </c>
      <c r="Q11" s="1883">
        <v>5</v>
      </c>
      <c r="R11" s="1710">
        <v>2</v>
      </c>
      <c r="S11" s="1882"/>
      <c r="T11" s="1710">
        <v>8</v>
      </c>
      <c r="U11" s="2183" t="s">
        <v>665</v>
      </c>
      <c r="V11" s="2077">
        <f t="shared" si="1"/>
        <v>75</v>
      </c>
      <c r="W11" s="2184">
        <f t="shared" si="2"/>
        <v>1.6</v>
      </c>
      <c r="X11" s="2185">
        <f t="shared" si="3"/>
        <v>13.333333333333334</v>
      </c>
      <c r="Y11" s="2186">
        <f t="shared" si="4"/>
        <v>13.333333333333334</v>
      </c>
      <c r="Z11" s="2187">
        <f t="shared" si="5"/>
        <v>13.333333333333334</v>
      </c>
      <c r="AA11" s="2188">
        <f t="shared" si="6"/>
        <v>3369.5372653425507</v>
      </c>
      <c r="AB11" s="2189"/>
      <c r="AC11" s="1886"/>
      <c r="AD11" s="1887"/>
      <c r="AE11" s="1887"/>
      <c r="AF11" s="1887"/>
      <c r="AG11" s="1887"/>
      <c r="AH11" s="1886">
        <v>6</v>
      </c>
      <c r="AI11" s="1888">
        <f t="shared" si="7"/>
        <v>9</v>
      </c>
      <c r="AJ11" s="2190">
        <f t="shared" si="8"/>
        <v>15</v>
      </c>
      <c r="AK11" s="2081">
        <v>2</v>
      </c>
      <c r="AL11" s="1886">
        <v>39</v>
      </c>
      <c r="AM11" s="2191">
        <f t="shared" si="9"/>
        <v>114</v>
      </c>
      <c r="AN11" s="2192">
        <f t="shared" si="10"/>
        <v>7.6</v>
      </c>
    </row>
    <row r="12" spans="1:53" s="1049" customFormat="1" ht="11.1" customHeight="1" x14ac:dyDescent="0.25">
      <c r="A12" s="2135">
        <v>6</v>
      </c>
      <c r="B12" s="1679"/>
      <c r="C12" s="1278" t="s">
        <v>45</v>
      </c>
      <c r="D12" s="1910" t="str">
        <f t="shared" si="0"/>
        <v/>
      </c>
      <c r="E12" s="2174"/>
      <c r="F12" s="2193"/>
      <c r="G12" s="1691"/>
      <c r="H12" s="2172"/>
      <c r="I12" s="2194"/>
      <c r="J12" s="2195">
        <v>7</v>
      </c>
      <c r="K12" s="1461">
        <v>12</v>
      </c>
      <c r="L12" s="1461">
        <v>8</v>
      </c>
      <c r="M12" s="1461"/>
      <c r="N12" s="1461">
        <v>8</v>
      </c>
      <c r="O12" s="1734">
        <v>11</v>
      </c>
      <c r="P12" s="1461">
        <v>5</v>
      </c>
      <c r="Q12" s="1734">
        <v>6</v>
      </c>
      <c r="R12" s="1461">
        <v>13</v>
      </c>
      <c r="S12" s="1461">
        <v>4</v>
      </c>
      <c r="T12" s="1461"/>
      <c r="U12" s="2055" t="s">
        <v>665</v>
      </c>
      <c r="V12" s="2053">
        <f t="shared" si="1"/>
        <v>74</v>
      </c>
      <c r="W12" s="1868">
        <f t="shared" si="2"/>
        <v>1.6</v>
      </c>
      <c r="X12" s="2196">
        <f t="shared" si="3"/>
        <v>13.155555555555557</v>
      </c>
      <c r="Y12" s="2197">
        <f t="shared" si="4"/>
        <v>13.155555555555557</v>
      </c>
      <c r="Z12" s="2198">
        <f t="shared" si="5"/>
        <v>13.155555555555557</v>
      </c>
      <c r="AA12" s="2199">
        <f t="shared" si="6"/>
        <v>3324.6101018046502</v>
      </c>
      <c r="AB12" s="2200"/>
      <c r="AC12" s="1446"/>
      <c r="AD12" s="1447">
        <v>2</v>
      </c>
      <c r="AE12" s="1447">
        <v>4</v>
      </c>
      <c r="AF12" s="1447">
        <v>3</v>
      </c>
      <c r="AG12" s="1447">
        <v>4</v>
      </c>
      <c r="AH12" s="1446">
        <v>7</v>
      </c>
      <c r="AI12" s="1855">
        <f t="shared" si="7"/>
        <v>9</v>
      </c>
      <c r="AJ12" s="2201">
        <f t="shared" si="8"/>
        <v>29</v>
      </c>
      <c r="AK12" s="2050"/>
      <c r="AL12" s="1446">
        <v>107</v>
      </c>
      <c r="AM12" s="2202">
        <f t="shared" si="9"/>
        <v>181</v>
      </c>
      <c r="AN12" s="2203">
        <f t="shared" si="10"/>
        <v>6.2413793103448274</v>
      </c>
      <c r="AO12" s="2204"/>
    </row>
    <row r="13" spans="1:53" s="1049" customFormat="1" ht="11.1" customHeight="1" x14ac:dyDescent="0.25">
      <c r="A13" s="2135">
        <v>7</v>
      </c>
      <c r="B13" s="1140"/>
      <c r="C13" s="1276" t="s">
        <v>720</v>
      </c>
      <c r="D13" s="2205" t="str">
        <f t="shared" si="0"/>
        <v>II</v>
      </c>
      <c r="E13" s="2205"/>
      <c r="F13" s="2206"/>
      <c r="G13" s="1691"/>
      <c r="H13" s="2207"/>
      <c r="I13" s="2208">
        <v>11</v>
      </c>
      <c r="J13" s="2173">
        <v>5</v>
      </c>
      <c r="K13" s="1414">
        <v>5</v>
      </c>
      <c r="L13" s="1414">
        <v>2</v>
      </c>
      <c r="M13" s="1414">
        <v>6</v>
      </c>
      <c r="N13" s="1414">
        <v>4</v>
      </c>
      <c r="O13" s="1841">
        <v>19</v>
      </c>
      <c r="P13" s="1414"/>
      <c r="Q13" s="1433"/>
      <c r="R13" s="1414">
        <v>5</v>
      </c>
      <c r="S13" s="1414"/>
      <c r="T13" s="1414">
        <v>17</v>
      </c>
      <c r="U13" s="2048" t="s">
        <v>665</v>
      </c>
      <c r="V13" s="2044">
        <f t="shared" si="1"/>
        <v>74</v>
      </c>
      <c r="W13" s="1833">
        <f t="shared" si="2"/>
        <v>1.6</v>
      </c>
      <c r="X13" s="2162">
        <f t="shared" si="3"/>
        <v>13.155555555555557</v>
      </c>
      <c r="Y13" s="2163">
        <f t="shared" si="4"/>
        <v>13.155555555555557</v>
      </c>
      <c r="Z13" s="2164">
        <f t="shared" si="5"/>
        <v>13.155555555555557</v>
      </c>
      <c r="AA13" s="2165">
        <f t="shared" si="6"/>
        <v>3324.6101018046502</v>
      </c>
      <c r="AB13" s="1539"/>
      <c r="AC13" s="1422"/>
      <c r="AD13" s="1423"/>
      <c r="AE13" s="1423"/>
      <c r="AF13" s="1423"/>
      <c r="AG13" s="1423"/>
      <c r="AH13" s="1422">
        <v>3</v>
      </c>
      <c r="AI13" s="1842">
        <f t="shared" si="7"/>
        <v>9</v>
      </c>
      <c r="AJ13" s="2166">
        <f t="shared" si="8"/>
        <v>12</v>
      </c>
      <c r="AK13" s="2046">
        <v>2</v>
      </c>
      <c r="AL13" s="1422">
        <v>13</v>
      </c>
      <c r="AM13" s="2167">
        <f t="shared" si="9"/>
        <v>87</v>
      </c>
      <c r="AN13" s="2168">
        <f t="shared" si="10"/>
        <v>7.25</v>
      </c>
    </row>
    <row r="14" spans="1:53" s="1049" customFormat="1" ht="11.1" customHeight="1" x14ac:dyDescent="0.25">
      <c r="A14" s="2135">
        <v>8</v>
      </c>
      <c r="B14" s="1679"/>
      <c r="C14" s="1699" t="s">
        <v>668</v>
      </c>
      <c r="D14" s="2169" t="str">
        <f t="shared" si="0"/>
        <v>V</v>
      </c>
      <c r="E14" s="2178"/>
      <c r="F14" s="2179" t="s">
        <v>156</v>
      </c>
      <c r="G14" s="1691"/>
      <c r="H14" s="2209"/>
      <c r="I14" s="2160"/>
      <c r="J14" s="2173">
        <v>11</v>
      </c>
      <c r="K14" s="1414">
        <v>4</v>
      </c>
      <c r="L14" s="1414"/>
      <c r="M14" s="1414">
        <v>16</v>
      </c>
      <c r="N14" s="1841"/>
      <c r="O14" s="1433"/>
      <c r="P14" s="1414"/>
      <c r="Q14" s="1433">
        <v>14</v>
      </c>
      <c r="R14" s="1433"/>
      <c r="S14" s="1414"/>
      <c r="T14" s="1433">
        <v>9</v>
      </c>
      <c r="U14" s="2048" t="s">
        <v>665</v>
      </c>
      <c r="V14" s="2044">
        <f t="shared" si="1"/>
        <v>54</v>
      </c>
      <c r="W14" s="1833">
        <f t="shared" si="2"/>
        <v>1.2</v>
      </c>
      <c r="X14" s="2162">
        <f t="shared" si="3"/>
        <v>12.959999999999999</v>
      </c>
      <c r="Y14" s="2163">
        <f t="shared" si="4"/>
        <v>12.959999999999999</v>
      </c>
      <c r="Z14" s="2164">
        <f t="shared" si="5"/>
        <v>12.959999999999999</v>
      </c>
      <c r="AA14" s="2165">
        <f t="shared" si="6"/>
        <v>3275.1902219129588</v>
      </c>
      <c r="AB14" s="1539"/>
      <c r="AC14" s="1422">
        <v>3</v>
      </c>
      <c r="AD14" s="1423">
        <v>6</v>
      </c>
      <c r="AE14" s="1423">
        <v>2</v>
      </c>
      <c r="AF14" s="1423">
        <v>8</v>
      </c>
      <c r="AG14" s="1423">
        <v>6</v>
      </c>
      <c r="AH14" s="1422">
        <v>7</v>
      </c>
      <c r="AI14" s="1842">
        <f t="shared" si="7"/>
        <v>5</v>
      </c>
      <c r="AJ14" s="2166">
        <f t="shared" si="8"/>
        <v>37</v>
      </c>
      <c r="AK14" s="2046">
        <v>5</v>
      </c>
      <c r="AL14" s="1422">
        <v>226</v>
      </c>
      <c r="AM14" s="2167">
        <f t="shared" si="9"/>
        <v>280</v>
      </c>
      <c r="AN14" s="2168">
        <f t="shared" si="10"/>
        <v>7.5675675675675675</v>
      </c>
    </row>
    <row r="15" spans="1:53" ht="11.1" customHeight="1" x14ac:dyDescent="0.25">
      <c r="A15" s="2135">
        <v>9</v>
      </c>
      <c r="B15" s="2210"/>
      <c r="C15" s="1464" t="s">
        <v>664</v>
      </c>
      <c r="D15" s="2211" t="str">
        <f t="shared" si="0"/>
        <v>V</v>
      </c>
      <c r="E15" s="2157" t="s">
        <v>177</v>
      </c>
      <c r="F15" s="2158"/>
      <c r="G15" s="1691"/>
      <c r="H15" s="2212"/>
      <c r="I15" s="2213">
        <v>1</v>
      </c>
      <c r="J15" s="2214">
        <v>3</v>
      </c>
      <c r="K15" s="1722">
        <v>2</v>
      </c>
      <c r="L15" s="1722">
        <v>0</v>
      </c>
      <c r="M15" s="1722">
        <v>13</v>
      </c>
      <c r="N15" s="1723">
        <v>7</v>
      </c>
      <c r="O15" s="1723">
        <v>12</v>
      </c>
      <c r="P15" s="1722">
        <v>7</v>
      </c>
      <c r="Q15" s="1723">
        <v>2</v>
      </c>
      <c r="R15" s="1722">
        <v>8</v>
      </c>
      <c r="S15" s="1722">
        <v>9</v>
      </c>
      <c r="T15" s="1722">
        <v>15</v>
      </c>
      <c r="U15" s="2215" t="s">
        <v>665</v>
      </c>
      <c r="V15" s="2216">
        <f t="shared" si="1"/>
        <v>79</v>
      </c>
      <c r="W15" s="1868">
        <f t="shared" si="2"/>
        <v>1.9000000000000001</v>
      </c>
      <c r="X15" s="2217">
        <f t="shared" si="3"/>
        <v>12.508333333333335</v>
      </c>
      <c r="Y15" s="2218">
        <f t="shared" si="4"/>
        <v>12.508333333333335</v>
      </c>
      <c r="Z15" s="2219">
        <f t="shared" si="5"/>
        <v>12.508333333333335</v>
      </c>
      <c r="AA15" s="2220">
        <f t="shared" si="6"/>
        <v>3161.0471470494804</v>
      </c>
      <c r="AB15" s="2221">
        <v>3</v>
      </c>
      <c r="AC15" s="1727">
        <v>8</v>
      </c>
      <c r="AD15" s="1728">
        <v>8</v>
      </c>
      <c r="AE15" s="1728">
        <v>10</v>
      </c>
      <c r="AF15" s="1728">
        <v>11</v>
      </c>
      <c r="AG15" s="1728">
        <v>10</v>
      </c>
      <c r="AH15" s="1727">
        <v>13</v>
      </c>
      <c r="AI15" s="2222">
        <f t="shared" si="7"/>
        <v>12</v>
      </c>
      <c r="AJ15" s="2223">
        <f t="shared" si="8"/>
        <v>75</v>
      </c>
      <c r="AK15" s="2224">
        <v>5</v>
      </c>
      <c r="AL15" s="1727">
        <v>433</v>
      </c>
      <c r="AM15" s="2225">
        <f t="shared" si="9"/>
        <v>512</v>
      </c>
      <c r="AN15" s="2226">
        <f t="shared" si="10"/>
        <v>6.8266666666666671</v>
      </c>
      <c r="AO15" s="1053"/>
      <c r="AT15" s="1047"/>
      <c r="AU15" s="1047"/>
    </row>
    <row r="16" spans="1:53" s="1049" customFormat="1" ht="11.1" customHeight="1" x14ac:dyDescent="0.25">
      <c r="A16" s="2135">
        <v>10</v>
      </c>
      <c r="B16" s="1742"/>
      <c r="C16" s="1430" t="s">
        <v>669</v>
      </c>
      <c r="D16" s="2227" t="str">
        <f t="shared" si="0"/>
        <v>IV</v>
      </c>
      <c r="E16" s="2228" t="s">
        <v>156</v>
      </c>
      <c r="F16" s="2229"/>
      <c r="G16" s="1691"/>
      <c r="H16" s="2209"/>
      <c r="I16" s="2160"/>
      <c r="J16" s="2173"/>
      <c r="K16" s="1414"/>
      <c r="L16" s="1841"/>
      <c r="M16" s="1433">
        <v>10</v>
      </c>
      <c r="N16" s="1414"/>
      <c r="O16" s="1433"/>
      <c r="P16" s="1414">
        <v>13</v>
      </c>
      <c r="Q16" s="1433"/>
      <c r="R16" s="1414"/>
      <c r="S16" s="1414"/>
      <c r="T16" s="1414">
        <v>11</v>
      </c>
      <c r="U16" s="2048" t="s">
        <v>665</v>
      </c>
      <c r="V16" s="2044">
        <f t="shared" si="1"/>
        <v>34</v>
      </c>
      <c r="W16" s="1833">
        <f t="shared" si="2"/>
        <v>1</v>
      </c>
      <c r="X16" s="2162">
        <f t="shared" si="3"/>
        <v>11.333333333333334</v>
      </c>
      <c r="Y16" s="2163">
        <f t="shared" si="4"/>
        <v>11.333333333333334</v>
      </c>
      <c r="Z16" s="2164">
        <f t="shared" si="5"/>
        <v>11.333333333333334</v>
      </c>
      <c r="AA16" s="2165">
        <f t="shared" si="6"/>
        <v>2864.106675541168</v>
      </c>
      <c r="AB16" s="1539">
        <v>2</v>
      </c>
      <c r="AC16" s="1422">
        <v>2</v>
      </c>
      <c r="AD16" s="1423">
        <v>3</v>
      </c>
      <c r="AE16" s="1423">
        <v>1</v>
      </c>
      <c r="AF16" s="1423">
        <v>3</v>
      </c>
      <c r="AG16" s="1423">
        <v>7</v>
      </c>
      <c r="AH16" s="1422">
        <v>3</v>
      </c>
      <c r="AI16" s="1842">
        <f t="shared" si="7"/>
        <v>3</v>
      </c>
      <c r="AJ16" s="2166">
        <f t="shared" si="8"/>
        <v>24</v>
      </c>
      <c r="AK16" s="2046">
        <v>4</v>
      </c>
      <c r="AL16" s="1422">
        <v>131</v>
      </c>
      <c r="AM16" s="2167">
        <f t="shared" si="9"/>
        <v>165</v>
      </c>
      <c r="AN16" s="2168">
        <f t="shared" si="10"/>
        <v>6.875</v>
      </c>
    </row>
    <row r="17" spans="1:47" ht="11.1" customHeight="1" x14ac:dyDescent="0.25">
      <c r="A17" s="2135">
        <v>11</v>
      </c>
      <c r="B17" s="1742"/>
      <c r="C17" s="1430" t="s">
        <v>571</v>
      </c>
      <c r="D17" s="2211" t="str">
        <f t="shared" si="0"/>
        <v>VI</v>
      </c>
      <c r="E17" s="2228" t="s">
        <v>156</v>
      </c>
      <c r="F17" s="2229"/>
      <c r="G17" s="1691"/>
      <c r="H17" s="2209"/>
      <c r="I17" s="2194">
        <v>8</v>
      </c>
      <c r="J17" s="2195">
        <v>15</v>
      </c>
      <c r="K17" s="1461">
        <v>6</v>
      </c>
      <c r="L17" s="1734">
        <v>4</v>
      </c>
      <c r="M17" s="1734">
        <v>9</v>
      </c>
      <c r="N17" s="1461"/>
      <c r="O17" s="1734">
        <v>3</v>
      </c>
      <c r="P17" s="1734">
        <v>1</v>
      </c>
      <c r="Q17" s="1734">
        <v>7</v>
      </c>
      <c r="R17" s="1461">
        <v>9</v>
      </c>
      <c r="S17" s="1734"/>
      <c r="T17" s="1734">
        <v>2</v>
      </c>
      <c r="U17" s="2048" t="s">
        <v>665</v>
      </c>
      <c r="V17" s="2044">
        <f t="shared" si="1"/>
        <v>64</v>
      </c>
      <c r="W17" s="1833">
        <f t="shared" si="2"/>
        <v>1.7</v>
      </c>
      <c r="X17" s="2162">
        <f t="shared" si="3"/>
        <v>10.879999999999999</v>
      </c>
      <c r="Y17" s="2163">
        <f t="shared" si="4"/>
        <v>10.879999999999999</v>
      </c>
      <c r="Z17" s="2164">
        <f t="shared" si="5"/>
        <v>10.879999999999999</v>
      </c>
      <c r="AA17" s="2165">
        <f t="shared" si="6"/>
        <v>2749.5424085195209</v>
      </c>
      <c r="AB17" s="2200"/>
      <c r="AC17" s="1446"/>
      <c r="AD17" s="1447">
        <v>3</v>
      </c>
      <c r="AE17" s="1447">
        <v>9</v>
      </c>
      <c r="AF17" s="1447">
        <v>11</v>
      </c>
      <c r="AG17" s="1447">
        <v>9</v>
      </c>
      <c r="AH17" s="1446">
        <v>11</v>
      </c>
      <c r="AI17" s="1842">
        <f t="shared" si="7"/>
        <v>10</v>
      </c>
      <c r="AJ17" s="2166">
        <f t="shared" si="8"/>
        <v>53</v>
      </c>
      <c r="AK17" s="2050">
        <v>6</v>
      </c>
      <c r="AL17" s="1446">
        <v>265</v>
      </c>
      <c r="AM17" s="2202">
        <f t="shared" si="9"/>
        <v>329</v>
      </c>
      <c r="AN17" s="2168">
        <f t="shared" si="10"/>
        <v>6.2075471698113205</v>
      </c>
      <c r="AO17" s="1053"/>
      <c r="AT17" s="1047"/>
      <c r="AU17" s="1047"/>
    </row>
    <row r="18" spans="1:47" s="1049" customFormat="1" ht="11.1" customHeight="1" x14ac:dyDescent="0.25">
      <c r="A18" s="2135">
        <v>12</v>
      </c>
      <c r="B18" s="1679"/>
      <c r="C18" s="1282" t="s">
        <v>153</v>
      </c>
      <c r="D18" s="1910" t="str">
        <f t="shared" si="0"/>
        <v/>
      </c>
      <c r="E18" s="2230"/>
      <c r="F18" s="2231"/>
      <c r="G18" s="1691"/>
      <c r="H18" s="2209"/>
      <c r="I18" s="2194"/>
      <c r="J18" s="2195">
        <v>9</v>
      </c>
      <c r="K18" s="1461"/>
      <c r="L18" s="1461">
        <v>10</v>
      </c>
      <c r="M18" s="1461">
        <v>2</v>
      </c>
      <c r="N18" s="1461">
        <v>5</v>
      </c>
      <c r="O18" s="1734">
        <v>8</v>
      </c>
      <c r="P18" s="1461">
        <v>0</v>
      </c>
      <c r="Q18" s="1734">
        <v>8</v>
      </c>
      <c r="R18" s="1461">
        <v>10</v>
      </c>
      <c r="S18" s="1461"/>
      <c r="T18" s="1461">
        <v>1</v>
      </c>
      <c r="U18" s="2048" t="s">
        <v>665</v>
      </c>
      <c r="V18" s="2044">
        <f t="shared" si="1"/>
        <v>53</v>
      </c>
      <c r="W18" s="1833">
        <f t="shared" si="2"/>
        <v>1.6</v>
      </c>
      <c r="X18" s="2162">
        <f t="shared" si="3"/>
        <v>9.4222222222222243</v>
      </c>
      <c r="Y18" s="2163">
        <f t="shared" si="4"/>
        <v>9.4222222222222243</v>
      </c>
      <c r="Z18" s="2164">
        <f t="shared" si="5"/>
        <v>10.029999999999999</v>
      </c>
      <c r="AA18" s="2165">
        <f t="shared" si="6"/>
        <v>2534.7344078539331</v>
      </c>
      <c r="AB18" s="2200"/>
      <c r="AC18" s="1446"/>
      <c r="AD18" s="1447"/>
      <c r="AE18" s="1447"/>
      <c r="AF18" s="1447"/>
      <c r="AG18" s="1447"/>
      <c r="AH18" s="1446">
        <v>3</v>
      </c>
      <c r="AI18" s="1842">
        <f t="shared" si="7"/>
        <v>9</v>
      </c>
      <c r="AJ18" s="2166">
        <f t="shared" si="8"/>
        <v>12</v>
      </c>
      <c r="AK18" s="2050"/>
      <c r="AL18" s="1446">
        <v>14</v>
      </c>
      <c r="AM18" s="2202">
        <f t="shared" si="9"/>
        <v>67</v>
      </c>
      <c r="AN18" s="2168">
        <f t="shared" si="10"/>
        <v>5.583333333333333</v>
      </c>
    </row>
    <row r="19" spans="1:47" s="1113" customFormat="1" ht="11.1" customHeight="1" x14ac:dyDescent="0.25">
      <c r="A19" s="2135">
        <v>13</v>
      </c>
      <c r="B19" s="1159"/>
      <c r="C19" s="1517" t="s">
        <v>721</v>
      </c>
      <c r="D19" s="2232" t="str">
        <f t="shared" si="0"/>
        <v>I</v>
      </c>
      <c r="E19" s="2233"/>
      <c r="F19" s="2234"/>
      <c r="G19" s="1691"/>
      <c r="H19" s="2207"/>
      <c r="I19" s="2194"/>
      <c r="J19" s="2195">
        <v>6</v>
      </c>
      <c r="K19" s="1461"/>
      <c r="L19" s="1461">
        <v>7</v>
      </c>
      <c r="M19" s="1461">
        <v>1</v>
      </c>
      <c r="N19" s="1461">
        <v>0</v>
      </c>
      <c r="O19" s="1461">
        <v>10</v>
      </c>
      <c r="P19" s="1461">
        <v>2</v>
      </c>
      <c r="Q19" s="1734">
        <v>4</v>
      </c>
      <c r="R19" s="1461">
        <v>0</v>
      </c>
      <c r="S19" s="1461"/>
      <c r="T19" s="1858">
        <v>20</v>
      </c>
      <c r="U19" s="2048" t="s">
        <v>665</v>
      </c>
      <c r="V19" s="2044">
        <f t="shared" si="1"/>
        <v>50</v>
      </c>
      <c r="W19" s="1833">
        <f t="shared" si="2"/>
        <v>1.6</v>
      </c>
      <c r="X19" s="2162">
        <f t="shared" si="3"/>
        <v>8.8888888888888893</v>
      </c>
      <c r="Y19" s="2163">
        <f t="shared" si="4"/>
        <v>8.8888888888888893</v>
      </c>
      <c r="Z19" s="2164">
        <f t="shared" si="5"/>
        <v>10.029999999999999</v>
      </c>
      <c r="AA19" s="2165">
        <f t="shared" si="6"/>
        <v>2534.7344078539331</v>
      </c>
      <c r="AB19" s="2200"/>
      <c r="AC19" s="1446"/>
      <c r="AD19" s="1447"/>
      <c r="AE19" s="1447"/>
      <c r="AF19" s="1447"/>
      <c r="AG19" s="1447"/>
      <c r="AH19" s="1446">
        <v>6</v>
      </c>
      <c r="AI19" s="1842">
        <f t="shared" si="7"/>
        <v>9</v>
      </c>
      <c r="AJ19" s="2166">
        <f t="shared" si="8"/>
        <v>15</v>
      </c>
      <c r="AK19" s="2050">
        <v>1</v>
      </c>
      <c r="AL19" s="1446">
        <v>27</v>
      </c>
      <c r="AM19" s="2202">
        <f t="shared" si="9"/>
        <v>77</v>
      </c>
      <c r="AN19" s="2203">
        <f t="shared" si="10"/>
        <v>5.1333333333333337</v>
      </c>
    </row>
    <row r="20" spans="1:47" s="1113" customFormat="1" ht="11.1" customHeight="1" x14ac:dyDescent="0.25">
      <c r="A20" s="2135">
        <v>14</v>
      </c>
      <c r="B20" s="1140"/>
      <c r="C20" s="1517" t="s">
        <v>722</v>
      </c>
      <c r="D20" s="2232" t="str">
        <f t="shared" si="0"/>
        <v>I</v>
      </c>
      <c r="E20" s="2233"/>
      <c r="F20" s="2234"/>
      <c r="G20" s="1691"/>
      <c r="H20" s="2207"/>
      <c r="I20" s="2194"/>
      <c r="J20" s="2195"/>
      <c r="K20" s="1461"/>
      <c r="L20" s="1461"/>
      <c r="M20" s="1461"/>
      <c r="N20" s="1461"/>
      <c r="O20" s="1858"/>
      <c r="P20" s="1461"/>
      <c r="Q20" s="1734"/>
      <c r="R20" s="1858">
        <v>21</v>
      </c>
      <c r="S20" s="1461">
        <v>0</v>
      </c>
      <c r="T20" s="1461">
        <v>4</v>
      </c>
      <c r="U20" s="2048" t="s">
        <v>665</v>
      </c>
      <c r="V20" s="2044">
        <f t="shared" si="1"/>
        <v>25</v>
      </c>
      <c r="W20" s="1833">
        <f t="shared" si="2"/>
        <v>1</v>
      </c>
      <c r="X20" s="2162">
        <f t="shared" si="3"/>
        <v>8.3333333333333339</v>
      </c>
      <c r="Y20" s="2163">
        <f t="shared" si="4"/>
        <v>8.3333333333333339</v>
      </c>
      <c r="Z20" s="2164">
        <f t="shared" si="5"/>
        <v>10.029999999999999</v>
      </c>
      <c r="AA20" s="2165">
        <f t="shared" si="6"/>
        <v>2534.7344078539331</v>
      </c>
      <c r="AB20" s="2200"/>
      <c r="AC20" s="1446"/>
      <c r="AD20" s="1447"/>
      <c r="AE20" s="1447"/>
      <c r="AF20" s="1447"/>
      <c r="AG20" s="1447"/>
      <c r="AH20" s="1446"/>
      <c r="AI20" s="1842">
        <f t="shared" si="7"/>
        <v>3</v>
      </c>
      <c r="AJ20" s="2166">
        <f t="shared" si="8"/>
        <v>3</v>
      </c>
      <c r="AK20" s="2050">
        <v>1</v>
      </c>
      <c r="AL20" s="1446">
        <v>0</v>
      </c>
      <c r="AM20" s="2202">
        <f t="shared" si="9"/>
        <v>25</v>
      </c>
      <c r="AN20" s="2203">
        <f t="shared" si="10"/>
        <v>8.3333333333333339</v>
      </c>
    </row>
    <row r="21" spans="1:47" s="1113" customFormat="1" ht="11.1" customHeight="1" x14ac:dyDescent="0.25">
      <c r="A21" s="2135">
        <v>15</v>
      </c>
      <c r="B21" s="1140"/>
      <c r="C21" s="1282" t="s">
        <v>201</v>
      </c>
      <c r="D21" s="1973" t="str">
        <f t="shared" si="0"/>
        <v/>
      </c>
      <c r="E21" s="2230"/>
      <c r="F21" s="2231"/>
      <c r="G21" s="1695"/>
      <c r="H21" s="2207"/>
      <c r="I21" s="2194"/>
      <c r="J21" s="2195"/>
      <c r="K21" s="1461">
        <v>3</v>
      </c>
      <c r="L21" s="1461"/>
      <c r="M21" s="1461"/>
      <c r="N21" s="1461"/>
      <c r="O21" s="1734"/>
      <c r="P21" s="1461">
        <v>9</v>
      </c>
      <c r="Q21" s="1734">
        <v>9</v>
      </c>
      <c r="R21" s="1461">
        <v>6</v>
      </c>
      <c r="S21" s="1461"/>
      <c r="T21" s="1461">
        <v>5</v>
      </c>
      <c r="U21" s="2048" t="s">
        <v>665</v>
      </c>
      <c r="V21" s="2053">
        <f t="shared" si="1"/>
        <v>32</v>
      </c>
      <c r="W21" s="1868">
        <f t="shared" si="2"/>
        <v>1.2</v>
      </c>
      <c r="X21" s="2196">
        <f t="shared" si="3"/>
        <v>7.68</v>
      </c>
      <c r="Y21" s="2197">
        <f t="shared" si="4"/>
        <v>7.68</v>
      </c>
      <c r="Z21" s="2198">
        <f t="shared" si="5"/>
        <v>10.029999999999999</v>
      </c>
      <c r="AA21" s="2199">
        <f t="shared" si="6"/>
        <v>2534.7344078539331</v>
      </c>
      <c r="AB21" s="2200"/>
      <c r="AC21" s="1446"/>
      <c r="AD21" s="1447"/>
      <c r="AE21" s="1447"/>
      <c r="AF21" s="1447"/>
      <c r="AG21" s="1447"/>
      <c r="AH21" s="1446"/>
      <c r="AI21" s="1855">
        <f t="shared" si="7"/>
        <v>5</v>
      </c>
      <c r="AJ21" s="2201">
        <f t="shared" si="8"/>
        <v>5</v>
      </c>
      <c r="AK21" s="2050"/>
      <c r="AL21" s="1446">
        <v>0</v>
      </c>
      <c r="AM21" s="2202">
        <f t="shared" si="9"/>
        <v>32</v>
      </c>
      <c r="AN21" s="2203">
        <f t="shared" si="10"/>
        <v>6.4</v>
      </c>
    </row>
    <row r="22" spans="1:47" s="1049" customFormat="1" ht="11.1" customHeight="1" x14ac:dyDescent="0.25">
      <c r="A22" s="2135">
        <v>16</v>
      </c>
      <c r="B22" s="1052"/>
      <c r="C22" s="2235" t="s">
        <v>693</v>
      </c>
      <c r="D22" s="2236" t="str">
        <f t="shared" si="0"/>
        <v>VI</v>
      </c>
      <c r="E22" s="2237" t="s">
        <v>156</v>
      </c>
      <c r="F22" s="2238" t="s">
        <v>156</v>
      </c>
      <c r="G22" s="1695"/>
      <c r="H22" s="2209"/>
      <c r="I22" s="2194">
        <v>6</v>
      </c>
      <c r="J22" s="2195">
        <v>1</v>
      </c>
      <c r="K22" s="1461"/>
      <c r="L22" s="1461"/>
      <c r="M22" s="1461">
        <v>8</v>
      </c>
      <c r="N22" s="1461"/>
      <c r="O22" s="1734">
        <v>2</v>
      </c>
      <c r="P22" s="1734">
        <v>3</v>
      </c>
      <c r="Q22" s="1734">
        <v>3</v>
      </c>
      <c r="R22" s="1734">
        <v>1</v>
      </c>
      <c r="S22" s="1734">
        <v>5</v>
      </c>
      <c r="T22" s="1734">
        <v>10</v>
      </c>
      <c r="U22" s="2048" t="s">
        <v>665</v>
      </c>
      <c r="V22" s="2053">
        <f t="shared" si="1"/>
        <v>39</v>
      </c>
      <c r="W22" s="1868">
        <f t="shared" si="2"/>
        <v>1.6</v>
      </c>
      <c r="X22" s="2196">
        <f t="shared" si="3"/>
        <v>6.9333333333333336</v>
      </c>
      <c r="Y22" s="2197">
        <f t="shared" si="4"/>
        <v>6.9333333333333336</v>
      </c>
      <c r="Z22" s="2198">
        <f t="shared" si="5"/>
        <v>10.029999999999999</v>
      </c>
      <c r="AA22" s="2199">
        <f t="shared" si="6"/>
        <v>2534.7344078539331</v>
      </c>
      <c r="AB22" s="2200"/>
      <c r="AC22" s="1446">
        <v>6</v>
      </c>
      <c r="AD22" s="1447">
        <v>8</v>
      </c>
      <c r="AE22" s="1447">
        <v>9</v>
      </c>
      <c r="AF22" s="1447">
        <v>10</v>
      </c>
      <c r="AG22" s="1447">
        <v>8</v>
      </c>
      <c r="AH22" s="1446">
        <v>10</v>
      </c>
      <c r="AI22" s="1855">
        <f t="shared" si="7"/>
        <v>9</v>
      </c>
      <c r="AJ22" s="2201">
        <f t="shared" si="8"/>
        <v>60</v>
      </c>
      <c r="AK22" s="2050">
        <v>6</v>
      </c>
      <c r="AL22" s="1446">
        <v>322</v>
      </c>
      <c r="AM22" s="2202">
        <f t="shared" si="9"/>
        <v>361</v>
      </c>
      <c r="AN22" s="2203">
        <f t="shared" si="10"/>
        <v>6.0166666666666666</v>
      </c>
    </row>
    <row r="23" spans="1:47" s="1049" customFormat="1" ht="11.1" customHeight="1" x14ac:dyDescent="0.25">
      <c r="A23" s="2135">
        <v>17</v>
      </c>
      <c r="B23" s="1159"/>
      <c r="C23" s="1940" t="s">
        <v>126</v>
      </c>
      <c r="D23" s="2239" t="str">
        <f t="shared" si="0"/>
        <v/>
      </c>
      <c r="E23" s="2239"/>
      <c r="F23" s="2240"/>
      <c r="G23" s="2241"/>
      <c r="H23" s="2242"/>
      <c r="I23" s="2243"/>
      <c r="J23" s="2244"/>
      <c r="K23" s="1945"/>
      <c r="L23" s="1945"/>
      <c r="M23" s="1945"/>
      <c r="N23" s="1945"/>
      <c r="O23" s="2245"/>
      <c r="P23" s="1945"/>
      <c r="Q23" s="2245">
        <v>10</v>
      </c>
      <c r="R23" s="1945">
        <v>3</v>
      </c>
      <c r="S23" s="1945"/>
      <c r="T23" s="1945">
        <v>6</v>
      </c>
      <c r="U23" s="2048" t="s">
        <v>665</v>
      </c>
      <c r="V23" s="2105">
        <f t="shared" si="1"/>
        <v>19</v>
      </c>
      <c r="W23" s="2246">
        <f t="shared" si="2"/>
        <v>1</v>
      </c>
      <c r="X23" s="2247">
        <f t="shared" si="3"/>
        <v>6.333333333333333</v>
      </c>
      <c r="Y23" s="2248">
        <f t="shared" si="4"/>
        <v>6.333333333333333</v>
      </c>
      <c r="Z23" s="2249">
        <f t="shared" si="5"/>
        <v>10.029999999999999</v>
      </c>
      <c r="AA23" s="2250">
        <f t="shared" si="6"/>
        <v>2534.7344078539331</v>
      </c>
      <c r="AB23" s="2251"/>
      <c r="AC23" s="1953"/>
      <c r="AD23" s="1954"/>
      <c r="AE23" s="1954"/>
      <c r="AF23" s="1954"/>
      <c r="AG23" s="1954"/>
      <c r="AH23" s="1953">
        <v>1</v>
      </c>
      <c r="AI23" s="2252">
        <f t="shared" si="7"/>
        <v>3</v>
      </c>
      <c r="AJ23" s="2253">
        <f t="shared" si="8"/>
        <v>4</v>
      </c>
      <c r="AK23" s="2254"/>
      <c r="AL23" s="1953">
        <v>0</v>
      </c>
      <c r="AM23" s="2255">
        <f t="shared" si="9"/>
        <v>19</v>
      </c>
      <c r="AN23" s="2256">
        <f t="shared" si="10"/>
        <v>4.75</v>
      </c>
    </row>
    <row r="24" spans="1:47" s="1049" customFormat="1" ht="11.1" customHeight="1" x14ac:dyDescent="0.25">
      <c r="A24" s="2135">
        <v>18</v>
      </c>
      <c r="B24" s="1679"/>
      <c r="C24" s="1278" t="s">
        <v>61</v>
      </c>
      <c r="D24" s="1910" t="str">
        <f t="shared" si="0"/>
        <v/>
      </c>
      <c r="E24" s="2174"/>
      <c r="F24" s="1271"/>
      <c r="G24" s="1691"/>
      <c r="H24" s="2209"/>
      <c r="I24" s="2160"/>
      <c r="J24" s="2173">
        <v>4</v>
      </c>
      <c r="K24" s="1414"/>
      <c r="L24" s="1414">
        <v>6</v>
      </c>
      <c r="M24" s="1414">
        <v>7</v>
      </c>
      <c r="N24" s="1414"/>
      <c r="O24" s="1433"/>
      <c r="P24" s="1414"/>
      <c r="Q24" s="1433"/>
      <c r="R24" s="1414"/>
      <c r="S24" s="1414"/>
      <c r="T24" s="1414"/>
      <c r="U24" s="2048" t="s">
        <v>665</v>
      </c>
      <c r="V24" s="2044">
        <f t="shared" si="1"/>
        <v>17</v>
      </c>
      <c r="W24" s="1833">
        <f t="shared" si="2"/>
        <v>1</v>
      </c>
      <c r="X24" s="2162">
        <f t="shared" si="3"/>
        <v>5.666666666666667</v>
      </c>
      <c r="Y24" s="2163">
        <f t="shared" si="4"/>
        <v>5.666666666666667</v>
      </c>
      <c r="Z24" s="2164">
        <f t="shared" si="5"/>
        <v>10.029999999999999</v>
      </c>
      <c r="AA24" s="2165">
        <f t="shared" si="6"/>
        <v>2534.7344078539331</v>
      </c>
      <c r="AB24" s="1539"/>
      <c r="AC24" s="1422"/>
      <c r="AD24" s="1423"/>
      <c r="AE24" s="1423">
        <v>1</v>
      </c>
      <c r="AF24" s="1423">
        <v>6</v>
      </c>
      <c r="AG24" s="1423">
        <v>3</v>
      </c>
      <c r="AH24" s="1422">
        <v>4</v>
      </c>
      <c r="AI24" s="1842">
        <f t="shared" si="7"/>
        <v>3</v>
      </c>
      <c r="AJ24" s="2166">
        <f t="shared" si="8"/>
        <v>17</v>
      </c>
      <c r="AK24" s="2046"/>
      <c r="AL24" s="1422">
        <v>82</v>
      </c>
      <c r="AM24" s="2167">
        <f t="shared" si="9"/>
        <v>99</v>
      </c>
      <c r="AN24" s="2168">
        <f t="shared" si="10"/>
        <v>5.8235294117647056</v>
      </c>
    </row>
    <row r="25" spans="1:47" s="1049" customFormat="1" ht="11.1" customHeight="1" x14ac:dyDescent="0.25">
      <c r="A25" s="2135">
        <v>19</v>
      </c>
      <c r="B25" s="1679"/>
      <c r="C25" s="1278" t="s">
        <v>181</v>
      </c>
      <c r="D25" s="1910" t="str">
        <f t="shared" si="0"/>
        <v/>
      </c>
      <c r="E25" s="2174"/>
      <c r="F25" s="1271"/>
      <c r="G25" s="1691"/>
      <c r="H25" s="2209"/>
      <c r="I25" s="2160">
        <v>0</v>
      </c>
      <c r="J25" s="2173">
        <v>2</v>
      </c>
      <c r="K25" s="1414">
        <v>0</v>
      </c>
      <c r="L25" s="1414">
        <v>3</v>
      </c>
      <c r="M25" s="1414">
        <v>11</v>
      </c>
      <c r="N25" s="1414"/>
      <c r="O25" s="1433">
        <v>6</v>
      </c>
      <c r="P25" s="1414"/>
      <c r="Q25" s="1433"/>
      <c r="R25" s="1414"/>
      <c r="S25" s="1414"/>
      <c r="T25" s="1414">
        <v>0</v>
      </c>
      <c r="U25" s="2257" t="s">
        <v>292</v>
      </c>
      <c r="V25" s="2044">
        <f t="shared" si="1"/>
        <v>22</v>
      </c>
      <c r="W25" s="1833">
        <f t="shared" si="2"/>
        <v>1.4</v>
      </c>
      <c r="X25" s="2162">
        <f t="shared" si="3"/>
        <v>4.3999999999999995</v>
      </c>
      <c r="Y25" s="2163" t="str">
        <f t="shared" si="4"/>
        <v>-</v>
      </c>
      <c r="Z25" s="2164" t="str">
        <f t="shared" si="5"/>
        <v>-</v>
      </c>
      <c r="AA25" s="2165" t="str">
        <f t="shared" si="6"/>
        <v>Abs</v>
      </c>
      <c r="AB25" s="1539"/>
      <c r="AC25" s="1422"/>
      <c r="AD25" s="1423"/>
      <c r="AE25" s="1423"/>
      <c r="AF25" s="1423"/>
      <c r="AG25" s="1423"/>
      <c r="AH25" s="1422"/>
      <c r="AI25" s="1842">
        <f t="shared" si="7"/>
        <v>7</v>
      </c>
      <c r="AJ25" s="2166">
        <f t="shared" si="8"/>
        <v>7</v>
      </c>
      <c r="AK25" s="2046"/>
      <c r="AL25" s="1422">
        <v>0</v>
      </c>
      <c r="AM25" s="2167">
        <f t="shared" si="9"/>
        <v>22</v>
      </c>
      <c r="AN25" s="2168">
        <f t="shared" si="10"/>
        <v>3.1428571428571428</v>
      </c>
    </row>
    <row r="26" spans="1:47" s="1049" customFormat="1" ht="11.1" customHeight="1" thickBot="1" x14ac:dyDescent="0.3">
      <c r="A26" s="2135">
        <v>20</v>
      </c>
      <c r="B26" s="1742"/>
      <c r="C26" s="2258" t="s">
        <v>504</v>
      </c>
      <c r="D26" s="2259" t="str">
        <f t="shared" si="0"/>
        <v>I</v>
      </c>
      <c r="E26" s="2260"/>
      <c r="F26" s="2261"/>
      <c r="G26" s="2262"/>
      <c r="H26" s="2209"/>
      <c r="I26" s="2263"/>
      <c r="J26" s="2264"/>
      <c r="K26" s="1896">
        <v>7</v>
      </c>
      <c r="L26" s="1896"/>
      <c r="M26" s="1896">
        <v>0</v>
      </c>
      <c r="N26" s="1896"/>
      <c r="O26" s="1897"/>
      <c r="P26" s="1896">
        <v>6</v>
      </c>
      <c r="Q26" s="1897"/>
      <c r="R26" s="1896"/>
      <c r="S26" s="1896"/>
      <c r="T26" s="1896"/>
      <c r="U26" s="2257" t="s">
        <v>292</v>
      </c>
      <c r="V26" s="2057">
        <f t="shared" si="1"/>
        <v>13</v>
      </c>
      <c r="W26" s="1898">
        <f t="shared" si="2"/>
        <v>1</v>
      </c>
      <c r="X26" s="2265">
        <f t="shared" si="3"/>
        <v>4.333333333333333</v>
      </c>
      <c r="Y26" s="2266" t="str">
        <f t="shared" si="4"/>
        <v>-</v>
      </c>
      <c r="Z26" s="2267" t="str">
        <f t="shared" si="5"/>
        <v>-</v>
      </c>
      <c r="AA26" s="2268" t="str">
        <f t="shared" si="6"/>
        <v>Abs</v>
      </c>
      <c r="AB26" s="1960">
        <v>3</v>
      </c>
      <c r="AC26" s="1901">
        <v>6</v>
      </c>
      <c r="AD26" s="1902">
        <v>6</v>
      </c>
      <c r="AE26" s="1902">
        <v>6</v>
      </c>
      <c r="AF26" s="1902">
        <v>2</v>
      </c>
      <c r="AG26" s="1902"/>
      <c r="AH26" s="1901">
        <v>3</v>
      </c>
      <c r="AI26" s="1919">
        <f t="shared" si="7"/>
        <v>3</v>
      </c>
      <c r="AJ26" s="2269">
        <f t="shared" si="8"/>
        <v>29</v>
      </c>
      <c r="AK26" s="2063">
        <v>1</v>
      </c>
      <c r="AL26" s="1901">
        <v>150</v>
      </c>
      <c r="AM26" s="2270">
        <f t="shared" si="9"/>
        <v>163</v>
      </c>
      <c r="AN26" s="2271">
        <f t="shared" si="10"/>
        <v>5.6206896551724137</v>
      </c>
    </row>
    <row r="27" spans="1:47" s="1049" customFormat="1" ht="11.1" customHeight="1" thickTop="1" x14ac:dyDescent="0.25">
      <c r="A27" s="2135">
        <v>21</v>
      </c>
      <c r="B27" s="1140"/>
      <c r="C27" s="2272" t="s">
        <v>723</v>
      </c>
      <c r="D27" s="2273" t="str">
        <f t="shared" si="0"/>
        <v>IV</v>
      </c>
      <c r="E27" s="2274"/>
      <c r="F27" s="2275"/>
      <c r="G27" s="2276"/>
      <c r="H27" s="2209"/>
      <c r="I27" s="2277"/>
      <c r="J27" s="2278"/>
      <c r="K27" s="2043">
        <v>17</v>
      </c>
      <c r="L27" s="1415"/>
      <c r="M27" s="1415">
        <v>14</v>
      </c>
      <c r="N27" s="1415"/>
      <c r="O27" s="1775"/>
      <c r="P27" s="1415"/>
      <c r="Q27" s="1775"/>
      <c r="R27" s="2043"/>
      <c r="S27" s="1415"/>
      <c r="T27" s="1415"/>
      <c r="U27" s="2279" t="s">
        <v>292</v>
      </c>
      <c r="V27" s="2068">
        <f t="shared" si="1"/>
        <v>31</v>
      </c>
      <c r="W27" s="2069">
        <f t="shared" si="2"/>
        <v>0.89999999999999991</v>
      </c>
      <c r="X27" s="2280">
        <f t="shared" si="3"/>
        <v>13.95</v>
      </c>
      <c r="Y27" s="2281" t="str">
        <f t="shared" si="4"/>
        <v>-</v>
      </c>
      <c r="Z27" s="2282" t="str">
        <f t="shared" si="5"/>
        <v>-</v>
      </c>
      <c r="AA27" s="2283" t="str">
        <f t="shared" si="6"/>
        <v>Abs</v>
      </c>
      <c r="AB27" s="2284"/>
      <c r="AC27" s="1770">
        <v>5</v>
      </c>
      <c r="AD27" s="1513">
        <v>5</v>
      </c>
      <c r="AE27" s="1513">
        <v>3</v>
      </c>
      <c r="AF27" s="1513">
        <v>5</v>
      </c>
      <c r="AG27" s="1513">
        <v>1</v>
      </c>
      <c r="AH27" s="1770">
        <v>4</v>
      </c>
      <c r="AI27" s="1925">
        <f t="shared" si="7"/>
        <v>2</v>
      </c>
      <c r="AJ27" s="2285">
        <f t="shared" si="8"/>
        <v>25</v>
      </c>
      <c r="AK27" s="2075">
        <v>4</v>
      </c>
      <c r="AL27" s="1770">
        <v>142</v>
      </c>
      <c r="AM27" s="2286">
        <f t="shared" si="9"/>
        <v>173</v>
      </c>
      <c r="AN27" s="2287">
        <f t="shared" si="10"/>
        <v>6.92</v>
      </c>
    </row>
    <row r="28" spans="1:47" s="1049" customFormat="1" ht="11.1" customHeight="1" x14ac:dyDescent="0.25">
      <c r="A28" s="2135">
        <v>22</v>
      </c>
      <c r="B28" s="1140"/>
      <c r="C28" s="1517" t="s">
        <v>634</v>
      </c>
      <c r="D28" s="2232" t="str">
        <f t="shared" si="0"/>
        <v>I</v>
      </c>
      <c r="E28" s="2233"/>
      <c r="F28" s="2234"/>
      <c r="G28" s="2288"/>
      <c r="H28" s="2209"/>
      <c r="I28" s="2194"/>
      <c r="J28" s="2195"/>
      <c r="K28" s="1461">
        <v>1</v>
      </c>
      <c r="L28" s="1461"/>
      <c r="M28" s="1461"/>
      <c r="N28" s="1461">
        <v>3</v>
      </c>
      <c r="O28" s="1734"/>
      <c r="P28" s="1858"/>
      <c r="Q28" s="1734"/>
      <c r="R28" s="1461"/>
      <c r="S28" s="1461"/>
      <c r="T28" s="1461"/>
      <c r="U28" s="2289" t="s">
        <v>292</v>
      </c>
      <c r="V28" s="2053">
        <f t="shared" si="1"/>
        <v>4</v>
      </c>
      <c r="W28" s="1868">
        <f t="shared" si="2"/>
        <v>0.89999999999999991</v>
      </c>
      <c r="X28" s="2196">
        <f t="shared" si="3"/>
        <v>1.7999999999999998</v>
      </c>
      <c r="Y28" s="2197" t="str">
        <f t="shared" si="4"/>
        <v>-</v>
      </c>
      <c r="Z28" s="2198" t="str">
        <f t="shared" si="5"/>
        <v>-</v>
      </c>
      <c r="AA28" s="2199" t="str">
        <f t="shared" si="6"/>
        <v>Abs</v>
      </c>
      <c r="AB28" s="2200"/>
      <c r="AC28" s="1446"/>
      <c r="AD28" s="1447"/>
      <c r="AE28" s="1447"/>
      <c r="AF28" s="1447"/>
      <c r="AG28" s="1447">
        <v>6</v>
      </c>
      <c r="AH28" s="1446">
        <v>9</v>
      </c>
      <c r="AI28" s="1855">
        <f t="shared" si="7"/>
        <v>2</v>
      </c>
      <c r="AJ28" s="2201">
        <f t="shared" si="8"/>
        <v>17</v>
      </c>
      <c r="AK28" s="2050">
        <v>1</v>
      </c>
      <c r="AL28" s="1446">
        <v>81</v>
      </c>
      <c r="AM28" s="2202">
        <f t="shared" si="9"/>
        <v>85</v>
      </c>
      <c r="AN28" s="2203">
        <f t="shared" si="10"/>
        <v>5</v>
      </c>
    </row>
    <row r="29" spans="1:47" s="1049" customFormat="1" ht="11.1" customHeight="1" thickBot="1" x14ac:dyDescent="0.3">
      <c r="A29" s="2135">
        <v>23</v>
      </c>
      <c r="B29" s="1159"/>
      <c r="C29" s="1890" t="s">
        <v>57</v>
      </c>
      <c r="D29" s="1976" t="str">
        <f t="shared" si="0"/>
        <v/>
      </c>
      <c r="E29" s="2290"/>
      <c r="F29" s="2291"/>
      <c r="G29" s="2292"/>
      <c r="H29" s="2207"/>
      <c r="I29" s="2263"/>
      <c r="J29" s="2264">
        <v>0</v>
      </c>
      <c r="K29" s="1896"/>
      <c r="L29" s="1896"/>
      <c r="M29" s="1896"/>
      <c r="N29" s="1896"/>
      <c r="O29" s="1897"/>
      <c r="P29" s="1896"/>
      <c r="Q29" s="1897"/>
      <c r="R29" s="1896">
        <v>4</v>
      </c>
      <c r="S29" s="1896"/>
      <c r="T29" s="1896"/>
      <c r="U29" s="2293" t="s">
        <v>292</v>
      </c>
      <c r="V29" s="2057">
        <f t="shared" si="1"/>
        <v>4</v>
      </c>
      <c r="W29" s="1898">
        <f t="shared" si="2"/>
        <v>0.89999999999999991</v>
      </c>
      <c r="X29" s="2265">
        <f t="shared" si="3"/>
        <v>1.7999999999999998</v>
      </c>
      <c r="Y29" s="2266" t="str">
        <f t="shared" si="4"/>
        <v>-</v>
      </c>
      <c r="Z29" s="2267" t="str">
        <f t="shared" si="5"/>
        <v>-</v>
      </c>
      <c r="AA29" s="2268" t="str">
        <f t="shared" si="6"/>
        <v>Abs</v>
      </c>
      <c r="AB29" s="1960"/>
      <c r="AC29" s="1901"/>
      <c r="AD29" s="1902"/>
      <c r="AE29" s="1902">
        <v>2</v>
      </c>
      <c r="AF29" s="1902">
        <v>1</v>
      </c>
      <c r="AG29" s="1902">
        <v>1</v>
      </c>
      <c r="AH29" s="1901"/>
      <c r="AI29" s="1919">
        <f t="shared" si="7"/>
        <v>2</v>
      </c>
      <c r="AJ29" s="2269">
        <f t="shared" si="8"/>
        <v>6</v>
      </c>
      <c r="AK29" s="2063"/>
      <c r="AL29" s="1901">
        <v>11</v>
      </c>
      <c r="AM29" s="2270">
        <f t="shared" si="9"/>
        <v>15</v>
      </c>
      <c r="AN29" s="2271">
        <f t="shared" si="10"/>
        <v>2.5</v>
      </c>
    </row>
    <row r="30" spans="1:47" s="1140" customFormat="1" ht="11.1" customHeight="1" thickTop="1" x14ac:dyDescent="0.25">
      <c r="A30" s="2135">
        <v>24</v>
      </c>
      <c r="B30" s="1679"/>
      <c r="C30" s="2064" t="s">
        <v>211</v>
      </c>
      <c r="D30" s="1962"/>
      <c r="E30" s="1962"/>
      <c r="F30" s="1252"/>
      <c r="G30" s="2276"/>
      <c r="H30" s="2172"/>
      <c r="I30" s="2277"/>
      <c r="J30" s="2278"/>
      <c r="K30" s="1415"/>
      <c r="L30" s="1415"/>
      <c r="M30" s="1415"/>
      <c r="N30" s="1415"/>
      <c r="O30" s="2043"/>
      <c r="P30" s="1415"/>
      <c r="Q30" s="1775"/>
      <c r="R30" s="1415">
        <v>16</v>
      </c>
      <c r="S30" s="1415"/>
      <c r="T30" s="1415"/>
      <c r="U30" s="2294" t="s">
        <v>292</v>
      </c>
      <c r="V30" s="2068">
        <f t="shared" si="1"/>
        <v>16</v>
      </c>
      <c r="W30" s="2069">
        <f t="shared" si="2"/>
        <v>0.79999999999999993</v>
      </c>
      <c r="X30" s="2280">
        <f t="shared" si="3"/>
        <v>12.799999999999999</v>
      </c>
      <c r="Y30" s="2281" t="str">
        <f t="shared" si="4"/>
        <v>-</v>
      </c>
      <c r="Z30" s="2282" t="str">
        <f t="shared" si="5"/>
        <v>-</v>
      </c>
      <c r="AA30" s="2283" t="str">
        <f t="shared" si="6"/>
        <v>Abs</v>
      </c>
      <c r="AB30" s="2284"/>
      <c r="AC30" s="1770"/>
      <c r="AD30" s="1513"/>
      <c r="AE30" s="1513"/>
      <c r="AF30" s="1513"/>
      <c r="AG30" s="1513"/>
      <c r="AH30" s="1770"/>
      <c r="AI30" s="1925">
        <f t="shared" si="7"/>
        <v>1</v>
      </c>
      <c r="AJ30" s="2285">
        <f t="shared" si="8"/>
        <v>1</v>
      </c>
      <c r="AK30" s="2075"/>
      <c r="AL30" s="1770">
        <v>0</v>
      </c>
      <c r="AM30" s="2286">
        <f t="shared" si="9"/>
        <v>16</v>
      </c>
      <c r="AN30" s="2287">
        <f t="shared" si="10"/>
        <v>16</v>
      </c>
    </row>
    <row r="31" spans="1:47" s="1140" customFormat="1" ht="11.1" customHeight="1" x14ac:dyDescent="0.25">
      <c r="A31" s="2135">
        <v>25</v>
      </c>
      <c r="B31" s="1742"/>
      <c r="C31" s="1276" t="s">
        <v>724</v>
      </c>
      <c r="D31" s="2205" t="str">
        <f>ROMAN(AK31,0)</f>
        <v>III</v>
      </c>
      <c r="E31" s="2295"/>
      <c r="F31" s="2296"/>
      <c r="G31" s="2297"/>
      <c r="H31" s="2172"/>
      <c r="I31" s="2160"/>
      <c r="J31" s="2173"/>
      <c r="K31" s="1414"/>
      <c r="L31" s="1414"/>
      <c r="M31" s="1414"/>
      <c r="N31" s="1841">
        <v>15</v>
      </c>
      <c r="O31" s="1841"/>
      <c r="P31" s="1414"/>
      <c r="Q31" s="1433"/>
      <c r="R31" s="1414"/>
      <c r="S31" s="1414"/>
      <c r="T31" s="1414"/>
      <c r="U31" s="2298" t="s">
        <v>292</v>
      </c>
      <c r="V31" s="2044">
        <f t="shared" si="1"/>
        <v>15</v>
      </c>
      <c r="W31" s="1833">
        <f t="shared" si="2"/>
        <v>0.79999999999999993</v>
      </c>
      <c r="X31" s="2162">
        <f t="shared" si="3"/>
        <v>11.999999999999998</v>
      </c>
      <c r="Y31" s="2163" t="str">
        <f t="shared" si="4"/>
        <v>-</v>
      </c>
      <c r="Z31" s="2164" t="str">
        <f t="shared" si="5"/>
        <v>-</v>
      </c>
      <c r="AA31" s="2165" t="str">
        <f t="shared" si="6"/>
        <v>Abs</v>
      </c>
      <c r="AB31" s="1539">
        <v>1</v>
      </c>
      <c r="AC31" s="1422">
        <v>7</v>
      </c>
      <c r="AD31" s="1423">
        <v>3</v>
      </c>
      <c r="AE31" s="1423"/>
      <c r="AF31" s="1423"/>
      <c r="AG31" s="1423"/>
      <c r="AH31" s="1422">
        <v>1</v>
      </c>
      <c r="AI31" s="1842">
        <f t="shared" si="7"/>
        <v>1</v>
      </c>
      <c r="AJ31" s="2166">
        <f t="shared" si="8"/>
        <v>13</v>
      </c>
      <c r="AK31" s="2046">
        <v>3</v>
      </c>
      <c r="AL31" s="1422">
        <v>73</v>
      </c>
      <c r="AM31" s="2167">
        <f t="shared" si="9"/>
        <v>88</v>
      </c>
      <c r="AN31" s="2168">
        <f t="shared" si="10"/>
        <v>6.7692307692307692</v>
      </c>
    </row>
    <row r="32" spans="1:47" s="1140" customFormat="1" ht="11.1" customHeight="1" x14ac:dyDescent="0.25">
      <c r="A32" s="2135">
        <v>26</v>
      </c>
      <c r="B32" s="1679"/>
      <c r="C32" s="1282" t="s">
        <v>86</v>
      </c>
      <c r="D32" s="1973" t="str">
        <f>ROMAN(AK32,0)</f>
        <v/>
      </c>
      <c r="E32" s="2230"/>
      <c r="F32" s="1285"/>
      <c r="G32" s="2288"/>
      <c r="H32" s="2209"/>
      <c r="I32" s="2194"/>
      <c r="J32" s="2195">
        <v>13</v>
      </c>
      <c r="K32" s="1461"/>
      <c r="L32" s="1461"/>
      <c r="M32" s="1461"/>
      <c r="N32" s="1461"/>
      <c r="O32" s="1734"/>
      <c r="P32" s="1461"/>
      <c r="Q32" s="1734"/>
      <c r="R32" s="1461"/>
      <c r="S32" s="1461"/>
      <c r="T32" s="1461"/>
      <c r="U32" s="2299" t="s">
        <v>292</v>
      </c>
      <c r="V32" s="2053">
        <f t="shared" si="1"/>
        <v>13</v>
      </c>
      <c r="W32" s="1868">
        <f t="shared" si="2"/>
        <v>0.79999999999999993</v>
      </c>
      <c r="X32" s="2196">
        <f t="shared" si="3"/>
        <v>10.399999999999999</v>
      </c>
      <c r="Y32" s="2197" t="str">
        <f t="shared" si="4"/>
        <v>-</v>
      </c>
      <c r="Z32" s="2198" t="str">
        <f t="shared" si="5"/>
        <v>-</v>
      </c>
      <c r="AA32" s="2199" t="str">
        <f t="shared" si="6"/>
        <v>Abs</v>
      </c>
      <c r="AB32" s="2200"/>
      <c r="AC32" s="1446"/>
      <c r="AD32" s="1447"/>
      <c r="AE32" s="1447"/>
      <c r="AF32" s="1447"/>
      <c r="AG32" s="1447">
        <v>3</v>
      </c>
      <c r="AH32" s="1446">
        <v>1</v>
      </c>
      <c r="AI32" s="1855">
        <f t="shared" si="7"/>
        <v>1</v>
      </c>
      <c r="AJ32" s="2201">
        <f t="shared" si="8"/>
        <v>5</v>
      </c>
      <c r="AK32" s="2050"/>
      <c r="AL32" s="1446">
        <v>19</v>
      </c>
      <c r="AM32" s="2300">
        <f t="shared" si="9"/>
        <v>32</v>
      </c>
      <c r="AN32" s="2203">
        <f t="shared" si="10"/>
        <v>6.4</v>
      </c>
    </row>
    <row r="33" spans="1:41" s="1140" customFormat="1" ht="11.1" customHeight="1" x14ac:dyDescent="0.25">
      <c r="A33" s="2135">
        <v>27</v>
      </c>
      <c r="B33" s="1679"/>
      <c r="C33" s="1517" t="s">
        <v>725</v>
      </c>
      <c r="D33" s="2232" t="str">
        <f>ROMAN(AK33,0)</f>
        <v>I</v>
      </c>
      <c r="E33" s="2233"/>
      <c r="F33" s="2234"/>
      <c r="G33" s="2288"/>
      <c r="H33" s="2207"/>
      <c r="I33" s="2194"/>
      <c r="J33" s="2195"/>
      <c r="K33" s="1733"/>
      <c r="L33" s="1733"/>
      <c r="M33" s="1733"/>
      <c r="N33" s="1733"/>
      <c r="O33" s="2301"/>
      <c r="P33" s="1733"/>
      <c r="Q33" s="2195"/>
      <c r="R33" s="1733"/>
      <c r="S33" s="2301">
        <v>12</v>
      </c>
      <c r="T33" s="1733"/>
      <c r="U33" s="2289" t="s">
        <v>292</v>
      </c>
      <c r="V33" s="2053">
        <f t="shared" si="1"/>
        <v>12</v>
      </c>
      <c r="W33" s="1868">
        <f t="shared" si="2"/>
        <v>0.79999999999999993</v>
      </c>
      <c r="X33" s="2196">
        <f t="shared" si="3"/>
        <v>9.6</v>
      </c>
      <c r="Y33" s="2197" t="str">
        <f t="shared" si="4"/>
        <v>-</v>
      </c>
      <c r="Z33" s="2198" t="str">
        <f t="shared" si="5"/>
        <v>-</v>
      </c>
      <c r="AA33" s="2199" t="str">
        <f t="shared" si="6"/>
        <v>Abs</v>
      </c>
      <c r="AB33" s="2200"/>
      <c r="AC33" s="1446"/>
      <c r="AD33" s="1447"/>
      <c r="AE33" s="1447"/>
      <c r="AF33" s="1447"/>
      <c r="AG33" s="1447"/>
      <c r="AH33" s="1446"/>
      <c r="AI33" s="1855">
        <f t="shared" si="7"/>
        <v>1</v>
      </c>
      <c r="AJ33" s="2201">
        <f t="shared" si="8"/>
        <v>1</v>
      </c>
      <c r="AK33" s="2050">
        <v>1</v>
      </c>
      <c r="AL33" s="1446">
        <v>0</v>
      </c>
      <c r="AM33" s="2300">
        <f t="shared" si="9"/>
        <v>12</v>
      </c>
      <c r="AN33" s="2203">
        <f t="shared" si="10"/>
        <v>12</v>
      </c>
    </row>
    <row r="34" spans="1:41" s="1140" customFormat="1" ht="11.1" customHeight="1" x14ac:dyDescent="0.25">
      <c r="A34" s="2135">
        <v>28</v>
      </c>
      <c r="B34" s="1679"/>
      <c r="C34" s="1840" t="s">
        <v>630</v>
      </c>
      <c r="D34" s="1967" t="str">
        <f>ROMAN(AK34,0)</f>
        <v>IV</v>
      </c>
      <c r="E34" s="2178"/>
      <c r="F34" s="2179" t="s">
        <v>156</v>
      </c>
      <c r="G34" s="2288"/>
      <c r="H34" s="2209"/>
      <c r="I34" s="2194"/>
      <c r="J34" s="2195"/>
      <c r="K34" s="1733"/>
      <c r="L34" s="1733"/>
      <c r="M34" s="1733"/>
      <c r="N34" s="1733"/>
      <c r="O34" s="2195">
        <v>7</v>
      </c>
      <c r="P34" s="1733"/>
      <c r="Q34" s="2195"/>
      <c r="R34" s="2195"/>
      <c r="S34" s="1733"/>
      <c r="T34" s="1733"/>
      <c r="U34" s="2289" t="s">
        <v>292</v>
      </c>
      <c r="V34" s="2053">
        <f t="shared" si="1"/>
        <v>7</v>
      </c>
      <c r="W34" s="1868">
        <f t="shared" si="2"/>
        <v>0.79999999999999993</v>
      </c>
      <c r="X34" s="2196">
        <f t="shared" si="3"/>
        <v>5.6</v>
      </c>
      <c r="Y34" s="2197" t="str">
        <f t="shared" si="4"/>
        <v>-</v>
      </c>
      <c r="Z34" s="2198" t="str">
        <f t="shared" si="5"/>
        <v>-</v>
      </c>
      <c r="AA34" s="2199" t="str">
        <f t="shared" si="6"/>
        <v>Abs</v>
      </c>
      <c r="AB34" s="2200">
        <v>2</v>
      </c>
      <c r="AC34" s="1446">
        <v>5</v>
      </c>
      <c r="AD34" s="1447">
        <v>1</v>
      </c>
      <c r="AE34" s="1447">
        <v>1</v>
      </c>
      <c r="AF34" s="1447">
        <v>4</v>
      </c>
      <c r="AG34" s="1447">
        <v>5</v>
      </c>
      <c r="AH34" s="1446">
        <v>2</v>
      </c>
      <c r="AI34" s="1855">
        <f t="shared" si="7"/>
        <v>1</v>
      </c>
      <c r="AJ34" s="2201">
        <f t="shared" si="8"/>
        <v>21</v>
      </c>
      <c r="AK34" s="2050">
        <v>4</v>
      </c>
      <c r="AL34" s="1446">
        <v>127</v>
      </c>
      <c r="AM34" s="2300">
        <f t="shared" si="9"/>
        <v>134</v>
      </c>
      <c r="AN34" s="2302">
        <f t="shared" si="10"/>
        <v>6.3809523809523814</v>
      </c>
    </row>
    <row r="35" spans="1:41" s="1140" customFormat="1" ht="11.1" customHeight="1" x14ac:dyDescent="0.25">
      <c r="A35" s="2135">
        <v>29</v>
      </c>
      <c r="B35" s="1679"/>
      <c r="C35" s="1278" t="s">
        <v>210</v>
      </c>
      <c r="D35" s="1910"/>
      <c r="E35" s="1910"/>
      <c r="F35" s="1270"/>
      <c r="G35" s="2288"/>
      <c r="H35" s="2207"/>
      <c r="I35" s="2194"/>
      <c r="J35" s="2195"/>
      <c r="K35" s="1733"/>
      <c r="L35" s="1733"/>
      <c r="M35" s="1733"/>
      <c r="N35" s="1733"/>
      <c r="O35" s="2301"/>
      <c r="P35" s="1733"/>
      <c r="Q35" s="2195"/>
      <c r="R35" s="1733">
        <v>7</v>
      </c>
      <c r="S35" s="1733"/>
      <c r="T35" s="1733"/>
      <c r="U35" s="2289" t="s">
        <v>292</v>
      </c>
      <c r="V35" s="2053">
        <f t="shared" si="1"/>
        <v>7</v>
      </c>
      <c r="W35" s="1868">
        <f t="shared" si="2"/>
        <v>0.79999999999999993</v>
      </c>
      <c r="X35" s="2196">
        <f t="shared" si="3"/>
        <v>5.6</v>
      </c>
      <c r="Y35" s="2197" t="str">
        <f t="shared" si="4"/>
        <v>-</v>
      </c>
      <c r="Z35" s="2198" t="str">
        <f t="shared" si="5"/>
        <v>-</v>
      </c>
      <c r="AA35" s="2199" t="str">
        <f t="shared" si="6"/>
        <v>Abs</v>
      </c>
      <c r="AB35" s="2200"/>
      <c r="AC35" s="1446"/>
      <c r="AD35" s="1447"/>
      <c r="AE35" s="1447"/>
      <c r="AF35" s="1447"/>
      <c r="AG35" s="1447"/>
      <c r="AH35" s="1446"/>
      <c r="AI35" s="1855">
        <f t="shared" si="7"/>
        <v>1</v>
      </c>
      <c r="AJ35" s="2201">
        <f t="shared" si="8"/>
        <v>1</v>
      </c>
      <c r="AK35" s="2050"/>
      <c r="AL35" s="1446">
        <v>0</v>
      </c>
      <c r="AM35" s="2300">
        <f t="shared" si="9"/>
        <v>7</v>
      </c>
      <c r="AN35" s="2203">
        <f t="shared" si="10"/>
        <v>7</v>
      </c>
    </row>
    <row r="36" spans="1:41" s="1140" customFormat="1" ht="11.1" customHeight="1" x14ac:dyDescent="0.25">
      <c r="A36" s="2135">
        <v>30</v>
      </c>
      <c r="B36" s="1679"/>
      <c r="C36" s="1282" t="s">
        <v>205</v>
      </c>
      <c r="D36" s="1910"/>
      <c r="E36" s="2174"/>
      <c r="F36" s="1270"/>
      <c r="G36" s="2288"/>
      <c r="H36" s="2209"/>
      <c r="I36" s="2194"/>
      <c r="J36" s="2195"/>
      <c r="K36" s="1733"/>
      <c r="L36" s="1733"/>
      <c r="M36" s="1733">
        <v>5</v>
      </c>
      <c r="N36" s="1733"/>
      <c r="O36" s="2195"/>
      <c r="P36" s="1733"/>
      <c r="Q36" s="2195"/>
      <c r="R36" s="1733"/>
      <c r="S36" s="1733"/>
      <c r="T36" s="1733"/>
      <c r="U36" s="2289" t="s">
        <v>292</v>
      </c>
      <c r="V36" s="2053">
        <f t="shared" si="1"/>
        <v>5</v>
      </c>
      <c r="W36" s="1868">
        <f t="shared" si="2"/>
        <v>0.79999999999999993</v>
      </c>
      <c r="X36" s="2196">
        <f t="shared" si="3"/>
        <v>3.9999999999999996</v>
      </c>
      <c r="Y36" s="2197" t="str">
        <f t="shared" si="4"/>
        <v>-</v>
      </c>
      <c r="Z36" s="2198" t="str">
        <f t="shared" si="5"/>
        <v>-</v>
      </c>
      <c r="AA36" s="2199" t="str">
        <f t="shared" si="6"/>
        <v>Abs</v>
      </c>
      <c r="AB36" s="2200"/>
      <c r="AC36" s="1446"/>
      <c r="AD36" s="1447"/>
      <c r="AE36" s="1447"/>
      <c r="AF36" s="1447"/>
      <c r="AG36" s="1447"/>
      <c r="AH36" s="1446"/>
      <c r="AI36" s="1855">
        <f t="shared" si="7"/>
        <v>1</v>
      </c>
      <c r="AJ36" s="2201">
        <f t="shared" si="8"/>
        <v>1</v>
      </c>
      <c r="AK36" s="2050"/>
      <c r="AL36" s="1446">
        <v>0</v>
      </c>
      <c r="AM36" s="2300">
        <f t="shared" si="9"/>
        <v>5</v>
      </c>
      <c r="AN36" s="2203">
        <f t="shared" si="10"/>
        <v>5</v>
      </c>
    </row>
    <row r="37" spans="1:41" s="1140" customFormat="1" ht="11.1" customHeight="1" x14ac:dyDescent="0.25">
      <c r="A37" s="2135">
        <v>31</v>
      </c>
      <c r="B37" s="1679"/>
      <c r="C37" s="1411" t="s">
        <v>672</v>
      </c>
      <c r="D37" s="2303" t="str">
        <f>ROMAN(AK37,0)</f>
        <v>IV</v>
      </c>
      <c r="E37" s="2304"/>
      <c r="F37" s="2305"/>
      <c r="G37" s="2288"/>
      <c r="H37" s="2209"/>
      <c r="I37" s="2194"/>
      <c r="J37" s="2195"/>
      <c r="K37" s="1733"/>
      <c r="L37" s="1733"/>
      <c r="M37" s="1733"/>
      <c r="N37" s="1733"/>
      <c r="O37" s="2195">
        <v>5</v>
      </c>
      <c r="P37" s="1733"/>
      <c r="Q37" s="2195"/>
      <c r="R37" s="2301"/>
      <c r="S37" s="2301"/>
      <c r="T37" s="2195"/>
      <c r="U37" s="2289" t="s">
        <v>292</v>
      </c>
      <c r="V37" s="2053">
        <f t="shared" si="1"/>
        <v>5</v>
      </c>
      <c r="W37" s="1868">
        <f t="shared" si="2"/>
        <v>0.79999999999999993</v>
      </c>
      <c r="X37" s="2196">
        <f t="shared" si="3"/>
        <v>3.9999999999999996</v>
      </c>
      <c r="Y37" s="2197" t="str">
        <f t="shared" si="4"/>
        <v>-</v>
      </c>
      <c r="Z37" s="2198" t="str">
        <f t="shared" si="5"/>
        <v>-</v>
      </c>
      <c r="AA37" s="2199" t="str">
        <f t="shared" si="6"/>
        <v>Abs</v>
      </c>
      <c r="AB37" s="2200">
        <v>2</v>
      </c>
      <c r="AC37" s="1446">
        <v>5</v>
      </c>
      <c r="AD37" s="1446">
        <v>4</v>
      </c>
      <c r="AE37" s="1446">
        <v>4</v>
      </c>
      <c r="AF37" s="1446">
        <v>6</v>
      </c>
      <c r="AG37" s="1446">
        <v>3</v>
      </c>
      <c r="AH37" s="1446">
        <v>4</v>
      </c>
      <c r="AI37" s="1855">
        <f t="shared" si="7"/>
        <v>1</v>
      </c>
      <c r="AJ37" s="2201">
        <f t="shared" si="8"/>
        <v>29</v>
      </c>
      <c r="AK37" s="2050">
        <v>4</v>
      </c>
      <c r="AL37" s="1446">
        <v>174</v>
      </c>
      <c r="AM37" s="2306">
        <f t="shared" si="9"/>
        <v>179</v>
      </c>
      <c r="AN37" s="2203">
        <f t="shared" si="10"/>
        <v>6.1724137931034484</v>
      </c>
    </row>
    <row r="38" spans="1:41" s="1140" customFormat="1" ht="11.1" customHeight="1" x14ac:dyDescent="0.25">
      <c r="A38" s="2135">
        <v>32</v>
      </c>
      <c r="B38" s="1679"/>
      <c r="C38" s="1262" t="s">
        <v>635</v>
      </c>
      <c r="D38" s="2232" t="str">
        <f>ROMAN(AK38,0)</f>
        <v>I</v>
      </c>
      <c r="E38" s="2175"/>
      <c r="F38" s="2176"/>
      <c r="G38" s="1878"/>
      <c r="H38" s="2207"/>
      <c r="I38" s="2160"/>
      <c r="J38" s="2173"/>
      <c r="K38" s="1414"/>
      <c r="L38" s="1414"/>
      <c r="M38" s="1414">
        <v>3</v>
      </c>
      <c r="N38" s="1414"/>
      <c r="O38" s="1841"/>
      <c r="P38" s="1414"/>
      <c r="Q38" s="1433"/>
      <c r="R38" s="1414"/>
      <c r="S38" s="1414"/>
      <c r="T38" s="1414"/>
      <c r="U38" s="2289" t="s">
        <v>292</v>
      </c>
      <c r="V38" s="2053">
        <f t="shared" si="1"/>
        <v>3</v>
      </c>
      <c r="W38" s="1868">
        <f t="shared" si="2"/>
        <v>0.79999999999999993</v>
      </c>
      <c r="X38" s="2196">
        <f t="shared" si="3"/>
        <v>2.4</v>
      </c>
      <c r="Y38" s="2197" t="str">
        <f t="shared" si="4"/>
        <v>-</v>
      </c>
      <c r="Z38" s="2198" t="str">
        <f t="shared" si="5"/>
        <v>-</v>
      </c>
      <c r="AA38" s="2199" t="str">
        <f t="shared" si="6"/>
        <v>Abs</v>
      </c>
      <c r="AB38" s="1539"/>
      <c r="AC38" s="1422"/>
      <c r="AD38" s="1423"/>
      <c r="AE38" s="1423">
        <v>2</v>
      </c>
      <c r="AF38" s="1423"/>
      <c r="AG38" s="1423">
        <v>1</v>
      </c>
      <c r="AH38" s="1422"/>
      <c r="AI38" s="1855">
        <f t="shared" si="7"/>
        <v>1</v>
      </c>
      <c r="AJ38" s="2201">
        <f t="shared" si="8"/>
        <v>4</v>
      </c>
      <c r="AK38" s="2046">
        <v>1</v>
      </c>
      <c r="AL38" s="1422">
        <v>21</v>
      </c>
      <c r="AM38" s="2307">
        <f t="shared" si="9"/>
        <v>24</v>
      </c>
      <c r="AN38" s="2203">
        <f t="shared" si="10"/>
        <v>6</v>
      </c>
    </row>
    <row r="39" spans="1:41" s="1140" customFormat="1" ht="11.1" customHeight="1" x14ac:dyDescent="0.25">
      <c r="A39" s="2135">
        <v>33</v>
      </c>
      <c r="B39" s="1679"/>
      <c r="C39" s="1411" t="s">
        <v>627</v>
      </c>
      <c r="D39" s="2303" t="str">
        <f>ROMAN(AK39,0)</f>
        <v>II</v>
      </c>
      <c r="E39" s="2304"/>
      <c r="F39" s="2308"/>
      <c r="G39" s="2288"/>
      <c r="H39" s="2209"/>
      <c r="I39" s="2194">
        <v>3</v>
      </c>
      <c r="J39" s="2195"/>
      <c r="K39" s="1858"/>
      <c r="L39" s="1461"/>
      <c r="M39" s="1461"/>
      <c r="N39" s="1461"/>
      <c r="O39" s="1734"/>
      <c r="P39" s="1461"/>
      <c r="Q39" s="1734"/>
      <c r="R39" s="1461"/>
      <c r="S39" s="1461"/>
      <c r="T39" s="1461"/>
      <c r="U39" s="2289" t="s">
        <v>292</v>
      </c>
      <c r="V39" s="2053">
        <f t="shared" si="1"/>
        <v>3</v>
      </c>
      <c r="W39" s="1868">
        <f t="shared" si="2"/>
        <v>0.79999999999999993</v>
      </c>
      <c r="X39" s="2196">
        <f t="shared" si="3"/>
        <v>2.4</v>
      </c>
      <c r="Y39" s="2197" t="str">
        <f t="shared" si="4"/>
        <v>-</v>
      </c>
      <c r="Z39" s="2198" t="str">
        <f t="shared" si="5"/>
        <v>-</v>
      </c>
      <c r="AA39" s="2199" t="str">
        <f t="shared" si="6"/>
        <v>Abs</v>
      </c>
      <c r="AB39" s="2200"/>
      <c r="AC39" s="1446"/>
      <c r="AD39" s="1447"/>
      <c r="AE39" s="1447"/>
      <c r="AF39" s="1447"/>
      <c r="AG39" s="1447">
        <v>4</v>
      </c>
      <c r="AH39" s="1446">
        <v>1</v>
      </c>
      <c r="AI39" s="1855">
        <f t="shared" si="7"/>
        <v>1</v>
      </c>
      <c r="AJ39" s="2201">
        <f t="shared" si="8"/>
        <v>6</v>
      </c>
      <c r="AK39" s="2050">
        <v>2</v>
      </c>
      <c r="AL39" s="1446">
        <v>34</v>
      </c>
      <c r="AM39" s="2300">
        <f t="shared" si="9"/>
        <v>37</v>
      </c>
      <c r="AN39" s="2203">
        <f t="shared" si="10"/>
        <v>6.166666666666667</v>
      </c>
    </row>
    <row r="40" spans="1:41" s="1140" customFormat="1" ht="11.1" customHeight="1" thickBot="1" x14ac:dyDescent="0.3">
      <c r="A40" s="2135">
        <v>34</v>
      </c>
      <c r="B40" s="1742"/>
      <c r="C40" s="1890" t="s">
        <v>206</v>
      </c>
      <c r="D40" s="1976"/>
      <c r="E40" s="2290"/>
      <c r="F40" s="2309"/>
      <c r="G40" s="2310"/>
      <c r="H40" s="2159"/>
      <c r="I40" s="2263"/>
      <c r="J40" s="2264"/>
      <c r="K40" s="1896"/>
      <c r="L40" s="1896"/>
      <c r="M40" s="1896"/>
      <c r="N40" s="1896"/>
      <c r="O40" s="1897">
        <v>0</v>
      </c>
      <c r="P40" s="1896"/>
      <c r="Q40" s="1897"/>
      <c r="R40" s="1896"/>
      <c r="S40" s="1896"/>
      <c r="T40" s="1896"/>
      <c r="U40" s="2293" t="s">
        <v>292</v>
      </c>
      <c r="V40" s="2057">
        <f t="shared" si="1"/>
        <v>0</v>
      </c>
      <c r="W40" s="1898">
        <f t="shared" si="2"/>
        <v>0.79999999999999993</v>
      </c>
      <c r="X40" s="2265">
        <f t="shared" si="3"/>
        <v>0</v>
      </c>
      <c r="Y40" s="2266" t="str">
        <f t="shared" si="4"/>
        <v>-</v>
      </c>
      <c r="Z40" s="2267" t="str">
        <f t="shared" si="5"/>
        <v>-</v>
      </c>
      <c r="AA40" s="2268" t="str">
        <f t="shared" si="6"/>
        <v>Abs</v>
      </c>
      <c r="AB40" s="1960"/>
      <c r="AC40" s="1901"/>
      <c r="AD40" s="1902"/>
      <c r="AE40" s="1902"/>
      <c r="AF40" s="1902"/>
      <c r="AG40" s="1902"/>
      <c r="AH40" s="1901"/>
      <c r="AI40" s="1919">
        <f t="shared" si="7"/>
        <v>1</v>
      </c>
      <c r="AJ40" s="2269">
        <f t="shared" si="8"/>
        <v>1</v>
      </c>
      <c r="AK40" s="2063"/>
      <c r="AL40" s="1901">
        <v>0</v>
      </c>
      <c r="AM40" s="2311">
        <f t="shared" si="9"/>
        <v>0</v>
      </c>
      <c r="AN40" s="2271">
        <f t="shared" si="10"/>
        <v>0</v>
      </c>
    </row>
    <row r="41" spans="1:41" s="1140" customFormat="1" ht="11.1" customHeight="1" thickTop="1" x14ac:dyDescent="0.25">
      <c r="A41" s="2135">
        <v>35</v>
      </c>
      <c r="B41" s="1679"/>
      <c r="C41" s="2064" t="s">
        <v>43</v>
      </c>
      <c r="D41" s="2312" t="str">
        <f>ROMAN(AK41,0)</f>
        <v/>
      </c>
      <c r="E41" s="2313"/>
      <c r="F41" s="2314"/>
      <c r="G41" s="1923"/>
      <c r="H41" s="2159"/>
      <c r="I41" s="2315"/>
      <c r="J41" s="2316"/>
      <c r="K41" s="2317"/>
      <c r="L41" s="2317"/>
      <c r="M41" s="2317"/>
      <c r="N41" s="2317"/>
      <c r="O41" s="2318"/>
      <c r="P41" s="2317"/>
      <c r="Q41" s="2318"/>
      <c r="R41" s="2317"/>
      <c r="S41" s="2317"/>
      <c r="T41" s="2317"/>
      <c r="U41" s="2294"/>
      <c r="V41" s="2319"/>
      <c r="W41" s="2069"/>
      <c r="X41" s="2280"/>
      <c r="Y41" s="2281"/>
      <c r="Z41" s="2282"/>
      <c r="AA41" s="2283"/>
      <c r="AB41" s="2320"/>
      <c r="AC41" s="2321"/>
      <c r="AD41" s="2322">
        <v>3</v>
      </c>
      <c r="AE41" s="2322">
        <v>8</v>
      </c>
      <c r="AF41" s="2322">
        <v>3</v>
      </c>
      <c r="AG41" s="2322">
        <v>1</v>
      </c>
      <c r="AH41" s="2321"/>
      <c r="AI41" s="2323"/>
      <c r="AJ41" s="2324">
        <f t="shared" si="8"/>
        <v>15</v>
      </c>
      <c r="AK41" s="2325"/>
      <c r="AL41" s="2321">
        <v>66</v>
      </c>
      <c r="AM41" s="2326">
        <f t="shared" si="9"/>
        <v>66</v>
      </c>
      <c r="AN41" s="2287">
        <f t="shared" si="10"/>
        <v>4.4000000000000004</v>
      </c>
    </row>
    <row r="42" spans="1:41" s="1140" customFormat="1" ht="11.1" customHeight="1" x14ac:dyDescent="0.25">
      <c r="A42" s="2135">
        <v>36</v>
      </c>
      <c r="B42" s="1679"/>
      <c r="C42" s="1278" t="s">
        <v>58</v>
      </c>
      <c r="D42" s="1973" t="str">
        <f>ROMAN(AK42,0)</f>
        <v/>
      </c>
      <c r="E42" s="2174"/>
      <c r="F42" s="2327"/>
      <c r="G42" s="1316"/>
      <c r="H42" s="2172"/>
      <c r="I42" s="2328"/>
      <c r="J42" s="2329"/>
      <c r="K42" s="2330"/>
      <c r="L42" s="2330"/>
      <c r="M42" s="2330"/>
      <c r="N42" s="2330"/>
      <c r="O42" s="2331"/>
      <c r="P42" s="2330"/>
      <c r="Q42" s="2331"/>
      <c r="R42" s="2330"/>
      <c r="S42" s="2330"/>
      <c r="T42" s="2330"/>
      <c r="U42" s="1934"/>
      <c r="V42" s="2332"/>
      <c r="W42" s="2333"/>
      <c r="X42" s="2334"/>
      <c r="Y42" s="2335"/>
      <c r="Z42" s="2336"/>
      <c r="AA42" s="2337"/>
      <c r="AB42" s="2338"/>
      <c r="AC42" s="2339"/>
      <c r="AD42" s="2340"/>
      <c r="AE42" s="2340">
        <v>1</v>
      </c>
      <c r="AF42" s="2340">
        <v>3</v>
      </c>
      <c r="AG42" s="2340">
        <v>4</v>
      </c>
      <c r="AH42" s="2339">
        <v>4</v>
      </c>
      <c r="AI42" s="2341"/>
      <c r="AJ42" s="2342">
        <f t="shared" si="8"/>
        <v>12</v>
      </c>
      <c r="AK42" s="2343"/>
      <c r="AL42" s="2339">
        <v>43</v>
      </c>
      <c r="AM42" s="2344">
        <f t="shared" si="9"/>
        <v>43</v>
      </c>
      <c r="AN42" s="2168">
        <f t="shared" si="10"/>
        <v>3.5833333333333335</v>
      </c>
    </row>
    <row r="43" spans="1:41" s="1049" customFormat="1" ht="11.1" customHeight="1" x14ac:dyDescent="0.25">
      <c r="A43" s="2135">
        <v>37</v>
      </c>
      <c r="B43" s="1679"/>
      <c r="C43" s="1430" t="s">
        <v>425</v>
      </c>
      <c r="D43" s="2211" t="str">
        <f>ROMAN(AK43,0)</f>
        <v>III</v>
      </c>
      <c r="E43" s="2228" t="s">
        <v>156</v>
      </c>
      <c r="F43" s="2345"/>
      <c r="G43" s="1914"/>
      <c r="H43" s="2159"/>
      <c r="I43" s="2328"/>
      <c r="J43" s="2329"/>
      <c r="K43" s="2330"/>
      <c r="L43" s="2330"/>
      <c r="M43" s="2330"/>
      <c r="N43" s="2330"/>
      <c r="O43" s="2331"/>
      <c r="P43" s="2330"/>
      <c r="Q43" s="2331"/>
      <c r="R43" s="2330"/>
      <c r="S43" s="2330"/>
      <c r="T43" s="2330"/>
      <c r="U43" s="1795"/>
      <c r="V43" s="2346"/>
      <c r="W43" s="1436"/>
      <c r="X43" s="1400"/>
      <c r="Y43" s="2347"/>
      <c r="Z43" s="2079"/>
      <c r="AA43" s="2348"/>
      <c r="AB43" s="2338">
        <v>2</v>
      </c>
      <c r="AC43" s="2339">
        <v>5</v>
      </c>
      <c r="AD43" s="2340">
        <v>2</v>
      </c>
      <c r="AE43" s="2340">
        <v>2</v>
      </c>
      <c r="AF43" s="2340">
        <v>1</v>
      </c>
      <c r="AG43" s="2340"/>
      <c r="AH43" s="2339"/>
      <c r="AI43" s="2341"/>
      <c r="AJ43" s="2342">
        <f t="shared" ref="AJ43:AJ93" si="11">SUM(AB43:AI43)</f>
        <v>12</v>
      </c>
      <c r="AK43" s="2343">
        <v>3</v>
      </c>
      <c r="AL43" s="2339">
        <v>111</v>
      </c>
      <c r="AM43" s="2344">
        <f t="shared" si="9"/>
        <v>111</v>
      </c>
      <c r="AN43" s="2349">
        <f t="shared" si="10"/>
        <v>9.25</v>
      </c>
      <c r="AO43" s="1197"/>
    </row>
    <row r="44" spans="1:41" s="1049" customFormat="1" ht="11.1" customHeight="1" x14ac:dyDescent="0.25">
      <c r="A44" s="2135">
        <v>38</v>
      </c>
      <c r="B44" s="1679"/>
      <c r="C44" s="1278" t="s">
        <v>2</v>
      </c>
      <c r="D44" s="1973" t="str">
        <f>ROMAN(AK44,0)</f>
        <v/>
      </c>
      <c r="E44" s="2174"/>
      <c r="F44" s="2350"/>
      <c r="G44" s="1928"/>
      <c r="H44" s="2351"/>
      <c r="I44" s="2328"/>
      <c r="J44" s="2329"/>
      <c r="K44" s="2330"/>
      <c r="L44" s="2330"/>
      <c r="M44" s="2330"/>
      <c r="N44" s="2330"/>
      <c r="O44" s="2331"/>
      <c r="P44" s="2330"/>
      <c r="Q44" s="2331"/>
      <c r="R44" s="2330"/>
      <c r="S44" s="2330"/>
      <c r="T44" s="2330"/>
      <c r="U44" s="1795"/>
      <c r="V44" s="2346"/>
      <c r="W44" s="1436"/>
      <c r="X44" s="1400"/>
      <c r="Y44" s="2347"/>
      <c r="Z44" s="2079"/>
      <c r="AA44" s="2348"/>
      <c r="AB44" s="2338">
        <v>2</v>
      </c>
      <c r="AC44" s="2339">
        <v>4</v>
      </c>
      <c r="AD44" s="2340">
        <v>5</v>
      </c>
      <c r="AE44" s="2340"/>
      <c r="AF44" s="2340">
        <v>1</v>
      </c>
      <c r="AG44" s="2340"/>
      <c r="AH44" s="2339"/>
      <c r="AI44" s="2341"/>
      <c r="AJ44" s="2342">
        <f t="shared" si="11"/>
        <v>12</v>
      </c>
      <c r="AK44" s="2343"/>
      <c r="AL44" s="2339">
        <v>29</v>
      </c>
      <c r="AM44" s="2352">
        <f t="shared" si="9"/>
        <v>29</v>
      </c>
      <c r="AN44" s="2349">
        <f t="shared" si="10"/>
        <v>2.4166666666666665</v>
      </c>
    </row>
    <row r="45" spans="1:41" s="1049" customFormat="1" ht="11.1" customHeight="1" x14ac:dyDescent="0.25">
      <c r="A45" s="2135">
        <v>39</v>
      </c>
      <c r="B45" s="1679"/>
      <c r="C45" s="1278" t="s">
        <v>7</v>
      </c>
      <c r="D45" s="1973"/>
      <c r="E45" s="2193"/>
      <c r="F45" s="2327"/>
      <c r="G45" s="1532"/>
      <c r="H45" s="2172"/>
      <c r="I45" s="2353"/>
      <c r="J45" s="2354"/>
      <c r="K45" s="1592"/>
      <c r="L45" s="1592"/>
      <c r="M45" s="1592"/>
      <c r="N45" s="1592"/>
      <c r="O45" s="1592"/>
      <c r="P45" s="1592"/>
      <c r="Q45" s="2355"/>
      <c r="R45" s="1592"/>
      <c r="S45" s="1592"/>
      <c r="T45" s="1592"/>
      <c r="U45" s="2356"/>
      <c r="V45" s="2120"/>
      <c r="W45" s="2357"/>
      <c r="X45" s="1576"/>
      <c r="Y45" s="2358"/>
      <c r="Z45" s="2079"/>
      <c r="AA45" s="2359"/>
      <c r="AB45" s="1362"/>
      <c r="AC45" s="1089">
        <v>7</v>
      </c>
      <c r="AD45" s="1182">
        <v>3</v>
      </c>
      <c r="AE45" s="1089"/>
      <c r="AF45" s="1182"/>
      <c r="AG45" s="1182"/>
      <c r="AH45" s="1089"/>
      <c r="AI45" s="2360"/>
      <c r="AJ45" s="2342">
        <f t="shared" si="11"/>
        <v>10</v>
      </c>
      <c r="AK45" s="2361"/>
      <c r="AL45" s="1089">
        <v>54</v>
      </c>
      <c r="AM45" s="2362">
        <f t="shared" si="9"/>
        <v>54</v>
      </c>
      <c r="AN45" s="2363">
        <f t="shared" si="10"/>
        <v>5.4</v>
      </c>
    </row>
    <row r="46" spans="1:41" s="1049" customFormat="1" ht="11.1" customHeight="1" x14ac:dyDescent="0.25">
      <c r="A46" s="2135">
        <v>40</v>
      </c>
      <c r="B46" s="1679"/>
      <c r="C46" s="1278" t="s">
        <v>1</v>
      </c>
      <c r="D46" s="1973"/>
      <c r="E46" s="2174"/>
      <c r="F46" s="2350"/>
      <c r="G46" s="1913"/>
      <c r="H46" s="2364"/>
      <c r="I46" s="2328"/>
      <c r="J46" s="2329"/>
      <c r="K46" s="2330"/>
      <c r="L46" s="2330"/>
      <c r="M46" s="2330"/>
      <c r="N46" s="2330"/>
      <c r="O46" s="2331"/>
      <c r="P46" s="2330"/>
      <c r="Q46" s="2331"/>
      <c r="R46" s="2330"/>
      <c r="S46" s="2330"/>
      <c r="T46" s="2330"/>
      <c r="U46" s="1795"/>
      <c r="V46" s="2346"/>
      <c r="W46" s="1436"/>
      <c r="X46" s="1400"/>
      <c r="Y46" s="2347"/>
      <c r="Z46" s="2079"/>
      <c r="AA46" s="2348"/>
      <c r="AB46" s="2338">
        <v>2</v>
      </c>
      <c r="AC46" s="2339">
        <v>6</v>
      </c>
      <c r="AD46" s="2340"/>
      <c r="AE46" s="2340"/>
      <c r="AF46" s="2340">
        <v>1</v>
      </c>
      <c r="AG46" s="2340"/>
      <c r="AH46" s="2339"/>
      <c r="AI46" s="2341"/>
      <c r="AJ46" s="2342">
        <f t="shared" si="11"/>
        <v>9</v>
      </c>
      <c r="AK46" s="2343"/>
      <c r="AL46" s="2339">
        <v>45</v>
      </c>
      <c r="AM46" s="2352">
        <f t="shared" si="9"/>
        <v>45</v>
      </c>
      <c r="AN46" s="2349">
        <f t="shared" si="10"/>
        <v>5</v>
      </c>
    </row>
    <row r="47" spans="1:41" s="1049" customFormat="1" ht="11.1" customHeight="1" x14ac:dyDescent="0.25">
      <c r="A47" s="2135">
        <v>41</v>
      </c>
      <c r="B47" s="1159"/>
      <c r="C47" s="1268" t="s">
        <v>431</v>
      </c>
      <c r="D47" s="2232" t="str">
        <f>ROMAN(AK47,0)</f>
        <v>I</v>
      </c>
      <c r="E47" s="2175"/>
      <c r="F47" s="2365"/>
      <c r="G47" s="1914"/>
      <c r="H47" s="2159"/>
      <c r="I47" s="2328"/>
      <c r="J47" s="2329"/>
      <c r="K47" s="2330"/>
      <c r="L47" s="2330"/>
      <c r="M47" s="2330"/>
      <c r="N47" s="2330"/>
      <c r="O47" s="2331"/>
      <c r="P47" s="2330"/>
      <c r="Q47" s="2331"/>
      <c r="R47" s="2330"/>
      <c r="S47" s="2330"/>
      <c r="T47" s="2330"/>
      <c r="U47" s="2298"/>
      <c r="V47" s="2346"/>
      <c r="W47" s="1833"/>
      <c r="X47" s="2162"/>
      <c r="Y47" s="2163"/>
      <c r="Z47" s="2164"/>
      <c r="AA47" s="2165"/>
      <c r="AB47" s="2338"/>
      <c r="AC47" s="2339">
        <v>4</v>
      </c>
      <c r="AD47" s="2340"/>
      <c r="AE47" s="2340">
        <v>1</v>
      </c>
      <c r="AF47" s="2340">
        <v>2</v>
      </c>
      <c r="AG47" s="2340"/>
      <c r="AH47" s="2339">
        <v>1</v>
      </c>
      <c r="AI47" s="2341"/>
      <c r="AJ47" s="2342">
        <f t="shared" si="11"/>
        <v>8</v>
      </c>
      <c r="AK47" s="2343">
        <v>1</v>
      </c>
      <c r="AL47" s="2339">
        <v>50</v>
      </c>
      <c r="AM47" s="2352">
        <f t="shared" si="9"/>
        <v>50</v>
      </c>
      <c r="AN47" s="2168">
        <f t="shared" si="10"/>
        <v>6.25</v>
      </c>
      <c r="AO47" s="1140"/>
    </row>
    <row r="48" spans="1:41" s="1140" customFormat="1" ht="11.1" customHeight="1" x14ac:dyDescent="0.25">
      <c r="A48" s="2135">
        <v>42</v>
      </c>
      <c r="B48" s="1679"/>
      <c r="C48" s="1517" t="s">
        <v>585</v>
      </c>
      <c r="D48" s="2232" t="str">
        <f>ROMAN(AK48,0)</f>
        <v>I</v>
      </c>
      <c r="E48" s="2233"/>
      <c r="F48" s="2366"/>
      <c r="G48" s="1936"/>
      <c r="H48" s="2159"/>
      <c r="I48" s="2367"/>
      <c r="J48" s="2368"/>
      <c r="K48" s="2369"/>
      <c r="L48" s="2369"/>
      <c r="M48" s="2369"/>
      <c r="N48" s="2369"/>
      <c r="O48" s="2370"/>
      <c r="P48" s="2369"/>
      <c r="Q48" s="2370"/>
      <c r="R48" s="2369"/>
      <c r="S48" s="2369"/>
      <c r="T48" s="2369"/>
      <c r="U48" s="1939"/>
      <c r="V48" s="2371"/>
      <c r="W48" s="1725"/>
      <c r="X48" s="1457"/>
      <c r="Y48" s="2372"/>
      <c r="Z48" s="2094"/>
      <c r="AA48" s="2373"/>
      <c r="AB48" s="2374"/>
      <c r="AC48" s="2375"/>
      <c r="AD48" s="2376">
        <v>3</v>
      </c>
      <c r="AE48" s="2376">
        <v>4</v>
      </c>
      <c r="AF48" s="2376">
        <v>1</v>
      </c>
      <c r="AG48" s="2376"/>
      <c r="AH48" s="2375"/>
      <c r="AI48" s="2341"/>
      <c r="AJ48" s="2342">
        <f t="shared" si="11"/>
        <v>8</v>
      </c>
      <c r="AK48" s="2377">
        <v>1</v>
      </c>
      <c r="AL48" s="2375">
        <v>71</v>
      </c>
      <c r="AM48" s="2378">
        <f t="shared" si="9"/>
        <v>71</v>
      </c>
      <c r="AN48" s="2379">
        <f t="shared" si="10"/>
        <v>8.875</v>
      </c>
    </row>
    <row r="49" spans="1:41" s="1140" customFormat="1" ht="11.1" customHeight="1" x14ac:dyDescent="0.25">
      <c r="A49" s="2135">
        <v>43</v>
      </c>
      <c r="B49" s="1742"/>
      <c r="C49" s="1699" t="s">
        <v>427</v>
      </c>
      <c r="D49" s="1967" t="str">
        <f>ROMAN(AK49,0)</f>
        <v>I</v>
      </c>
      <c r="E49" s="2380"/>
      <c r="F49" s="2381" t="s">
        <v>156</v>
      </c>
      <c r="G49" s="1532"/>
      <c r="H49" s="2207"/>
      <c r="I49" s="2353"/>
      <c r="J49" s="2354"/>
      <c r="K49" s="1592"/>
      <c r="L49" s="1592"/>
      <c r="M49" s="1592"/>
      <c r="N49" s="1805"/>
      <c r="O49" s="1592"/>
      <c r="P49" s="1592"/>
      <c r="Q49" s="2355"/>
      <c r="R49" s="1592"/>
      <c r="S49" s="1592"/>
      <c r="T49" s="1592"/>
      <c r="U49" s="2356"/>
      <c r="V49" s="2120"/>
      <c r="W49" s="2357"/>
      <c r="X49" s="1576"/>
      <c r="Y49" s="2358"/>
      <c r="Z49" s="2079"/>
      <c r="AA49" s="2359"/>
      <c r="AB49" s="1362">
        <v>1</v>
      </c>
      <c r="AC49" s="1089">
        <v>4</v>
      </c>
      <c r="AD49" s="1182">
        <v>2</v>
      </c>
      <c r="AE49" s="1182">
        <v>1</v>
      </c>
      <c r="AF49" s="1182"/>
      <c r="AG49" s="1182"/>
      <c r="AH49" s="1089"/>
      <c r="AI49" s="2382"/>
      <c r="AJ49" s="2342">
        <f t="shared" si="11"/>
        <v>8</v>
      </c>
      <c r="AK49" s="2361">
        <v>1</v>
      </c>
      <c r="AL49" s="1089">
        <v>52</v>
      </c>
      <c r="AM49" s="2362">
        <f t="shared" si="9"/>
        <v>52</v>
      </c>
      <c r="AN49" s="2363">
        <f t="shared" si="10"/>
        <v>6.5</v>
      </c>
    </row>
    <row r="50" spans="1:41" s="1140" customFormat="1" ht="11.1" customHeight="1" x14ac:dyDescent="0.25">
      <c r="A50" s="2135">
        <v>44</v>
      </c>
      <c r="B50" s="1679"/>
      <c r="C50" s="1485" t="s">
        <v>429</v>
      </c>
      <c r="D50" s="2383" t="str">
        <f>ROMAN(AK50,0)</f>
        <v>I</v>
      </c>
      <c r="E50" s="2384"/>
      <c r="F50" s="2385"/>
      <c r="G50" s="2386"/>
      <c r="H50" s="2172"/>
      <c r="I50" s="2387"/>
      <c r="J50" s="2388"/>
      <c r="K50" s="2389"/>
      <c r="L50" s="2389"/>
      <c r="M50" s="2389"/>
      <c r="N50" s="2389"/>
      <c r="O50" s="2389"/>
      <c r="P50" s="2389"/>
      <c r="Q50" s="2390"/>
      <c r="R50" s="2391"/>
      <c r="S50" s="2391"/>
      <c r="T50" s="2391"/>
      <c r="U50" s="2392"/>
      <c r="V50" s="2393"/>
      <c r="W50" s="2394"/>
      <c r="X50" s="2395"/>
      <c r="Y50" s="2396"/>
      <c r="Z50" s="2097"/>
      <c r="AA50" s="2397"/>
      <c r="AB50" s="2398">
        <v>3</v>
      </c>
      <c r="AC50" s="2399">
        <v>5</v>
      </c>
      <c r="AD50" s="2400"/>
      <c r="AE50" s="2400"/>
      <c r="AF50" s="2400"/>
      <c r="AG50" s="2400"/>
      <c r="AH50" s="2400"/>
      <c r="AI50" s="2400"/>
      <c r="AJ50" s="2401">
        <f t="shared" si="11"/>
        <v>8</v>
      </c>
      <c r="AK50" s="2402">
        <v>1</v>
      </c>
      <c r="AL50" s="2403">
        <v>61</v>
      </c>
      <c r="AM50" s="1541">
        <f t="shared" si="9"/>
        <v>61</v>
      </c>
      <c r="AN50" s="2404">
        <f t="shared" si="10"/>
        <v>7.625</v>
      </c>
    </row>
    <row r="51" spans="1:41" s="1140" customFormat="1" ht="11.1" customHeight="1" x14ac:dyDescent="0.25">
      <c r="A51" s="2135">
        <v>45</v>
      </c>
      <c r="B51" s="1679"/>
      <c r="C51" s="1278" t="s">
        <v>11</v>
      </c>
      <c r="D51" s="1910"/>
      <c r="E51" s="2193"/>
      <c r="F51" s="2327"/>
      <c r="G51" s="1532"/>
      <c r="H51" s="2207"/>
      <c r="I51" s="2353"/>
      <c r="J51" s="2354"/>
      <c r="K51" s="1592"/>
      <c r="L51" s="1592"/>
      <c r="M51" s="1592"/>
      <c r="N51" s="1592"/>
      <c r="O51" s="1592"/>
      <c r="P51" s="1592"/>
      <c r="Q51" s="2355"/>
      <c r="R51" s="1592"/>
      <c r="S51" s="1592"/>
      <c r="T51" s="1592"/>
      <c r="U51" s="2356"/>
      <c r="V51" s="2120"/>
      <c r="W51" s="2357"/>
      <c r="X51" s="1576"/>
      <c r="Y51" s="2358"/>
      <c r="Z51" s="2079"/>
      <c r="AA51" s="2359"/>
      <c r="AB51" s="1362">
        <v>3</v>
      </c>
      <c r="AC51" s="1089">
        <v>2</v>
      </c>
      <c r="AD51" s="1182">
        <v>3</v>
      </c>
      <c r="AE51" s="1182"/>
      <c r="AF51" s="1182"/>
      <c r="AG51" s="1182"/>
      <c r="AH51" s="1089"/>
      <c r="AI51" s="2360"/>
      <c r="AJ51" s="2342">
        <f t="shared" si="11"/>
        <v>8</v>
      </c>
      <c r="AK51" s="2124"/>
      <c r="AL51" s="1089">
        <v>61</v>
      </c>
      <c r="AM51" s="2405">
        <f t="shared" si="9"/>
        <v>61</v>
      </c>
      <c r="AN51" s="2363">
        <f t="shared" si="10"/>
        <v>7.625</v>
      </c>
    </row>
    <row r="52" spans="1:41" s="1140" customFormat="1" ht="11.1" customHeight="1" x14ac:dyDescent="0.25">
      <c r="A52" s="2135">
        <v>46</v>
      </c>
      <c r="B52" s="1742"/>
      <c r="C52" s="1278" t="s">
        <v>8</v>
      </c>
      <c r="D52" s="1910"/>
      <c r="E52" s="2174"/>
      <c r="F52" s="2350"/>
      <c r="G52" s="1929"/>
      <c r="H52" s="2406"/>
      <c r="I52" s="2328"/>
      <c r="J52" s="2329"/>
      <c r="K52" s="2330"/>
      <c r="L52" s="2330"/>
      <c r="M52" s="2330"/>
      <c r="N52" s="2330"/>
      <c r="O52" s="2331"/>
      <c r="P52" s="2330"/>
      <c r="Q52" s="2331"/>
      <c r="R52" s="2330"/>
      <c r="S52" s="2330"/>
      <c r="T52" s="2330"/>
      <c r="U52" s="1795"/>
      <c r="V52" s="2346"/>
      <c r="W52" s="1436"/>
      <c r="X52" s="1400"/>
      <c r="Y52" s="2407"/>
      <c r="Z52" s="2079"/>
      <c r="AA52" s="2348"/>
      <c r="AB52" s="2338"/>
      <c r="AC52" s="2339">
        <v>5</v>
      </c>
      <c r="AD52" s="2340"/>
      <c r="AE52" s="2340">
        <v>1</v>
      </c>
      <c r="AF52" s="2340">
        <v>1</v>
      </c>
      <c r="AG52" s="2340"/>
      <c r="AH52" s="2339"/>
      <c r="AI52" s="2341"/>
      <c r="AJ52" s="2342">
        <f t="shared" si="11"/>
        <v>7</v>
      </c>
      <c r="AK52" s="2408"/>
      <c r="AL52" s="2339">
        <v>34</v>
      </c>
      <c r="AM52" s="2344">
        <f t="shared" si="9"/>
        <v>34</v>
      </c>
      <c r="AN52" s="2349">
        <f t="shared" si="10"/>
        <v>4.8571428571428568</v>
      </c>
    </row>
    <row r="53" spans="1:41" s="1140" customFormat="1" ht="11.1" customHeight="1" x14ac:dyDescent="0.25">
      <c r="A53" s="2135">
        <v>47</v>
      </c>
      <c r="B53" s="1742"/>
      <c r="C53" s="1278" t="s">
        <v>36</v>
      </c>
      <c r="D53" s="1973" t="str">
        <f>ROMAN(AK53,0)</f>
        <v/>
      </c>
      <c r="E53" s="2174"/>
      <c r="F53" s="2350"/>
      <c r="G53" s="1928"/>
      <c r="H53" s="2351"/>
      <c r="I53" s="2328"/>
      <c r="J53" s="2329"/>
      <c r="K53" s="2330"/>
      <c r="L53" s="2330"/>
      <c r="M53" s="2369"/>
      <c r="N53" s="2369"/>
      <c r="O53" s="2331"/>
      <c r="P53" s="2330"/>
      <c r="Q53" s="2331"/>
      <c r="R53" s="2330"/>
      <c r="S53" s="2330"/>
      <c r="T53" s="2330"/>
      <c r="U53" s="1795"/>
      <c r="V53" s="2346"/>
      <c r="W53" s="1436"/>
      <c r="X53" s="1400"/>
      <c r="Y53" s="2407"/>
      <c r="Z53" s="2079"/>
      <c r="AA53" s="2348"/>
      <c r="AB53" s="2338"/>
      <c r="AC53" s="2339"/>
      <c r="AD53" s="2339">
        <v>1</v>
      </c>
      <c r="AE53" s="2339"/>
      <c r="AF53" s="2340">
        <v>3</v>
      </c>
      <c r="AG53" s="2340">
        <v>2</v>
      </c>
      <c r="AH53" s="2339"/>
      <c r="AI53" s="2341"/>
      <c r="AJ53" s="2342">
        <f t="shared" si="11"/>
        <v>6</v>
      </c>
      <c r="AK53" s="2408"/>
      <c r="AL53" s="2339">
        <v>29</v>
      </c>
      <c r="AM53" s="2344">
        <f t="shared" si="9"/>
        <v>29</v>
      </c>
      <c r="AN53" s="2168">
        <f t="shared" si="10"/>
        <v>4.833333333333333</v>
      </c>
    </row>
    <row r="54" spans="1:41" s="1140" customFormat="1" ht="11.1" customHeight="1" x14ac:dyDescent="0.25">
      <c r="A54" s="2135">
        <v>48</v>
      </c>
      <c r="B54" s="1742"/>
      <c r="C54" s="1262" t="s">
        <v>594</v>
      </c>
      <c r="D54" s="2409" t="str">
        <f>ROMAN(AK54,0)</f>
        <v>I</v>
      </c>
      <c r="E54" s="2410"/>
      <c r="F54" s="2411"/>
      <c r="G54" s="1532"/>
      <c r="H54" s="2172"/>
      <c r="I54" s="2353"/>
      <c r="J54" s="2354"/>
      <c r="K54" s="1592"/>
      <c r="L54" s="1592"/>
      <c r="M54" s="2412"/>
      <c r="N54" s="2412"/>
      <c r="O54" s="1805"/>
      <c r="P54" s="1592"/>
      <c r="Q54" s="2355"/>
      <c r="R54" s="1592"/>
      <c r="S54" s="1592"/>
      <c r="T54" s="1592"/>
      <c r="U54" s="2356"/>
      <c r="V54" s="2120"/>
      <c r="W54" s="2357"/>
      <c r="X54" s="1576"/>
      <c r="Y54" s="2358"/>
      <c r="Z54" s="2079"/>
      <c r="AA54" s="2359"/>
      <c r="AB54" s="1362"/>
      <c r="AC54" s="1089"/>
      <c r="AD54" s="1182">
        <v>2</v>
      </c>
      <c r="AE54" s="1182">
        <v>4</v>
      </c>
      <c r="AF54" s="1182"/>
      <c r="AG54" s="1182"/>
      <c r="AH54" s="1089"/>
      <c r="AI54" s="2360"/>
      <c r="AJ54" s="2342">
        <f t="shared" si="11"/>
        <v>6</v>
      </c>
      <c r="AK54" s="2124">
        <v>1</v>
      </c>
      <c r="AL54" s="1182">
        <v>41</v>
      </c>
      <c r="AM54" s="2405">
        <f t="shared" si="9"/>
        <v>41</v>
      </c>
      <c r="AN54" s="2363">
        <f t="shared" si="10"/>
        <v>6.833333333333333</v>
      </c>
    </row>
    <row r="55" spans="1:41" s="1140" customFormat="1" ht="11.1" customHeight="1" x14ac:dyDescent="0.25">
      <c r="A55" s="2135">
        <v>49</v>
      </c>
      <c r="B55" s="1742"/>
      <c r="C55" s="1278" t="s">
        <v>6</v>
      </c>
      <c r="D55" s="1973"/>
      <c r="E55" s="2193"/>
      <c r="F55" s="2327"/>
      <c r="G55" s="1351"/>
      <c r="H55" s="2172"/>
      <c r="I55" s="2353"/>
      <c r="J55" s="2354"/>
      <c r="K55" s="1592"/>
      <c r="L55" s="1592"/>
      <c r="M55" s="2412"/>
      <c r="N55" s="2412"/>
      <c r="O55" s="1592"/>
      <c r="P55" s="1592"/>
      <c r="Q55" s="2355"/>
      <c r="R55" s="1592"/>
      <c r="S55" s="1592"/>
      <c r="T55" s="1592"/>
      <c r="U55" s="2356"/>
      <c r="V55" s="2120"/>
      <c r="W55" s="2357"/>
      <c r="X55" s="1576"/>
      <c r="Y55" s="2358"/>
      <c r="Z55" s="2079"/>
      <c r="AA55" s="2359"/>
      <c r="AB55" s="1362"/>
      <c r="AC55" s="1089">
        <v>5</v>
      </c>
      <c r="AD55" s="1182"/>
      <c r="AE55" s="1182"/>
      <c r="AF55" s="1182"/>
      <c r="AG55" s="1182"/>
      <c r="AH55" s="1089"/>
      <c r="AI55" s="2360"/>
      <c r="AJ55" s="2342">
        <f t="shared" si="11"/>
        <v>5</v>
      </c>
      <c r="AK55" s="2124"/>
      <c r="AL55" s="1182">
        <v>14</v>
      </c>
      <c r="AM55" s="2405">
        <f t="shared" si="9"/>
        <v>14</v>
      </c>
      <c r="AN55" s="2363">
        <f t="shared" si="10"/>
        <v>2.8</v>
      </c>
    </row>
    <row r="56" spans="1:41" s="1140" customFormat="1" ht="11.1" customHeight="1" x14ac:dyDescent="0.25">
      <c r="A56" s="2135">
        <v>50</v>
      </c>
      <c r="B56" s="1679"/>
      <c r="C56" s="1278" t="s">
        <v>37</v>
      </c>
      <c r="D56" s="1973" t="str">
        <f>ROMAN(AK56,0)</f>
        <v/>
      </c>
      <c r="E56" s="2193"/>
      <c r="F56" s="2327"/>
      <c r="G56" s="1532"/>
      <c r="H56" s="2172"/>
      <c r="I56" s="2328"/>
      <c r="J56" s="2329"/>
      <c r="K56" s="2330"/>
      <c r="L56" s="2330"/>
      <c r="M56" s="2369"/>
      <c r="N56" s="2369"/>
      <c r="O56" s="2330"/>
      <c r="P56" s="2330"/>
      <c r="Q56" s="2331"/>
      <c r="R56" s="2330"/>
      <c r="S56" s="2330"/>
      <c r="T56" s="2330"/>
      <c r="U56" s="1795"/>
      <c r="V56" s="2346"/>
      <c r="W56" s="1833"/>
      <c r="X56" s="2162"/>
      <c r="Y56" s="2347"/>
      <c r="Z56" s="2079"/>
      <c r="AA56" s="2359"/>
      <c r="AB56" s="2338"/>
      <c r="AC56" s="2339"/>
      <c r="AD56" s="2340">
        <v>2</v>
      </c>
      <c r="AE56" s="2340">
        <v>1</v>
      </c>
      <c r="AF56" s="2340"/>
      <c r="AG56" s="2340"/>
      <c r="AH56" s="2339">
        <v>1</v>
      </c>
      <c r="AI56" s="2341"/>
      <c r="AJ56" s="2342">
        <f t="shared" si="11"/>
        <v>4</v>
      </c>
      <c r="AK56" s="2408"/>
      <c r="AL56" s="2340">
        <v>28</v>
      </c>
      <c r="AM56" s="2344">
        <f t="shared" si="9"/>
        <v>28</v>
      </c>
      <c r="AN56" s="2363">
        <f t="shared" si="10"/>
        <v>7</v>
      </c>
    </row>
    <row r="57" spans="1:41" s="1140" customFormat="1" ht="11.1" customHeight="1" x14ac:dyDescent="0.25">
      <c r="A57" s="2135">
        <v>51</v>
      </c>
      <c r="B57" s="1742"/>
      <c r="C57" s="1278" t="s">
        <v>63</v>
      </c>
      <c r="D57" s="1910" t="str">
        <f>ROMAN(AK57,0)</f>
        <v/>
      </c>
      <c r="E57" s="2174"/>
      <c r="F57" s="2327"/>
      <c r="G57" s="1916"/>
      <c r="H57" s="2413"/>
      <c r="I57" s="2328"/>
      <c r="J57" s="2329"/>
      <c r="K57" s="2330"/>
      <c r="L57" s="2330"/>
      <c r="M57" s="2330"/>
      <c r="N57" s="2330"/>
      <c r="O57" s="2331"/>
      <c r="P57" s="2330"/>
      <c r="Q57" s="2331"/>
      <c r="R57" s="2330"/>
      <c r="S57" s="2330"/>
      <c r="T57" s="2330"/>
      <c r="U57" s="1795"/>
      <c r="V57" s="2346"/>
      <c r="W57" s="1833"/>
      <c r="X57" s="2162"/>
      <c r="Y57" s="2347"/>
      <c r="Z57" s="2079"/>
      <c r="AA57" s="2348"/>
      <c r="AB57" s="2338"/>
      <c r="AC57" s="2339"/>
      <c r="AD57" s="2340"/>
      <c r="AE57" s="2340">
        <v>2</v>
      </c>
      <c r="AF57" s="2340">
        <v>1</v>
      </c>
      <c r="AG57" s="2340"/>
      <c r="AH57" s="2339">
        <v>1</v>
      </c>
      <c r="AI57" s="2341"/>
      <c r="AJ57" s="2342">
        <f t="shared" si="11"/>
        <v>4</v>
      </c>
      <c r="AK57" s="2408"/>
      <c r="AL57" s="2340">
        <v>7</v>
      </c>
      <c r="AM57" s="2344">
        <f t="shared" si="9"/>
        <v>7</v>
      </c>
      <c r="AN57" s="2168">
        <f t="shared" si="10"/>
        <v>1.75</v>
      </c>
    </row>
    <row r="58" spans="1:41" s="1140" customFormat="1" ht="11.1" customHeight="1" x14ac:dyDescent="0.25">
      <c r="A58" s="2135">
        <v>52</v>
      </c>
      <c r="B58" s="1742"/>
      <c r="C58" s="1783" t="s">
        <v>582</v>
      </c>
      <c r="D58" s="2414" t="str">
        <f>ROMAN(AK58,0)</f>
        <v>I</v>
      </c>
      <c r="E58" s="2415"/>
      <c r="F58" s="2416"/>
      <c r="G58" s="1923"/>
      <c r="H58" s="2159"/>
      <c r="I58" s="2315"/>
      <c r="J58" s="2316"/>
      <c r="K58" s="2317"/>
      <c r="L58" s="2317"/>
      <c r="M58" s="2417"/>
      <c r="N58" s="2417"/>
      <c r="O58" s="2318"/>
      <c r="P58" s="2317"/>
      <c r="Q58" s="2318"/>
      <c r="R58" s="2317"/>
      <c r="S58" s="2317"/>
      <c r="T58" s="2317"/>
      <c r="U58" s="2294"/>
      <c r="V58" s="2319"/>
      <c r="W58" s="2069"/>
      <c r="X58" s="2280"/>
      <c r="Y58" s="2281"/>
      <c r="Z58" s="2282"/>
      <c r="AA58" s="2283"/>
      <c r="AB58" s="2320"/>
      <c r="AC58" s="2321"/>
      <c r="AD58" s="2322"/>
      <c r="AE58" s="2322">
        <v>1</v>
      </c>
      <c r="AF58" s="2322">
        <v>1</v>
      </c>
      <c r="AG58" s="2322">
        <v>1</v>
      </c>
      <c r="AH58" s="2321"/>
      <c r="AI58" s="2323"/>
      <c r="AJ58" s="2324">
        <f t="shared" si="11"/>
        <v>3</v>
      </c>
      <c r="AK58" s="2418">
        <v>1</v>
      </c>
      <c r="AL58" s="2322">
        <v>19</v>
      </c>
      <c r="AM58" s="2326">
        <f t="shared" si="9"/>
        <v>19</v>
      </c>
      <c r="AN58" s="2287">
        <f t="shared" si="10"/>
        <v>6.333333333333333</v>
      </c>
    </row>
    <row r="59" spans="1:41" s="1140" customFormat="1" ht="11.1" customHeight="1" x14ac:dyDescent="0.25">
      <c r="A59" s="2135">
        <v>53</v>
      </c>
      <c r="B59" s="1742"/>
      <c r="C59" s="1268" t="s">
        <v>590</v>
      </c>
      <c r="D59" s="1969" t="str">
        <f>ROMAN(AK59,0)</f>
        <v>I</v>
      </c>
      <c r="E59" s="2419"/>
      <c r="F59" s="2365"/>
      <c r="G59" s="1914"/>
      <c r="H59" s="2159"/>
      <c r="I59" s="2328"/>
      <c r="J59" s="2329"/>
      <c r="K59" s="2330"/>
      <c r="L59" s="1272"/>
      <c r="M59" s="1287"/>
      <c r="N59" s="2369"/>
      <c r="O59" s="2420"/>
      <c r="P59" s="1272"/>
      <c r="Q59" s="2331"/>
      <c r="R59" s="1272"/>
      <c r="S59" s="2330"/>
      <c r="T59" s="2330"/>
      <c r="U59" s="1795"/>
      <c r="V59" s="2346"/>
      <c r="W59" s="1436"/>
      <c r="X59" s="1400"/>
      <c r="Y59" s="2347"/>
      <c r="Z59" s="2079"/>
      <c r="AA59" s="2348"/>
      <c r="AB59" s="2338">
        <v>1</v>
      </c>
      <c r="AC59" s="2339"/>
      <c r="AD59" s="2340"/>
      <c r="AE59" s="2340">
        <v>1</v>
      </c>
      <c r="AF59" s="2340">
        <v>1</v>
      </c>
      <c r="AG59" s="2340"/>
      <c r="AH59" s="2339"/>
      <c r="AI59" s="2341"/>
      <c r="AJ59" s="2342">
        <f t="shared" si="11"/>
        <v>3</v>
      </c>
      <c r="AK59" s="2408">
        <v>1</v>
      </c>
      <c r="AL59" s="2340">
        <v>23</v>
      </c>
      <c r="AM59" s="2344">
        <f t="shared" si="9"/>
        <v>23</v>
      </c>
      <c r="AN59" s="2349">
        <f t="shared" si="10"/>
        <v>7.666666666666667</v>
      </c>
    </row>
    <row r="60" spans="1:41" s="1140" customFormat="1" ht="11.1" customHeight="1" x14ac:dyDescent="0.25">
      <c r="A60" s="2135">
        <v>54</v>
      </c>
      <c r="B60" s="1742"/>
      <c r="C60" s="1278" t="s">
        <v>31</v>
      </c>
      <c r="D60" s="1910"/>
      <c r="E60" s="2174"/>
      <c r="F60" s="2327"/>
      <c r="G60" s="1930"/>
      <c r="H60" s="2172"/>
      <c r="I60" s="2328"/>
      <c r="J60" s="2329"/>
      <c r="K60" s="2330"/>
      <c r="L60" s="1272"/>
      <c r="M60" s="1287"/>
      <c r="N60" s="2369"/>
      <c r="O60" s="2420"/>
      <c r="P60" s="1272"/>
      <c r="Q60" s="2420"/>
      <c r="R60" s="1272"/>
      <c r="S60" s="1272"/>
      <c r="T60" s="1272"/>
      <c r="U60" s="1795"/>
      <c r="V60" s="2346"/>
      <c r="W60" s="1436"/>
      <c r="X60" s="1400"/>
      <c r="Y60" s="2407"/>
      <c r="Z60" s="2079"/>
      <c r="AA60" s="2348"/>
      <c r="AB60" s="2338"/>
      <c r="AC60" s="2339">
        <v>2</v>
      </c>
      <c r="AD60" s="2340"/>
      <c r="AE60" s="2340"/>
      <c r="AF60" s="2340">
        <v>1</v>
      </c>
      <c r="AG60" s="2340"/>
      <c r="AH60" s="2339"/>
      <c r="AI60" s="2341"/>
      <c r="AJ60" s="2342">
        <f t="shared" si="11"/>
        <v>3</v>
      </c>
      <c r="AK60" s="2408"/>
      <c r="AL60" s="2340">
        <v>16</v>
      </c>
      <c r="AM60" s="2344">
        <f t="shared" si="9"/>
        <v>16</v>
      </c>
      <c r="AN60" s="2349">
        <f t="shared" si="10"/>
        <v>5.333333333333333</v>
      </c>
    </row>
    <row r="61" spans="1:41" s="1140" customFormat="1" ht="11.1" customHeight="1" x14ac:dyDescent="0.25">
      <c r="A61" s="2135">
        <v>55</v>
      </c>
      <c r="B61" s="1742"/>
      <c r="C61" s="1278" t="s">
        <v>60</v>
      </c>
      <c r="D61" s="1910"/>
      <c r="E61" s="2193"/>
      <c r="F61" s="2327"/>
      <c r="G61" s="1532"/>
      <c r="H61" s="2172"/>
      <c r="I61" s="2353"/>
      <c r="J61" s="2354"/>
      <c r="K61" s="1592"/>
      <c r="L61" s="1583"/>
      <c r="M61" s="1287"/>
      <c r="N61" s="2412"/>
      <c r="O61" s="1583"/>
      <c r="P61" s="1583"/>
      <c r="Q61" s="2355"/>
      <c r="R61" s="1583"/>
      <c r="S61" s="1592"/>
      <c r="T61" s="1592"/>
      <c r="U61" s="2356"/>
      <c r="V61" s="2120"/>
      <c r="W61" s="2357"/>
      <c r="X61" s="1576"/>
      <c r="Y61" s="2358"/>
      <c r="Z61" s="2079"/>
      <c r="AA61" s="2359"/>
      <c r="AB61" s="1362"/>
      <c r="AC61" s="1089"/>
      <c r="AD61" s="1182"/>
      <c r="AE61" s="1182">
        <v>3</v>
      </c>
      <c r="AF61" s="1182"/>
      <c r="AG61" s="1182"/>
      <c r="AH61" s="1089"/>
      <c r="AI61" s="2360"/>
      <c r="AJ61" s="2342">
        <f t="shared" si="11"/>
        <v>3</v>
      </c>
      <c r="AK61" s="2124"/>
      <c r="AL61" s="1182">
        <v>11</v>
      </c>
      <c r="AM61" s="2405">
        <f t="shared" si="9"/>
        <v>11</v>
      </c>
      <c r="AN61" s="2363">
        <f t="shared" si="10"/>
        <v>3.6666666666666665</v>
      </c>
    </row>
    <row r="62" spans="1:41" s="1140" customFormat="1" ht="11.1" customHeight="1" x14ac:dyDescent="0.25">
      <c r="A62" s="2135">
        <v>56</v>
      </c>
      <c r="B62" s="1742"/>
      <c r="C62" s="1278" t="s">
        <v>5</v>
      </c>
      <c r="D62" s="1910"/>
      <c r="E62" s="2193"/>
      <c r="F62" s="2327"/>
      <c r="G62" s="1351"/>
      <c r="H62" s="2172"/>
      <c r="I62" s="2353"/>
      <c r="J62" s="2354"/>
      <c r="K62" s="1592"/>
      <c r="L62" s="1583"/>
      <c r="M62" s="1287"/>
      <c r="N62" s="2412"/>
      <c r="O62" s="1583"/>
      <c r="P62" s="1583"/>
      <c r="Q62" s="2355"/>
      <c r="R62" s="1583"/>
      <c r="S62" s="1592"/>
      <c r="T62" s="1592"/>
      <c r="U62" s="2356"/>
      <c r="V62" s="2120"/>
      <c r="W62" s="2357"/>
      <c r="X62" s="1576"/>
      <c r="Y62" s="2358"/>
      <c r="Z62" s="2079"/>
      <c r="AA62" s="2359"/>
      <c r="AB62" s="1362">
        <v>1</v>
      </c>
      <c r="AC62" s="1089">
        <v>2</v>
      </c>
      <c r="AD62" s="1182"/>
      <c r="AE62" s="1182"/>
      <c r="AF62" s="1182"/>
      <c r="AG62" s="1182"/>
      <c r="AH62" s="1089"/>
      <c r="AI62" s="2360"/>
      <c r="AJ62" s="2342">
        <f t="shared" si="11"/>
        <v>3</v>
      </c>
      <c r="AK62" s="2124"/>
      <c r="AL62" s="1182">
        <v>8</v>
      </c>
      <c r="AM62" s="2405">
        <f t="shared" si="9"/>
        <v>8</v>
      </c>
      <c r="AN62" s="2363">
        <f t="shared" si="10"/>
        <v>2.6666666666666665</v>
      </c>
    </row>
    <row r="63" spans="1:41" s="1140" customFormat="1" ht="11.1" customHeight="1" x14ac:dyDescent="0.25">
      <c r="A63" s="2135">
        <v>57</v>
      </c>
      <c r="B63" s="1742"/>
      <c r="C63" s="1278" t="s">
        <v>160</v>
      </c>
      <c r="D63" s="1910" t="str">
        <f>ROMAN(AK63,0)</f>
        <v/>
      </c>
      <c r="E63" s="2174"/>
      <c r="F63" s="2350"/>
      <c r="G63" s="1532"/>
      <c r="H63" s="2159"/>
      <c r="I63" s="2328"/>
      <c r="J63" s="2329"/>
      <c r="K63" s="2330"/>
      <c r="L63" s="1272"/>
      <c r="M63" s="1287"/>
      <c r="N63" s="2369"/>
      <c r="O63" s="2420"/>
      <c r="P63" s="1272"/>
      <c r="Q63" s="2420"/>
      <c r="R63" s="2420"/>
      <c r="S63" s="2330"/>
      <c r="T63" s="1272"/>
      <c r="U63" s="1795"/>
      <c r="V63" s="2346"/>
      <c r="W63" s="1833"/>
      <c r="X63" s="2162"/>
      <c r="Y63" s="2347"/>
      <c r="Z63" s="2091"/>
      <c r="AA63" s="2165"/>
      <c r="AB63" s="2338"/>
      <c r="AC63" s="2339"/>
      <c r="AD63" s="2340"/>
      <c r="AE63" s="2340"/>
      <c r="AF63" s="2340"/>
      <c r="AG63" s="2340"/>
      <c r="AH63" s="2339">
        <v>2</v>
      </c>
      <c r="AI63" s="2341"/>
      <c r="AJ63" s="2342">
        <f t="shared" si="11"/>
        <v>2</v>
      </c>
      <c r="AK63" s="2408"/>
      <c r="AL63" s="2340">
        <v>6</v>
      </c>
      <c r="AM63" s="2344">
        <f t="shared" si="9"/>
        <v>6</v>
      </c>
      <c r="AN63" s="2168">
        <f t="shared" si="10"/>
        <v>3</v>
      </c>
      <c r="AO63" s="1049"/>
    </row>
    <row r="64" spans="1:41" s="1140" customFormat="1" ht="11.1" customHeight="1" x14ac:dyDescent="0.25">
      <c r="A64" s="2135">
        <v>58</v>
      </c>
      <c r="B64" s="1742"/>
      <c r="C64" s="1278" t="s">
        <v>149</v>
      </c>
      <c r="D64" s="1910" t="str">
        <f>ROMAN(AK64,0)</f>
        <v/>
      </c>
      <c r="E64" s="2174"/>
      <c r="F64" s="2350"/>
      <c r="G64" s="2421"/>
      <c r="H64" s="2364"/>
      <c r="I64" s="2315"/>
      <c r="J64" s="2331"/>
      <c r="K64" s="2330"/>
      <c r="L64" s="1255"/>
      <c r="M64" s="1287"/>
      <c r="N64" s="2369"/>
      <c r="O64" s="2318"/>
      <c r="P64" s="1255"/>
      <c r="Q64" s="2422"/>
      <c r="R64" s="1255"/>
      <c r="S64" s="1255"/>
      <c r="T64" s="1255"/>
      <c r="U64" s="1797"/>
      <c r="V64" s="2346"/>
      <c r="W64" s="1833"/>
      <c r="X64" s="2162"/>
      <c r="Y64" s="2347"/>
      <c r="Z64" s="2079"/>
      <c r="AA64" s="2348"/>
      <c r="AB64" s="2320"/>
      <c r="AC64" s="2321"/>
      <c r="AD64" s="2322"/>
      <c r="AE64" s="2340"/>
      <c r="AF64" s="2340"/>
      <c r="AG64" s="2340"/>
      <c r="AH64" s="2339">
        <v>2</v>
      </c>
      <c r="AI64" s="2341"/>
      <c r="AJ64" s="2342">
        <f t="shared" si="11"/>
        <v>2</v>
      </c>
      <c r="AK64" s="2418"/>
      <c r="AL64" s="2340">
        <v>5</v>
      </c>
      <c r="AM64" s="2344">
        <f t="shared" si="9"/>
        <v>5</v>
      </c>
      <c r="AN64" s="2168">
        <f t="shared" si="10"/>
        <v>2.5</v>
      </c>
    </row>
    <row r="65" spans="1:47" s="1049" customFormat="1" ht="11.1" customHeight="1" x14ac:dyDescent="0.25">
      <c r="A65" s="2135">
        <v>59</v>
      </c>
      <c r="B65" s="1742"/>
      <c r="C65" s="1282" t="s">
        <v>65</v>
      </c>
      <c r="D65" s="1910" t="str">
        <f>ROMAN(AK65,0)</f>
        <v/>
      </c>
      <c r="E65" s="2230"/>
      <c r="F65" s="2423"/>
      <c r="G65" s="1936"/>
      <c r="H65" s="2159"/>
      <c r="I65" s="2424"/>
      <c r="J65" s="2370"/>
      <c r="K65" s="2369"/>
      <c r="L65" s="2425"/>
      <c r="M65" s="1287"/>
      <c r="N65" s="2369"/>
      <c r="O65" s="2370"/>
      <c r="P65" s="2425"/>
      <c r="Q65" s="2426"/>
      <c r="R65" s="2425"/>
      <c r="S65" s="2425"/>
      <c r="T65" s="2425"/>
      <c r="U65" s="1934"/>
      <c r="V65" s="2371"/>
      <c r="W65" s="1868"/>
      <c r="X65" s="2196"/>
      <c r="Y65" s="2427"/>
      <c r="Z65" s="2094"/>
      <c r="AA65" s="2373"/>
      <c r="AB65" s="2374"/>
      <c r="AC65" s="2375"/>
      <c r="AD65" s="2375"/>
      <c r="AE65" s="2375"/>
      <c r="AF65" s="2375">
        <v>1</v>
      </c>
      <c r="AG65" s="2376"/>
      <c r="AH65" s="2375">
        <v>1</v>
      </c>
      <c r="AI65" s="2428"/>
      <c r="AJ65" s="2342">
        <f t="shared" si="11"/>
        <v>2</v>
      </c>
      <c r="AK65" s="2429"/>
      <c r="AL65" s="2376">
        <v>10</v>
      </c>
      <c r="AM65" s="2430">
        <f t="shared" si="9"/>
        <v>10</v>
      </c>
      <c r="AN65" s="2168">
        <f t="shared" si="10"/>
        <v>5</v>
      </c>
    </row>
    <row r="66" spans="1:47" s="1049" customFormat="1" ht="11.1" customHeight="1" x14ac:dyDescent="0.25">
      <c r="A66" s="2135">
        <v>60</v>
      </c>
      <c r="B66" s="1679"/>
      <c r="C66" s="1282" t="s">
        <v>83</v>
      </c>
      <c r="D66" s="1910" t="str">
        <f>ROMAN(AK66,0)</f>
        <v/>
      </c>
      <c r="E66" s="2230"/>
      <c r="F66" s="2431"/>
      <c r="G66" s="1936"/>
      <c r="H66" s="2159"/>
      <c r="I66" s="2367"/>
      <c r="J66" s="2370"/>
      <c r="K66" s="2369"/>
      <c r="L66" s="1287"/>
      <c r="M66" s="1287"/>
      <c r="N66" s="1287"/>
      <c r="O66" s="2432"/>
      <c r="P66" s="1287"/>
      <c r="Q66" s="2432"/>
      <c r="R66" s="1287"/>
      <c r="S66" s="1287"/>
      <c r="T66" s="1287"/>
      <c r="U66" s="1939"/>
      <c r="V66" s="2371"/>
      <c r="W66" s="1725"/>
      <c r="X66" s="1457"/>
      <c r="Y66" s="2427"/>
      <c r="Z66" s="2094"/>
      <c r="AA66" s="2373"/>
      <c r="AB66" s="2374"/>
      <c r="AC66" s="2375"/>
      <c r="AD66" s="2376"/>
      <c r="AE66" s="2376"/>
      <c r="AF66" s="2376">
        <v>1</v>
      </c>
      <c r="AG66" s="2376">
        <v>1</v>
      </c>
      <c r="AH66" s="2375"/>
      <c r="AI66" s="2428"/>
      <c r="AJ66" s="2342">
        <f t="shared" si="11"/>
        <v>2</v>
      </c>
      <c r="AK66" s="2433"/>
      <c r="AL66" s="2376">
        <v>7</v>
      </c>
      <c r="AM66" s="2430">
        <f t="shared" si="9"/>
        <v>7</v>
      </c>
      <c r="AN66" s="2168">
        <f t="shared" si="10"/>
        <v>3.5</v>
      </c>
    </row>
    <row r="67" spans="1:47" s="1049" customFormat="1" ht="11.1" customHeight="1" x14ac:dyDescent="0.25">
      <c r="A67" s="2135">
        <v>61</v>
      </c>
      <c r="B67" s="1742"/>
      <c r="C67" s="2434" t="s">
        <v>674</v>
      </c>
      <c r="D67" s="2409" t="str">
        <f>ROMAN(AK67,0)</f>
        <v>I</v>
      </c>
      <c r="E67" s="2435"/>
      <c r="F67" s="2436"/>
      <c r="G67" s="2437"/>
      <c r="H67" s="2172"/>
      <c r="I67" s="2438"/>
      <c r="J67" s="2439"/>
      <c r="K67" s="2440"/>
      <c r="L67" s="2441"/>
      <c r="M67" s="2441"/>
      <c r="N67" s="2441"/>
      <c r="O67" s="2442"/>
      <c r="P67" s="2441"/>
      <c r="Q67" s="2442"/>
      <c r="R67" s="2441"/>
      <c r="S67" s="2441"/>
      <c r="T67" s="2441"/>
      <c r="U67" s="2443"/>
      <c r="V67" s="2444"/>
      <c r="W67" s="2445"/>
      <c r="X67" s="1950"/>
      <c r="Y67" s="2446"/>
      <c r="Z67" s="2108"/>
      <c r="AA67" s="2447"/>
      <c r="AB67" s="2448"/>
      <c r="AC67" s="2449"/>
      <c r="AD67" s="2450"/>
      <c r="AE67" s="2450">
        <v>1</v>
      </c>
      <c r="AF67" s="2450">
        <v>1</v>
      </c>
      <c r="AG67" s="2450"/>
      <c r="AH67" s="2449"/>
      <c r="AI67" s="2451"/>
      <c r="AJ67" s="2342">
        <f t="shared" si="11"/>
        <v>2</v>
      </c>
      <c r="AK67" s="2452">
        <v>1</v>
      </c>
      <c r="AL67" s="2450">
        <v>19</v>
      </c>
      <c r="AM67" s="2453">
        <f t="shared" si="9"/>
        <v>19</v>
      </c>
      <c r="AN67" s="2379">
        <f t="shared" si="10"/>
        <v>9.5</v>
      </c>
    </row>
    <row r="68" spans="1:47" s="1049" customFormat="1" ht="11.1" customHeight="1" thickBot="1" x14ac:dyDescent="0.3">
      <c r="A68" s="2135">
        <v>62</v>
      </c>
      <c r="B68" s="1742"/>
      <c r="C68" s="1282" t="s">
        <v>55</v>
      </c>
      <c r="D68" s="1973"/>
      <c r="E68" s="2454"/>
      <c r="F68" s="2431"/>
      <c r="G68" s="1519"/>
      <c r="H68" s="2172"/>
      <c r="I68" s="2455"/>
      <c r="J68" s="2456"/>
      <c r="K68" s="2412"/>
      <c r="L68" s="2457"/>
      <c r="M68" s="2457"/>
      <c r="N68" s="2458"/>
      <c r="O68" s="2457"/>
      <c r="P68" s="2457"/>
      <c r="Q68" s="2459"/>
      <c r="R68" s="2457"/>
      <c r="S68" s="2457"/>
      <c r="T68" s="2457"/>
      <c r="U68" s="2460"/>
      <c r="V68" s="2461"/>
      <c r="W68" s="2462"/>
      <c r="X68" s="1984"/>
      <c r="Y68" s="2463"/>
      <c r="Z68" s="2094"/>
      <c r="AA68" s="2464"/>
      <c r="AB68" s="2465"/>
      <c r="AC68" s="1195"/>
      <c r="AD68" s="1196"/>
      <c r="AE68" s="1196">
        <v>2</v>
      </c>
      <c r="AF68" s="1196"/>
      <c r="AG68" s="1196"/>
      <c r="AH68" s="1195"/>
      <c r="AI68" s="2466"/>
      <c r="AJ68" s="2467">
        <f t="shared" si="11"/>
        <v>2</v>
      </c>
      <c r="AK68" s="2468"/>
      <c r="AL68" s="1196">
        <v>8</v>
      </c>
      <c r="AM68" s="2469">
        <f t="shared" si="9"/>
        <v>8</v>
      </c>
      <c r="AN68" s="2470">
        <f t="shared" si="10"/>
        <v>4</v>
      </c>
    </row>
    <row r="69" spans="1:47" s="1049" customFormat="1" ht="11.1" customHeight="1" thickTop="1" x14ac:dyDescent="0.25">
      <c r="A69" s="2135">
        <v>63</v>
      </c>
      <c r="B69" s="1742"/>
      <c r="C69" s="1869" t="s">
        <v>51</v>
      </c>
      <c r="D69" s="2471"/>
      <c r="E69" s="2472"/>
      <c r="F69" s="2473"/>
      <c r="G69" s="2474"/>
      <c r="H69" s="2207"/>
      <c r="I69" s="2475"/>
      <c r="J69" s="2476"/>
      <c r="K69" s="2477"/>
      <c r="L69" s="2478"/>
      <c r="M69" s="2478"/>
      <c r="N69" s="2477"/>
      <c r="O69" s="2478"/>
      <c r="P69" s="2478"/>
      <c r="Q69" s="2479"/>
      <c r="R69" s="2478"/>
      <c r="S69" s="2478"/>
      <c r="T69" s="2478"/>
      <c r="U69" s="2480"/>
      <c r="V69" s="2481"/>
      <c r="W69" s="2482"/>
      <c r="X69" s="2483"/>
      <c r="Y69" s="2484"/>
      <c r="Z69" s="2087"/>
      <c r="AA69" s="2485"/>
      <c r="AB69" s="2486">
        <v>2</v>
      </c>
      <c r="AC69" s="2487"/>
      <c r="AD69" s="2488"/>
      <c r="AE69" s="2488"/>
      <c r="AF69" s="2488"/>
      <c r="AG69" s="2488"/>
      <c r="AH69" s="2487"/>
      <c r="AI69" s="2489"/>
      <c r="AJ69" s="2490">
        <f t="shared" si="11"/>
        <v>2</v>
      </c>
      <c r="AK69" s="2491"/>
      <c r="AL69" s="2488">
        <v>8</v>
      </c>
      <c r="AM69" s="2492">
        <f t="shared" si="9"/>
        <v>8</v>
      </c>
      <c r="AN69" s="2493">
        <f t="shared" si="10"/>
        <v>4</v>
      </c>
    </row>
    <row r="70" spans="1:47" s="1049" customFormat="1" ht="11.1" customHeight="1" x14ac:dyDescent="0.25">
      <c r="A70" s="2135">
        <v>64</v>
      </c>
      <c r="B70" s="1159"/>
      <c r="C70" s="2494" t="s">
        <v>167</v>
      </c>
      <c r="D70" s="2495" t="str">
        <f t="shared" ref="D70:D75" si="12">ROMAN(AK70,0)</f>
        <v/>
      </c>
      <c r="E70" s="2496"/>
      <c r="F70" s="2497"/>
      <c r="G70" s="2498"/>
      <c r="H70" s="2499"/>
      <c r="I70" s="2500"/>
      <c r="J70" s="2501"/>
      <c r="K70" s="2502"/>
      <c r="L70" s="2503"/>
      <c r="M70" s="2503"/>
      <c r="N70" s="2502"/>
      <c r="O70" s="2504"/>
      <c r="P70" s="2504"/>
      <c r="Q70" s="2505"/>
      <c r="R70" s="2503"/>
      <c r="S70" s="2503"/>
      <c r="T70" s="2503"/>
      <c r="U70" s="2506"/>
      <c r="V70" s="2507"/>
      <c r="W70" s="2508"/>
      <c r="X70" s="2509"/>
      <c r="Y70" s="2347"/>
      <c r="Z70" s="2091"/>
      <c r="AA70" s="2510"/>
      <c r="AB70" s="2511"/>
      <c r="AC70" s="2512"/>
      <c r="AD70" s="2513"/>
      <c r="AE70" s="2513"/>
      <c r="AF70" s="2513"/>
      <c r="AG70" s="2513"/>
      <c r="AH70" s="2512">
        <v>1</v>
      </c>
      <c r="AI70" s="2514"/>
      <c r="AJ70" s="2515">
        <f t="shared" si="11"/>
        <v>1</v>
      </c>
      <c r="AK70" s="2516"/>
      <c r="AL70" s="2513">
        <v>10</v>
      </c>
      <c r="AM70" s="2513">
        <f t="shared" si="9"/>
        <v>10</v>
      </c>
      <c r="AN70" s="2517">
        <f t="shared" si="10"/>
        <v>10</v>
      </c>
    </row>
    <row r="71" spans="1:47" s="1049" customFormat="1" ht="11.1" customHeight="1" x14ac:dyDescent="0.25">
      <c r="A71" s="2135">
        <v>65</v>
      </c>
      <c r="B71" s="1159"/>
      <c r="C71" s="2494" t="s">
        <v>168</v>
      </c>
      <c r="D71" s="2495" t="str">
        <f t="shared" si="12"/>
        <v/>
      </c>
      <c r="E71" s="2496"/>
      <c r="F71" s="2497"/>
      <c r="G71" s="2498"/>
      <c r="H71" s="2499"/>
      <c r="I71" s="2500"/>
      <c r="J71" s="2501"/>
      <c r="K71" s="2502"/>
      <c r="L71" s="2503"/>
      <c r="M71" s="2503"/>
      <c r="N71" s="2502"/>
      <c r="O71" s="2504"/>
      <c r="P71" s="2504"/>
      <c r="Q71" s="2505"/>
      <c r="R71" s="2503"/>
      <c r="S71" s="2503"/>
      <c r="T71" s="2503"/>
      <c r="U71" s="2506"/>
      <c r="V71" s="2507"/>
      <c r="W71" s="2508"/>
      <c r="X71" s="2509"/>
      <c r="Y71" s="2347"/>
      <c r="Z71" s="2091"/>
      <c r="AA71" s="2510"/>
      <c r="AB71" s="2511"/>
      <c r="AC71" s="2512"/>
      <c r="AD71" s="2513"/>
      <c r="AE71" s="2513"/>
      <c r="AF71" s="2513"/>
      <c r="AG71" s="2513"/>
      <c r="AH71" s="2512">
        <v>1</v>
      </c>
      <c r="AI71" s="2514"/>
      <c r="AJ71" s="2515">
        <f t="shared" si="11"/>
        <v>1</v>
      </c>
      <c r="AK71" s="2516"/>
      <c r="AL71" s="2513">
        <v>7</v>
      </c>
      <c r="AM71" s="2513">
        <f t="shared" ref="AM71:AM93" si="13">AL71+V71</f>
        <v>7</v>
      </c>
      <c r="AN71" s="2517">
        <f t="shared" ref="AN71:AN93" si="14">AM71/AJ71</f>
        <v>7</v>
      </c>
    </row>
    <row r="72" spans="1:47" s="1049" customFormat="1" ht="11.1" customHeight="1" x14ac:dyDescent="0.25">
      <c r="A72" s="2135">
        <v>66</v>
      </c>
      <c r="B72" s="1679"/>
      <c r="C72" s="2494" t="s">
        <v>169</v>
      </c>
      <c r="D72" s="2495" t="str">
        <f t="shared" si="12"/>
        <v/>
      </c>
      <c r="E72" s="2496"/>
      <c r="F72" s="2497"/>
      <c r="G72" s="2498"/>
      <c r="H72" s="2499"/>
      <c r="I72" s="2500"/>
      <c r="J72" s="2501"/>
      <c r="K72" s="2502"/>
      <c r="L72" s="2503"/>
      <c r="M72" s="2503"/>
      <c r="N72" s="2502"/>
      <c r="O72" s="2504"/>
      <c r="P72" s="2504"/>
      <c r="Q72" s="2505"/>
      <c r="R72" s="2503"/>
      <c r="S72" s="2503"/>
      <c r="T72" s="2503"/>
      <c r="U72" s="2506"/>
      <c r="V72" s="2507"/>
      <c r="W72" s="2508"/>
      <c r="X72" s="2509"/>
      <c r="Y72" s="2347"/>
      <c r="Z72" s="2091"/>
      <c r="AA72" s="2510"/>
      <c r="AB72" s="2511"/>
      <c r="AC72" s="2512"/>
      <c r="AD72" s="2513"/>
      <c r="AE72" s="2513"/>
      <c r="AF72" s="2513"/>
      <c r="AG72" s="2513"/>
      <c r="AH72" s="2512">
        <v>1</v>
      </c>
      <c r="AI72" s="2514"/>
      <c r="AJ72" s="2515">
        <f t="shared" si="11"/>
        <v>1</v>
      </c>
      <c r="AK72" s="2516"/>
      <c r="AL72" s="2513">
        <v>4</v>
      </c>
      <c r="AM72" s="2513">
        <f t="shared" si="13"/>
        <v>4</v>
      </c>
      <c r="AN72" s="2517">
        <f t="shared" si="14"/>
        <v>4</v>
      </c>
    </row>
    <row r="73" spans="1:47" s="1049" customFormat="1" ht="11.1" customHeight="1" x14ac:dyDescent="0.25">
      <c r="A73" s="2135">
        <v>67</v>
      </c>
      <c r="B73" s="1679"/>
      <c r="C73" s="2494" t="s">
        <v>157</v>
      </c>
      <c r="D73" s="2495" t="str">
        <f t="shared" si="12"/>
        <v/>
      </c>
      <c r="E73" s="2496"/>
      <c r="F73" s="2497"/>
      <c r="G73" s="2518"/>
      <c r="H73" s="2499"/>
      <c r="I73" s="2500"/>
      <c r="J73" s="2501"/>
      <c r="K73" s="2502"/>
      <c r="L73" s="2503"/>
      <c r="M73" s="2503"/>
      <c r="N73" s="2502"/>
      <c r="O73" s="2504"/>
      <c r="P73" s="2504"/>
      <c r="Q73" s="2505"/>
      <c r="R73" s="2503"/>
      <c r="S73" s="2503"/>
      <c r="T73" s="2503"/>
      <c r="U73" s="2506"/>
      <c r="V73" s="2507"/>
      <c r="W73" s="2508"/>
      <c r="X73" s="2509"/>
      <c r="Y73" s="2347"/>
      <c r="Z73" s="2079"/>
      <c r="AA73" s="2519"/>
      <c r="AB73" s="2511"/>
      <c r="AC73" s="2512"/>
      <c r="AD73" s="2513"/>
      <c r="AE73" s="2513"/>
      <c r="AF73" s="2513"/>
      <c r="AG73" s="2513"/>
      <c r="AH73" s="2512">
        <v>1</v>
      </c>
      <c r="AI73" s="2514"/>
      <c r="AJ73" s="2515">
        <f t="shared" si="11"/>
        <v>1</v>
      </c>
      <c r="AK73" s="2516"/>
      <c r="AL73" s="2513">
        <v>0</v>
      </c>
      <c r="AM73" s="2513">
        <f t="shared" si="13"/>
        <v>0</v>
      </c>
      <c r="AN73" s="2517">
        <f t="shared" si="14"/>
        <v>0</v>
      </c>
    </row>
    <row r="74" spans="1:47" s="1049" customFormat="1" ht="11.1" customHeight="1" x14ac:dyDescent="0.25">
      <c r="A74" s="2135">
        <v>68</v>
      </c>
      <c r="B74" s="1742"/>
      <c r="C74" s="2494" t="s">
        <v>118</v>
      </c>
      <c r="D74" s="2495" t="str">
        <f t="shared" si="12"/>
        <v/>
      </c>
      <c r="E74" s="2496"/>
      <c r="F74" s="2497"/>
      <c r="G74" s="2518"/>
      <c r="H74" s="2499"/>
      <c r="I74" s="2500"/>
      <c r="J74" s="2501"/>
      <c r="K74" s="2502"/>
      <c r="L74" s="2503"/>
      <c r="M74" s="2503"/>
      <c r="N74" s="2502"/>
      <c r="O74" s="2504"/>
      <c r="P74" s="2504"/>
      <c r="Q74" s="2505"/>
      <c r="R74" s="2503"/>
      <c r="S74" s="2503"/>
      <c r="T74" s="2503"/>
      <c r="U74" s="2506"/>
      <c r="V74" s="2507"/>
      <c r="W74" s="2520"/>
      <c r="X74" s="2521"/>
      <c r="Y74" s="2347"/>
      <c r="Z74" s="2079"/>
      <c r="AA74" s="2519"/>
      <c r="AB74" s="2511"/>
      <c r="AC74" s="2512"/>
      <c r="AD74" s="2513"/>
      <c r="AE74" s="2513"/>
      <c r="AF74" s="2513"/>
      <c r="AG74" s="2513">
        <v>1</v>
      </c>
      <c r="AH74" s="2512"/>
      <c r="AI74" s="2514"/>
      <c r="AJ74" s="2515">
        <f t="shared" si="11"/>
        <v>1</v>
      </c>
      <c r="AK74" s="2516"/>
      <c r="AL74" s="2513">
        <v>5</v>
      </c>
      <c r="AM74" s="2513">
        <f t="shared" si="13"/>
        <v>5</v>
      </c>
      <c r="AN74" s="2517">
        <f t="shared" si="14"/>
        <v>5</v>
      </c>
    </row>
    <row r="75" spans="1:47" s="1049" customFormat="1" ht="11.1" customHeight="1" x14ac:dyDescent="0.25">
      <c r="A75" s="2135">
        <v>69</v>
      </c>
      <c r="B75" s="1679"/>
      <c r="C75" s="2494" t="s">
        <v>117</v>
      </c>
      <c r="D75" s="2495" t="str">
        <f t="shared" si="12"/>
        <v/>
      </c>
      <c r="E75" s="2496"/>
      <c r="F75" s="2497"/>
      <c r="G75" s="2518"/>
      <c r="H75" s="2499"/>
      <c r="I75" s="2500"/>
      <c r="J75" s="2501"/>
      <c r="K75" s="2502"/>
      <c r="L75" s="2503"/>
      <c r="M75" s="2503"/>
      <c r="N75" s="2502"/>
      <c r="O75" s="2504"/>
      <c r="P75" s="2504"/>
      <c r="Q75" s="2505"/>
      <c r="R75" s="2503"/>
      <c r="S75" s="2503"/>
      <c r="T75" s="2503"/>
      <c r="U75" s="2506"/>
      <c r="V75" s="2507"/>
      <c r="W75" s="2520"/>
      <c r="X75" s="2521"/>
      <c r="Y75" s="2347"/>
      <c r="Z75" s="2079"/>
      <c r="AA75" s="2519"/>
      <c r="AB75" s="2511"/>
      <c r="AC75" s="2512"/>
      <c r="AD75" s="2513"/>
      <c r="AE75" s="2513"/>
      <c r="AF75" s="2513"/>
      <c r="AG75" s="2513">
        <v>1</v>
      </c>
      <c r="AH75" s="2512"/>
      <c r="AI75" s="2514"/>
      <c r="AJ75" s="2515">
        <f t="shared" si="11"/>
        <v>1</v>
      </c>
      <c r="AK75" s="2516"/>
      <c r="AL75" s="2513">
        <v>2</v>
      </c>
      <c r="AM75" s="2513">
        <f t="shared" si="13"/>
        <v>2</v>
      </c>
      <c r="AN75" s="2517">
        <f t="shared" si="14"/>
        <v>2</v>
      </c>
    </row>
    <row r="76" spans="1:47" s="1049" customFormat="1" ht="11.1" customHeight="1" x14ac:dyDescent="0.25">
      <c r="A76" s="2135">
        <v>70</v>
      </c>
      <c r="B76" s="1679"/>
      <c r="C76" s="2494" t="s">
        <v>80</v>
      </c>
      <c r="D76" s="2495"/>
      <c r="E76" s="2496"/>
      <c r="F76" s="2497"/>
      <c r="G76" s="2518"/>
      <c r="H76" s="2499"/>
      <c r="I76" s="2500"/>
      <c r="J76" s="2501"/>
      <c r="K76" s="2502"/>
      <c r="L76" s="2503"/>
      <c r="M76" s="2503"/>
      <c r="N76" s="2502"/>
      <c r="O76" s="2505"/>
      <c r="P76" s="2503"/>
      <c r="Q76" s="2505"/>
      <c r="R76" s="2503"/>
      <c r="S76" s="2503"/>
      <c r="T76" s="2503"/>
      <c r="U76" s="2506"/>
      <c r="V76" s="2522"/>
      <c r="W76" s="2520"/>
      <c r="X76" s="2521"/>
      <c r="Y76" s="2347"/>
      <c r="Z76" s="2079"/>
      <c r="AA76" s="2519"/>
      <c r="AB76" s="2511"/>
      <c r="AC76" s="2512"/>
      <c r="AD76" s="2513"/>
      <c r="AE76" s="2513"/>
      <c r="AF76" s="2513">
        <v>1</v>
      </c>
      <c r="AG76" s="2513"/>
      <c r="AH76" s="2512"/>
      <c r="AI76" s="2514"/>
      <c r="AJ76" s="2515">
        <f t="shared" si="11"/>
        <v>1</v>
      </c>
      <c r="AK76" s="2516"/>
      <c r="AL76" s="2513">
        <v>5</v>
      </c>
      <c r="AM76" s="2513">
        <f t="shared" si="13"/>
        <v>5</v>
      </c>
      <c r="AN76" s="2523">
        <f t="shared" si="14"/>
        <v>5</v>
      </c>
    </row>
    <row r="77" spans="1:47" ht="11.1" customHeight="1" x14ac:dyDescent="0.25">
      <c r="A77" s="2135">
        <v>71</v>
      </c>
      <c r="B77" s="1742"/>
      <c r="C77" s="2494" t="s">
        <v>82</v>
      </c>
      <c r="D77" s="2495"/>
      <c r="E77" s="2496"/>
      <c r="F77" s="2497"/>
      <c r="G77" s="2518"/>
      <c r="H77" s="2499"/>
      <c r="I77" s="2500"/>
      <c r="J77" s="2501"/>
      <c r="K77" s="2502"/>
      <c r="L77" s="2503"/>
      <c r="M77" s="2503"/>
      <c r="N77" s="2503"/>
      <c r="O77" s="2505"/>
      <c r="P77" s="2503"/>
      <c r="Q77" s="2505"/>
      <c r="R77" s="2503"/>
      <c r="S77" s="2503"/>
      <c r="T77" s="2503"/>
      <c r="U77" s="2506"/>
      <c r="V77" s="2522"/>
      <c r="W77" s="2520"/>
      <c r="X77" s="2521"/>
      <c r="Y77" s="2347"/>
      <c r="Z77" s="2079"/>
      <c r="AA77" s="2519"/>
      <c r="AB77" s="2511"/>
      <c r="AC77" s="2512"/>
      <c r="AD77" s="2513"/>
      <c r="AE77" s="2513"/>
      <c r="AF77" s="2513">
        <v>1</v>
      </c>
      <c r="AG77" s="2513"/>
      <c r="AH77" s="2512"/>
      <c r="AI77" s="2514"/>
      <c r="AJ77" s="2515">
        <f t="shared" si="11"/>
        <v>1</v>
      </c>
      <c r="AK77" s="2516"/>
      <c r="AL77" s="2513">
        <v>2</v>
      </c>
      <c r="AM77" s="2513">
        <f t="shared" si="13"/>
        <v>2</v>
      </c>
      <c r="AN77" s="2523">
        <f t="shared" si="14"/>
        <v>2</v>
      </c>
      <c r="AO77" s="1047"/>
      <c r="AT77" s="1047"/>
      <c r="AU77" s="1047"/>
    </row>
    <row r="78" spans="1:47" s="1049" customFormat="1" ht="11.1" customHeight="1" x14ac:dyDescent="0.25">
      <c r="A78" s="2135">
        <v>72</v>
      </c>
      <c r="B78" s="1742"/>
      <c r="C78" s="2494" t="s">
        <v>588</v>
      </c>
      <c r="D78" s="2495"/>
      <c r="E78" s="2496"/>
      <c r="F78" s="2497"/>
      <c r="G78" s="2518"/>
      <c r="H78" s="2499"/>
      <c r="I78" s="2500"/>
      <c r="J78" s="2501"/>
      <c r="K78" s="2502"/>
      <c r="L78" s="2503"/>
      <c r="M78" s="2503"/>
      <c r="N78" s="2503"/>
      <c r="O78" s="2505"/>
      <c r="P78" s="2503"/>
      <c r="Q78" s="2505"/>
      <c r="R78" s="2503"/>
      <c r="S78" s="2503"/>
      <c r="T78" s="2503"/>
      <c r="U78" s="2506"/>
      <c r="V78" s="2522"/>
      <c r="W78" s="2520"/>
      <c r="X78" s="2521"/>
      <c r="Y78" s="2347"/>
      <c r="Z78" s="2079"/>
      <c r="AA78" s="2519"/>
      <c r="AB78" s="2511"/>
      <c r="AC78" s="2512"/>
      <c r="AD78" s="2513"/>
      <c r="AE78" s="2513"/>
      <c r="AF78" s="2513">
        <v>1</v>
      </c>
      <c r="AG78" s="2513"/>
      <c r="AH78" s="2512"/>
      <c r="AI78" s="2514"/>
      <c r="AJ78" s="2515">
        <f t="shared" si="11"/>
        <v>1</v>
      </c>
      <c r="AK78" s="2516"/>
      <c r="AL78" s="2513">
        <v>1</v>
      </c>
      <c r="AM78" s="2513">
        <f t="shared" si="13"/>
        <v>1</v>
      </c>
      <c r="AN78" s="2523">
        <f t="shared" si="14"/>
        <v>1</v>
      </c>
    </row>
    <row r="79" spans="1:47" s="1049" customFormat="1" ht="11.1" customHeight="1" x14ac:dyDescent="0.25">
      <c r="A79" s="2135">
        <v>73</v>
      </c>
      <c r="B79" s="1742"/>
      <c r="C79" s="2524" t="s">
        <v>470</v>
      </c>
      <c r="D79" s="2525" t="str">
        <f>ROMAN(AK79,0)</f>
        <v>I</v>
      </c>
      <c r="E79" s="2526"/>
      <c r="F79" s="2527"/>
      <c r="G79" s="2528"/>
      <c r="H79" s="2499"/>
      <c r="I79" s="2500"/>
      <c r="J79" s="2501"/>
      <c r="K79" s="2502"/>
      <c r="L79" s="2503"/>
      <c r="M79" s="2503"/>
      <c r="N79" s="2503"/>
      <c r="O79" s="2504"/>
      <c r="P79" s="2504"/>
      <c r="Q79" s="2505"/>
      <c r="R79" s="2503"/>
      <c r="S79" s="2503"/>
      <c r="T79" s="2503"/>
      <c r="U79" s="2506"/>
      <c r="V79" s="2507"/>
      <c r="W79" s="2529"/>
      <c r="X79" s="2521"/>
      <c r="Y79" s="2347"/>
      <c r="Z79" s="2079"/>
      <c r="AA79" s="2530"/>
      <c r="AB79" s="2511"/>
      <c r="AC79" s="2512"/>
      <c r="AD79" s="2513">
        <v>1</v>
      </c>
      <c r="AE79" s="2513"/>
      <c r="AF79" s="2513"/>
      <c r="AG79" s="2513"/>
      <c r="AH79" s="2512"/>
      <c r="AI79" s="2514"/>
      <c r="AJ79" s="2515">
        <f t="shared" si="11"/>
        <v>1</v>
      </c>
      <c r="AK79" s="2516">
        <v>1</v>
      </c>
      <c r="AL79" s="2513">
        <v>13</v>
      </c>
      <c r="AM79" s="2513">
        <f t="shared" si="13"/>
        <v>13</v>
      </c>
      <c r="AN79" s="2523">
        <f t="shared" si="14"/>
        <v>13</v>
      </c>
    </row>
    <row r="80" spans="1:47" s="1049" customFormat="1" ht="11.1" customHeight="1" x14ac:dyDescent="0.25">
      <c r="A80" s="2135">
        <v>74</v>
      </c>
      <c r="B80" s="1742"/>
      <c r="C80" s="2524" t="s">
        <v>472</v>
      </c>
      <c r="D80" s="2525" t="str">
        <f>ROMAN(AK80,0)</f>
        <v>I</v>
      </c>
      <c r="E80" s="2526"/>
      <c r="F80" s="2527"/>
      <c r="G80" s="2528"/>
      <c r="H80" s="2499"/>
      <c r="I80" s="2500"/>
      <c r="J80" s="2501"/>
      <c r="K80" s="2502"/>
      <c r="L80" s="2503"/>
      <c r="M80" s="2503"/>
      <c r="N80" s="2503"/>
      <c r="O80" s="2503"/>
      <c r="P80" s="2503"/>
      <c r="Q80" s="2531"/>
      <c r="R80" s="2503"/>
      <c r="S80" s="2503"/>
      <c r="T80" s="2503"/>
      <c r="U80" s="2506"/>
      <c r="V80" s="2507"/>
      <c r="W80" s="2529"/>
      <c r="X80" s="2521"/>
      <c r="Y80" s="2347"/>
      <c r="Z80" s="2079"/>
      <c r="AA80" s="2530"/>
      <c r="AB80" s="2511"/>
      <c r="AC80" s="2512"/>
      <c r="AD80" s="2513">
        <v>1</v>
      </c>
      <c r="AE80" s="2513"/>
      <c r="AF80" s="2513"/>
      <c r="AG80" s="2513"/>
      <c r="AH80" s="2512"/>
      <c r="AI80" s="2514"/>
      <c r="AJ80" s="2515">
        <f t="shared" si="11"/>
        <v>1</v>
      </c>
      <c r="AK80" s="2516">
        <v>1</v>
      </c>
      <c r="AL80" s="2513">
        <v>13</v>
      </c>
      <c r="AM80" s="2513">
        <f t="shared" si="13"/>
        <v>13</v>
      </c>
      <c r="AN80" s="2523">
        <f t="shared" si="14"/>
        <v>13</v>
      </c>
    </row>
    <row r="81" spans="1:47" ht="11.1" customHeight="1" x14ac:dyDescent="0.25">
      <c r="A81" s="2135">
        <v>75</v>
      </c>
      <c r="B81" s="1742"/>
      <c r="C81" s="2494" t="s">
        <v>46</v>
      </c>
      <c r="D81" s="2495"/>
      <c r="E81" s="2496"/>
      <c r="F81" s="2497"/>
      <c r="G81" s="2528"/>
      <c r="H81" s="2499"/>
      <c r="I81" s="2500"/>
      <c r="J81" s="2501"/>
      <c r="K81" s="2502"/>
      <c r="L81" s="2503"/>
      <c r="M81" s="2503"/>
      <c r="N81" s="2503"/>
      <c r="O81" s="2503"/>
      <c r="P81" s="2503"/>
      <c r="Q81" s="2505"/>
      <c r="R81" s="2503"/>
      <c r="S81" s="2503"/>
      <c r="T81" s="2503"/>
      <c r="U81" s="2506"/>
      <c r="V81" s="2507"/>
      <c r="W81" s="2529"/>
      <c r="X81" s="2521"/>
      <c r="Y81" s="2347"/>
      <c r="Z81" s="2079"/>
      <c r="AA81" s="2530"/>
      <c r="AB81" s="2511"/>
      <c r="AC81" s="2512"/>
      <c r="AD81" s="2513">
        <v>1</v>
      </c>
      <c r="AE81" s="2513"/>
      <c r="AF81" s="2513"/>
      <c r="AG81" s="2513"/>
      <c r="AH81" s="2512"/>
      <c r="AI81" s="2514"/>
      <c r="AJ81" s="2515">
        <f t="shared" si="11"/>
        <v>1</v>
      </c>
      <c r="AK81" s="2516"/>
      <c r="AL81" s="2513">
        <v>10</v>
      </c>
      <c r="AM81" s="2513">
        <f t="shared" si="13"/>
        <v>10</v>
      </c>
      <c r="AN81" s="2523">
        <f t="shared" si="14"/>
        <v>10</v>
      </c>
      <c r="AO81" s="1047"/>
      <c r="AT81" s="1047"/>
      <c r="AU81" s="1047"/>
    </row>
    <row r="82" spans="1:47" s="1140" customFormat="1" ht="11.1" customHeight="1" x14ac:dyDescent="0.25">
      <c r="A82" s="2135">
        <v>76</v>
      </c>
      <c r="B82" s="1742"/>
      <c r="C82" s="2494" t="s">
        <v>47</v>
      </c>
      <c r="D82" s="2495"/>
      <c r="E82" s="2496"/>
      <c r="F82" s="2497"/>
      <c r="G82" s="2528"/>
      <c r="H82" s="2499"/>
      <c r="I82" s="2500"/>
      <c r="J82" s="2501"/>
      <c r="K82" s="2502"/>
      <c r="L82" s="2503"/>
      <c r="M82" s="2503"/>
      <c r="N82" s="2503"/>
      <c r="O82" s="2503"/>
      <c r="P82" s="2503"/>
      <c r="Q82" s="2505"/>
      <c r="R82" s="2503"/>
      <c r="S82" s="2503"/>
      <c r="T82" s="2503"/>
      <c r="U82" s="2506"/>
      <c r="V82" s="2507"/>
      <c r="W82" s="2529"/>
      <c r="X82" s="2521"/>
      <c r="Y82" s="2347"/>
      <c r="Z82" s="2079"/>
      <c r="AA82" s="2530"/>
      <c r="AB82" s="2511"/>
      <c r="AC82" s="2512"/>
      <c r="AD82" s="2513">
        <v>1</v>
      </c>
      <c r="AE82" s="2513"/>
      <c r="AF82" s="2513"/>
      <c r="AG82" s="2513"/>
      <c r="AH82" s="2512"/>
      <c r="AI82" s="2514"/>
      <c r="AJ82" s="2515">
        <f t="shared" si="11"/>
        <v>1</v>
      </c>
      <c r="AK82" s="2516"/>
      <c r="AL82" s="2513">
        <v>4</v>
      </c>
      <c r="AM82" s="2513">
        <f t="shared" si="13"/>
        <v>4</v>
      </c>
      <c r="AN82" s="2523">
        <f t="shared" si="14"/>
        <v>4</v>
      </c>
      <c r="AO82" s="1053"/>
    </row>
    <row r="83" spans="1:47" s="1052" customFormat="1" ht="11.1" customHeight="1" x14ac:dyDescent="0.25">
      <c r="A83" s="2135">
        <v>77</v>
      </c>
      <c r="B83" s="1742"/>
      <c r="C83" s="2494" t="s">
        <v>40</v>
      </c>
      <c r="D83" s="2495"/>
      <c r="E83" s="2496"/>
      <c r="F83" s="2497"/>
      <c r="G83" s="2528"/>
      <c r="H83" s="2499"/>
      <c r="I83" s="2500"/>
      <c r="J83" s="2501"/>
      <c r="K83" s="2502"/>
      <c r="L83" s="2503"/>
      <c r="M83" s="2503"/>
      <c r="N83" s="2503"/>
      <c r="O83" s="2503"/>
      <c r="P83" s="2503"/>
      <c r="Q83" s="2505"/>
      <c r="R83" s="2503"/>
      <c r="S83" s="2503"/>
      <c r="T83" s="2503"/>
      <c r="U83" s="2506"/>
      <c r="V83" s="2507"/>
      <c r="W83" s="2529"/>
      <c r="X83" s="2521"/>
      <c r="Y83" s="2347"/>
      <c r="Z83" s="2079"/>
      <c r="AA83" s="2530"/>
      <c r="AB83" s="2511"/>
      <c r="AC83" s="2512"/>
      <c r="AD83" s="2513">
        <v>1</v>
      </c>
      <c r="AE83" s="2513"/>
      <c r="AF83" s="2513"/>
      <c r="AG83" s="2513"/>
      <c r="AH83" s="2512"/>
      <c r="AI83" s="2514"/>
      <c r="AJ83" s="2515">
        <f t="shared" si="11"/>
        <v>1</v>
      </c>
      <c r="AK83" s="2516"/>
      <c r="AL83" s="2513">
        <v>0</v>
      </c>
      <c r="AM83" s="2513">
        <f t="shared" si="13"/>
        <v>0</v>
      </c>
      <c r="AN83" s="2523">
        <f t="shared" si="14"/>
        <v>0</v>
      </c>
      <c r="AO83" s="1053"/>
    </row>
    <row r="84" spans="1:47" ht="11.1" customHeight="1" x14ac:dyDescent="0.25">
      <c r="A84" s="2135">
        <v>78</v>
      </c>
      <c r="B84" s="1742"/>
      <c r="C84" s="2532" t="s">
        <v>42</v>
      </c>
      <c r="D84" s="2495"/>
      <c r="E84" s="2495"/>
      <c r="F84" s="2533"/>
      <c r="G84" s="2528"/>
      <c r="H84" s="2499"/>
      <c r="I84" s="2500"/>
      <c r="J84" s="2501"/>
      <c r="K84" s="2502"/>
      <c r="L84" s="2503"/>
      <c r="M84" s="2503"/>
      <c r="N84" s="2503"/>
      <c r="O84" s="2503"/>
      <c r="P84" s="2503"/>
      <c r="Q84" s="2503"/>
      <c r="R84" s="2503"/>
      <c r="S84" s="2503"/>
      <c r="T84" s="2503"/>
      <c r="U84" s="2506"/>
      <c r="V84" s="2507"/>
      <c r="W84" s="2529"/>
      <c r="X84" s="2521"/>
      <c r="Y84" s="2347"/>
      <c r="Z84" s="2079"/>
      <c r="AA84" s="2530"/>
      <c r="AB84" s="2511"/>
      <c r="AC84" s="2512"/>
      <c r="AD84" s="2513">
        <v>1</v>
      </c>
      <c r="AE84" s="2513"/>
      <c r="AF84" s="2513"/>
      <c r="AG84" s="2513"/>
      <c r="AH84" s="2512"/>
      <c r="AI84" s="2514"/>
      <c r="AJ84" s="2515">
        <f t="shared" si="11"/>
        <v>1</v>
      </c>
      <c r="AK84" s="2516"/>
      <c r="AL84" s="2513">
        <v>0</v>
      </c>
      <c r="AM84" s="2513">
        <f t="shared" si="13"/>
        <v>0</v>
      </c>
      <c r="AN84" s="2523">
        <f t="shared" si="14"/>
        <v>0</v>
      </c>
      <c r="AO84" s="1053"/>
      <c r="AT84" s="1047"/>
      <c r="AU84" s="1047"/>
    </row>
    <row r="85" spans="1:47" s="2" customFormat="1" ht="11.1" customHeight="1" x14ac:dyDescent="0.25">
      <c r="A85" s="2135">
        <v>79</v>
      </c>
      <c r="B85" s="1742"/>
      <c r="C85" s="2494" t="s">
        <v>35</v>
      </c>
      <c r="D85" s="2495"/>
      <c r="E85" s="2496"/>
      <c r="F85" s="2497"/>
      <c r="G85" s="2528"/>
      <c r="H85" s="2499"/>
      <c r="I85" s="2500"/>
      <c r="J85" s="2501"/>
      <c r="K85" s="2502"/>
      <c r="L85" s="2503"/>
      <c r="M85" s="2503"/>
      <c r="N85" s="2503"/>
      <c r="O85" s="2503"/>
      <c r="P85" s="2503"/>
      <c r="Q85" s="2503"/>
      <c r="R85" s="2503"/>
      <c r="S85" s="2503"/>
      <c r="T85" s="2503"/>
      <c r="U85" s="2506"/>
      <c r="V85" s="2507"/>
      <c r="W85" s="2529"/>
      <c r="X85" s="2521"/>
      <c r="Y85" s="2347"/>
      <c r="Z85" s="2079"/>
      <c r="AA85" s="2530"/>
      <c r="AB85" s="2511"/>
      <c r="AC85" s="2512">
        <v>1</v>
      </c>
      <c r="AD85" s="2513"/>
      <c r="AE85" s="2513"/>
      <c r="AF85" s="2513"/>
      <c r="AG85" s="2513"/>
      <c r="AH85" s="2512"/>
      <c r="AI85" s="2514"/>
      <c r="AJ85" s="2515">
        <f t="shared" si="11"/>
        <v>1</v>
      </c>
      <c r="AK85" s="2516"/>
      <c r="AL85" s="2513">
        <v>12</v>
      </c>
      <c r="AM85" s="2513">
        <f t="shared" si="13"/>
        <v>12</v>
      </c>
      <c r="AN85" s="2523">
        <f t="shared" si="14"/>
        <v>12</v>
      </c>
      <c r="AO85" s="1053"/>
    </row>
    <row r="86" spans="1:47" s="2" customFormat="1" ht="11.1" customHeight="1" x14ac:dyDescent="0.25">
      <c r="A86" s="2135">
        <v>80</v>
      </c>
      <c r="B86" s="1742"/>
      <c r="C86" s="2494" t="s">
        <v>15</v>
      </c>
      <c r="D86" s="2495"/>
      <c r="E86" s="2496"/>
      <c r="F86" s="2497"/>
      <c r="G86" s="2528"/>
      <c r="H86" s="2499"/>
      <c r="I86" s="2500"/>
      <c r="J86" s="2501"/>
      <c r="K86" s="2502"/>
      <c r="L86" s="2503"/>
      <c r="M86" s="2503"/>
      <c r="N86" s="2503"/>
      <c r="O86" s="2503"/>
      <c r="P86" s="2503"/>
      <c r="Q86" s="2503"/>
      <c r="R86" s="2503"/>
      <c r="S86" s="2503"/>
      <c r="T86" s="2503"/>
      <c r="U86" s="2506"/>
      <c r="V86" s="2507"/>
      <c r="W86" s="2529"/>
      <c r="X86" s="2521"/>
      <c r="Y86" s="2347"/>
      <c r="Z86" s="2079"/>
      <c r="AA86" s="2530"/>
      <c r="AB86" s="2511"/>
      <c r="AC86" s="2512">
        <v>1</v>
      </c>
      <c r="AD86" s="2513"/>
      <c r="AE86" s="2513"/>
      <c r="AF86" s="2513"/>
      <c r="AG86" s="2513"/>
      <c r="AH86" s="2512"/>
      <c r="AI86" s="2514"/>
      <c r="AJ86" s="2515">
        <f t="shared" si="11"/>
        <v>1</v>
      </c>
      <c r="AK86" s="2516"/>
      <c r="AL86" s="2513">
        <v>4</v>
      </c>
      <c r="AM86" s="2513">
        <f t="shared" si="13"/>
        <v>4</v>
      </c>
      <c r="AN86" s="2523">
        <f t="shared" si="14"/>
        <v>4</v>
      </c>
      <c r="AO86" s="1053"/>
    </row>
    <row r="87" spans="1:47" ht="11.1" customHeight="1" x14ac:dyDescent="0.25">
      <c r="A87" s="2135">
        <v>81</v>
      </c>
      <c r="B87" s="1742"/>
      <c r="C87" s="2494" t="s">
        <v>66</v>
      </c>
      <c r="D87" s="2495"/>
      <c r="E87" s="2496"/>
      <c r="F87" s="2497"/>
      <c r="G87" s="2534"/>
      <c r="H87" s="2499"/>
      <c r="I87" s="2535"/>
      <c r="J87" s="2501"/>
      <c r="K87" s="2502"/>
      <c r="L87" s="2536"/>
      <c r="M87" s="2536"/>
      <c r="N87" s="2503"/>
      <c r="O87" s="2503"/>
      <c r="P87" s="2503"/>
      <c r="Q87" s="2503"/>
      <c r="R87" s="2503"/>
      <c r="S87" s="2503"/>
      <c r="T87" s="2503"/>
      <c r="U87" s="2506"/>
      <c r="V87" s="2507"/>
      <c r="W87" s="2529"/>
      <c r="X87" s="2521"/>
      <c r="Y87" s="2347"/>
      <c r="Z87" s="2079"/>
      <c r="AA87" s="2530"/>
      <c r="AB87" s="2511"/>
      <c r="AC87" s="2512">
        <v>1</v>
      </c>
      <c r="AD87" s="2513"/>
      <c r="AE87" s="2513"/>
      <c r="AF87" s="2513"/>
      <c r="AG87" s="2513"/>
      <c r="AH87" s="2512"/>
      <c r="AI87" s="2514"/>
      <c r="AJ87" s="2515">
        <f t="shared" si="11"/>
        <v>1</v>
      </c>
      <c r="AK87" s="2516"/>
      <c r="AL87" s="2513">
        <v>0</v>
      </c>
      <c r="AM87" s="2513">
        <f t="shared" si="13"/>
        <v>0</v>
      </c>
      <c r="AN87" s="2523">
        <f t="shared" si="14"/>
        <v>0</v>
      </c>
      <c r="AO87" s="1053"/>
      <c r="AT87" s="1047"/>
      <c r="AU87" s="1047"/>
    </row>
    <row r="88" spans="1:47" ht="11.1" customHeight="1" x14ac:dyDescent="0.25">
      <c r="A88" s="2135">
        <v>82</v>
      </c>
      <c r="B88" s="1742"/>
      <c r="C88" s="2494" t="s">
        <v>198</v>
      </c>
      <c r="D88" s="2495"/>
      <c r="E88" s="2496"/>
      <c r="F88" s="2497"/>
      <c r="G88" s="2528"/>
      <c r="H88" s="2499"/>
      <c r="I88" s="2535"/>
      <c r="J88" s="2501"/>
      <c r="K88" s="2502"/>
      <c r="L88" s="2536"/>
      <c r="M88" s="2536"/>
      <c r="N88" s="2503"/>
      <c r="O88" s="2503"/>
      <c r="P88" s="2503"/>
      <c r="Q88" s="2503"/>
      <c r="R88" s="2503"/>
      <c r="S88" s="2503"/>
      <c r="T88" s="2503"/>
      <c r="U88" s="2506"/>
      <c r="V88" s="2507"/>
      <c r="W88" s="2529"/>
      <c r="X88" s="2521"/>
      <c r="Y88" s="2347"/>
      <c r="Z88" s="2079"/>
      <c r="AA88" s="2530"/>
      <c r="AB88" s="2511"/>
      <c r="AC88" s="2512">
        <v>1</v>
      </c>
      <c r="AD88" s="2513"/>
      <c r="AE88" s="2513"/>
      <c r="AF88" s="2513"/>
      <c r="AG88" s="2513"/>
      <c r="AH88" s="2512"/>
      <c r="AI88" s="2514"/>
      <c r="AJ88" s="2515">
        <f t="shared" si="11"/>
        <v>1</v>
      </c>
      <c r="AK88" s="2516"/>
      <c r="AL88" s="2513">
        <v>0</v>
      </c>
      <c r="AM88" s="2513">
        <f t="shared" si="13"/>
        <v>0</v>
      </c>
      <c r="AN88" s="2523">
        <f t="shared" si="14"/>
        <v>0</v>
      </c>
      <c r="AO88" s="1047"/>
      <c r="AT88" s="1047"/>
      <c r="AU88" s="1047"/>
    </row>
    <row r="89" spans="1:47" ht="11.1" customHeight="1" x14ac:dyDescent="0.25">
      <c r="A89" s="2135">
        <v>83</v>
      </c>
      <c r="B89" s="1742"/>
      <c r="C89" s="2494" t="s">
        <v>53</v>
      </c>
      <c r="D89" s="2495"/>
      <c r="E89" s="2496"/>
      <c r="F89" s="2497"/>
      <c r="G89" s="2528"/>
      <c r="H89" s="2499"/>
      <c r="I89" s="2535"/>
      <c r="J89" s="2501"/>
      <c r="K89" s="2502"/>
      <c r="L89" s="2536"/>
      <c r="M89" s="2536"/>
      <c r="N89" s="2503"/>
      <c r="O89" s="2503"/>
      <c r="P89" s="2503"/>
      <c r="Q89" s="2503"/>
      <c r="R89" s="2503"/>
      <c r="S89" s="2503"/>
      <c r="T89" s="2503"/>
      <c r="U89" s="2506"/>
      <c r="V89" s="2507"/>
      <c r="W89" s="2529"/>
      <c r="X89" s="2521"/>
      <c r="Y89" s="2347"/>
      <c r="Z89" s="2079"/>
      <c r="AA89" s="2530"/>
      <c r="AB89" s="2511">
        <v>1</v>
      </c>
      <c r="AC89" s="2512"/>
      <c r="AD89" s="2513"/>
      <c r="AE89" s="2513"/>
      <c r="AF89" s="2513"/>
      <c r="AG89" s="2513"/>
      <c r="AH89" s="2512"/>
      <c r="AI89" s="2514"/>
      <c r="AJ89" s="2515">
        <f t="shared" si="11"/>
        <v>1</v>
      </c>
      <c r="AK89" s="2516"/>
      <c r="AL89" s="2513">
        <v>6</v>
      </c>
      <c r="AM89" s="2513">
        <f t="shared" si="13"/>
        <v>6</v>
      </c>
      <c r="AN89" s="2523">
        <f t="shared" si="14"/>
        <v>6</v>
      </c>
      <c r="AO89" s="1047"/>
      <c r="AT89" s="1047"/>
      <c r="AU89" s="1047"/>
    </row>
    <row r="90" spans="1:47" ht="11.1" customHeight="1" x14ac:dyDescent="0.25">
      <c r="A90" s="2135">
        <v>84</v>
      </c>
      <c r="B90" s="1742"/>
      <c r="C90" s="2494" t="s">
        <v>54</v>
      </c>
      <c r="D90" s="2495"/>
      <c r="E90" s="2496"/>
      <c r="F90" s="2497"/>
      <c r="G90" s="2528"/>
      <c r="H90" s="2499"/>
      <c r="I90" s="2535"/>
      <c r="J90" s="2501"/>
      <c r="K90" s="2502"/>
      <c r="L90" s="2536"/>
      <c r="M90" s="2536"/>
      <c r="N90" s="2503"/>
      <c r="O90" s="2503"/>
      <c r="P90" s="2503"/>
      <c r="Q90" s="2503"/>
      <c r="R90" s="2503"/>
      <c r="S90" s="2503"/>
      <c r="T90" s="2503"/>
      <c r="U90" s="2506"/>
      <c r="V90" s="2507"/>
      <c r="W90" s="2529"/>
      <c r="X90" s="2521"/>
      <c r="Y90" s="2347"/>
      <c r="Z90" s="2079"/>
      <c r="AA90" s="2530"/>
      <c r="AB90" s="2511">
        <v>1</v>
      </c>
      <c r="AC90" s="2512"/>
      <c r="AD90" s="2513"/>
      <c r="AE90" s="2513"/>
      <c r="AF90" s="2513"/>
      <c r="AG90" s="2513"/>
      <c r="AH90" s="2512"/>
      <c r="AI90" s="2514"/>
      <c r="AJ90" s="2515">
        <f t="shared" si="11"/>
        <v>1</v>
      </c>
      <c r="AK90" s="2516"/>
      <c r="AL90" s="2513">
        <v>3</v>
      </c>
      <c r="AM90" s="2513">
        <f t="shared" si="13"/>
        <v>3</v>
      </c>
      <c r="AN90" s="2523">
        <f t="shared" si="14"/>
        <v>3</v>
      </c>
      <c r="AO90" s="1047"/>
      <c r="AT90" s="1047"/>
      <c r="AU90" s="1047"/>
    </row>
    <row r="91" spans="1:47" ht="11.1" customHeight="1" x14ac:dyDescent="0.25">
      <c r="A91" s="2135">
        <v>85</v>
      </c>
      <c r="B91" s="1742"/>
      <c r="C91" s="2494" t="s">
        <v>52</v>
      </c>
      <c r="D91" s="2495"/>
      <c r="E91" s="2496"/>
      <c r="F91" s="2497"/>
      <c r="G91" s="2528"/>
      <c r="H91" s="2499"/>
      <c r="I91" s="2535"/>
      <c r="J91" s="2501"/>
      <c r="K91" s="2502"/>
      <c r="L91" s="2536"/>
      <c r="M91" s="2536"/>
      <c r="N91" s="2503"/>
      <c r="O91" s="2503"/>
      <c r="P91" s="2503"/>
      <c r="Q91" s="2503"/>
      <c r="R91" s="2503"/>
      <c r="S91" s="2503"/>
      <c r="T91" s="2503"/>
      <c r="U91" s="2506"/>
      <c r="V91" s="2507"/>
      <c r="W91" s="2529"/>
      <c r="X91" s="2521"/>
      <c r="Y91" s="2347"/>
      <c r="Z91" s="2079"/>
      <c r="AA91" s="2530"/>
      <c r="AB91" s="2511">
        <v>1</v>
      </c>
      <c r="AC91" s="2512"/>
      <c r="AD91" s="2513"/>
      <c r="AE91" s="2513"/>
      <c r="AF91" s="2513"/>
      <c r="AG91" s="2513"/>
      <c r="AH91" s="2512"/>
      <c r="AI91" s="2514"/>
      <c r="AJ91" s="2515">
        <f t="shared" si="11"/>
        <v>1</v>
      </c>
      <c r="AK91" s="2516"/>
      <c r="AL91" s="2513">
        <v>1</v>
      </c>
      <c r="AM91" s="2513">
        <f t="shared" si="13"/>
        <v>1</v>
      </c>
      <c r="AN91" s="2523">
        <f t="shared" si="14"/>
        <v>1</v>
      </c>
      <c r="AO91" s="1047"/>
      <c r="AT91" s="1047"/>
      <c r="AU91" s="1047"/>
    </row>
    <row r="92" spans="1:47" ht="11.1" customHeight="1" x14ac:dyDescent="0.25">
      <c r="A92" s="2135">
        <v>86</v>
      </c>
      <c r="B92" s="1742"/>
      <c r="C92" s="2494" t="s">
        <v>67</v>
      </c>
      <c r="D92" s="2495"/>
      <c r="E92" s="2496"/>
      <c r="F92" s="2497"/>
      <c r="G92" s="2528"/>
      <c r="H92" s="2499"/>
      <c r="I92" s="2535"/>
      <c r="J92" s="2501"/>
      <c r="K92" s="2502"/>
      <c r="L92" s="2536"/>
      <c r="M92" s="2536"/>
      <c r="N92" s="2503"/>
      <c r="O92" s="2503"/>
      <c r="P92" s="2503"/>
      <c r="Q92" s="2503"/>
      <c r="R92" s="2503"/>
      <c r="S92" s="2503"/>
      <c r="T92" s="2503"/>
      <c r="U92" s="2506"/>
      <c r="V92" s="2507"/>
      <c r="W92" s="2529"/>
      <c r="X92" s="2521"/>
      <c r="Y92" s="2347"/>
      <c r="Z92" s="2079"/>
      <c r="AA92" s="2530"/>
      <c r="AB92" s="2511">
        <v>1</v>
      </c>
      <c r="AC92" s="2512"/>
      <c r="AD92" s="2513"/>
      <c r="AE92" s="2513"/>
      <c r="AF92" s="2513"/>
      <c r="AG92" s="2513"/>
      <c r="AH92" s="2512"/>
      <c r="AI92" s="2514"/>
      <c r="AJ92" s="2515">
        <f t="shared" si="11"/>
        <v>1</v>
      </c>
      <c r="AK92" s="2516"/>
      <c r="AL92" s="2513">
        <v>0</v>
      </c>
      <c r="AM92" s="2513">
        <f t="shared" si="13"/>
        <v>0</v>
      </c>
      <c r="AN92" s="2523">
        <f t="shared" si="14"/>
        <v>0</v>
      </c>
      <c r="AO92" s="1047"/>
      <c r="AT92" s="1047"/>
      <c r="AU92" s="1047"/>
    </row>
    <row r="93" spans="1:47" ht="11.1" customHeight="1" thickBot="1" x14ac:dyDescent="0.3">
      <c r="A93" s="2135">
        <v>87</v>
      </c>
      <c r="B93" s="1742"/>
      <c r="C93" s="2494" t="s">
        <v>199</v>
      </c>
      <c r="D93" s="2496"/>
      <c r="E93" s="2496"/>
      <c r="F93" s="2497"/>
      <c r="G93" s="2528"/>
      <c r="H93" s="2242"/>
      <c r="I93" s="2537"/>
      <c r="J93" s="2538"/>
      <c r="K93" s="2539"/>
      <c r="L93" s="2540"/>
      <c r="M93" s="2540"/>
      <c r="N93" s="2541"/>
      <c r="O93" s="2541"/>
      <c r="P93" s="2541"/>
      <c r="Q93" s="2541"/>
      <c r="R93" s="2541"/>
      <c r="S93" s="2541"/>
      <c r="T93" s="2541"/>
      <c r="U93" s="2542"/>
      <c r="V93" s="2543"/>
      <c r="W93" s="2544"/>
      <c r="X93" s="2545"/>
      <c r="Y93" s="2546"/>
      <c r="Z93" s="2547"/>
      <c r="AA93" s="2548"/>
      <c r="AB93" s="2549">
        <v>1</v>
      </c>
      <c r="AC93" s="2550"/>
      <c r="AD93" s="2551"/>
      <c r="AE93" s="2551"/>
      <c r="AF93" s="2551"/>
      <c r="AG93" s="2551"/>
      <c r="AH93" s="2550"/>
      <c r="AI93" s="2552"/>
      <c r="AJ93" s="2553">
        <f t="shared" si="11"/>
        <v>1</v>
      </c>
      <c r="AK93" s="2554"/>
      <c r="AL93" s="2551">
        <v>0</v>
      </c>
      <c r="AM93" s="2551">
        <f t="shared" si="13"/>
        <v>0</v>
      </c>
      <c r="AN93" s="2555">
        <f t="shared" si="14"/>
        <v>0</v>
      </c>
      <c r="AO93" s="1047"/>
      <c r="AT93" s="1047"/>
      <c r="AU93" s="1047"/>
    </row>
    <row r="94" spans="1:47" ht="11.1" customHeight="1" thickTop="1" x14ac:dyDescent="0.25">
      <c r="A94" s="2556"/>
      <c r="C94" s="2142"/>
      <c r="D94" s="1609"/>
      <c r="E94" s="1156"/>
      <c r="F94" s="1156"/>
      <c r="G94" s="1142"/>
      <c r="H94" s="1142"/>
      <c r="I94" s="2557"/>
      <c r="J94" s="2557"/>
      <c r="K94" s="1991"/>
      <c r="L94" s="1991"/>
      <c r="M94" s="2558"/>
      <c r="N94" s="1990"/>
      <c r="O94" s="1990"/>
      <c r="P94" s="1990"/>
      <c r="Q94" s="1990"/>
      <c r="R94" s="11"/>
      <c r="S94" s="11"/>
      <c r="T94" s="11"/>
      <c r="U94" s="11"/>
      <c r="V94" s="489"/>
      <c r="W94" s="489"/>
      <c r="X94" s="489"/>
      <c r="Y94" s="489"/>
      <c r="Z94" s="1993"/>
      <c r="AA94" s="1994"/>
      <c r="AB94" s="1367"/>
      <c r="AC94" s="1"/>
      <c r="AD94" s="2002"/>
      <c r="AE94" s="2002"/>
      <c r="AF94" s="2002"/>
      <c r="AG94" s="2002"/>
      <c r="AH94" s="2002"/>
      <c r="AI94" s="2002"/>
      <c r="AK94" s="2559"/>
      <c r="AL94" s="1369"/>
      <c r="AM94" s="1369"/>
      <c r="AN94" s="1369"/>
      <c r="AO94" s="1369"/>
      <c r="AT94" s="1047"/>
      <c r="AU94" s="1047"/>
    </row>
    <row r="95" spans="1:47" ht="11.1" customHeight="1" x14ac:dyDescent="0.25">
      <c r="C95" s="3998" t="s">
        <v>14</v>
      </c>
      <c r="D95" s="3998"/>
      <c r="E95" s="3998"/>
      <c r="F95" s="3998"/>
      <c r="G95" s="3998"/>
      <c r="H95" s="1238"/>
      <c r="I95" s="2560">
        <f t="shared" ref="I95:T95" si="15">COUNTIF(I7:I93,"&gt;=0")</f>
        <v>8</v>
      </c>
      <c r="J95" s="2560">
        <f t="shared" si="15"/>
        <v>17</v>
      </c>
      <c r="K95" s="1603">
        <f t="shared" si="15"/>
        <v>14</v>
      </c>
      <c r="L95" s="1603">
        <f t="shared" si="15"/>
        <v>12</v>
      </c>
      <c r="M95" s="1604">
        <f t="shared" si="15"/>
        <v>18</v>
      </c>
      <c r="N95" s="1604">
        <f t="shared" si="15"/>
        <v>12</v>
      </c>
      <c r="O95" s="1604">
        <f t="shared" si="15"/>
        <v>16</v>
      </c>
      <c r="P95" s="1604">
        <f t="shared" si="15"/>
        <v>13</v>
      </c>
      <c r="Q95" s="1604">
        <f t="shared" si="15"/>
        <v>14</v>
      </c>
      <c r="R95" s="1604">
        <f t="shared" si="15"/>
        <v>18</v>
      </c>
      <c r="S95" s="1604">
        <f t="shared" si="15"/>
        <v>9</v>
      </c>
      <c r="T95" s="1604">
        <f t="shared" si="15"/>
        <v>17</v>
      </c>
      <c r="U95" s="2561">
        <f>COUNTIF(U7:U93,"=x")</f>
        <v>18</v>
      </c>
      <c r="V95" s="3999" t="s">
        <v>50</v>
      </c>
      <c r="W95" s="4000"/>
      <c r="X95" s="4000"/>
      <c r="Y95" s="1653"/>
      <c r="Z95" s="1996"/>
      <c r="AA95" s="1997"/>
      <c r="AB95" s="1605"/>
      <c r="AC95" s="1605"/>
      <c r="AD95" s="4001" t="s">
        <v>685</v>
      </c>
      <c r="AE95" s="4001"/>
      <c r="AF95" s="4001"/>
      <c r="AG95" s="4001"/>
      <c r="AH95" s="4001"/>
      <c r="AI95" s="2003"/>
      <c r="AJ95" s="2132">
        <f>SUM(AJ7:AJ93)</f>
        <v>859</v>
      </c>
      <c r="AK95" s="2133">
        <f>COUNTIF(AK7:AK93,"&gt;=0")</f>
        <v>32</v>
      </c>
      <c r="AL95" s="4002" t="s">
        <v>59</v>
      </c>
      <c r="AM95" s="4002"/>
      <c r="AN95" s="4002"/>
      <c r="AO95" s="1373"/>
      <c r="AT95" s="1047"/>
      <c r="AU95" s="1047"/>
    </row>
    <row r="96" spans="1:47" ht="11.1" customHeight="1" x14ac:dyDescent="0.25">
      <c r="C96" s="2562"/>
      <c r="D96" s="2563"/>
      <c r="E96" s="2562"/>
      <c r="R96" s="1048"/>
      <c r="S96" s="1048"/>
      <c r="V96" s="1608">
        <f>SUM(I95:T95)/COUNTIF(I95:T95,"&gt;0")</f>
        <v>14</v>
      </c>
      <c r="W96" s="4006" t="s">
        <v>81</v>
      </c>
      <c r="X96" s="4006"/>
      <c r="Y96" s="1653"/>
      <c r="Z96" s="1996"/>
      <c r="AA96" s="1998"/>
      <c r="AB96" s="3"/>
      <c r="AC96" s="1"/>
      <c r="AD96" s="4007" t="s">
        <v>686</v>
      </c>
      <c r="AE96" s="4007"/>
      <c r="AF96" s="4007"/>
      <c r="AG96" s="4007"/>
      <c r="AH96" s="4007"/>
      <c r="AI96" s="2565"/>
      <c r="AJ96" s="2134">
        <f>AVERAGE(AJ7:AJ93)</f>
        <v>9.8735632183908049</v>
      </c>
      <c r="AK96" s="4008"/>
      <c r="AL96" s="4009"/>
      <c r="AM96" s="4009"/>
      <c r="AN96" s="4009"/>
      <c r="AO96" s="1609"/>
      <c r="AT96" s="1047"/>
      <c r="AU96" s="1047"/>
    </row>
    <row r="97" spans="1:47" ht="11.1" customHeight="1" x14ac:dyDescent="0.25">
      <c r="C97" s="2562"/>
      <c r="D97" s="2563"/>
      <c r="E97" s="2562"/>
      <c r="R97" s="1048"/>
      <c r="S97" s="1048"/>
      <c r="V97" s="2001"/>
      <c r="W97" s="1653"/>
      <c r="X97" s="1653"/>
      <c r="Y97" s="1653"/>
      <c r="Z97" s="1996"/>
      <c r="AA97" s="1998"/>
      <c r="AB97" s="3"/>
      <c r="AC97" s="1"/>
      <c r="AD97" s="2002"/>
      <c r="AE97" s="2003"/>
      <c r="AF97" s="2003"/>
      <c r="AG97" s="2003"/>
      <c r="AH97" s="2003"/>
      <c r="AI97" s="2003"/>
      <c r="AJ97" s="2004"/>
      <c r="AK97" s="2005"/>
      <c r="AL97" s="2005"/>
      <c r="AM97" s="2566"/>
      <c r="AN97" s="2005"/>
      <c r="AO97" s="1609"/>
      <c r="AT97" s="1047"/>
      <c r="AU97" s="1047"/>
    </row>
    <row r="98" spans="1:47" ht="11.1" customHeight="1" thickBot="1" x14ac:dyDescent="0.3">
      <c r="C98" s="2562"/>
      <c r="D98" s="2563"/>
      <c r="E98" s="2562"/>
      <c r="R98" s="1048"/>
      <c r="S98" s="1048"/>
      <c r="V98" s="2001"/>
      <c r="W98" s="1653"/>
      <c r="X98" s="1653"/>
      <c r="Y98" s="1653"/>
      <c r="Z98" s="1996"/>
      <c r="AA98" s="1998"/>
      <c r="AB98" s="3"/>
      <c r="AC98" s="1"/>
      <c r="AD98" s="2002"/>
      <c r="AE98" s="2003"/>
      <c r="AF98" s="2003"/>
      <c r="AG98" s="2003"/>
      <c r="AH98" s="2003"/>
      <c r="AI98" s="2003"/>
      <c r="AJ98" s="2004"/>
      <c r="AK98" s="2005"/>
      <c r="AL98" s="2005"/>
      <c r="AM98" s="2566"/>
      <c r="AN98" s="2005"/>
      <c r="AO98" s="1609"/>
      <c r="AP98" s="1047"/>
      <c r="AQ98" s="1047"/>
      <c r="AR98" s="1047"/>
      <c r="AS98" s="1047"/>
      <c r="AT98" s="1047"/>
      <c r="AU98" s="1047"/>
    </row>
    <row r="99" spans="1:47" ht="11.1" customHeight="1" thickTop="1" x14ac:dyDescent="0.25">
      <c r="A99" s="2567"/>
      <c r="B99" s="2007"/>
      <c r="C99" s="2568"/>
      <c r="D99" s="2015"/>
      <c r="E99" s="2569"/>
      <c r="F99" s="2569"/>
      <c r="G99" s="2010"/>
      <c r="H99" s="2010"/>
      <c r="I99" s="2570"/>
      <c r="J99" s="2570"/>
      <c r="K99" s="2007"/>
      <c r="L99" s="2007"/>
      <c r="M99" s="2007"/>
      <c r="N99" s="2007"/>
      <c r="O99" s="2007"/>
      <c r="P99" s="2011"/>
      <c r="Q99" s="2011"/>
      <c r="R99" s="2007"/>
      <c r="S99" s="2007"/>
      <c r="T99" s="2008"/>
      <c r="U99" s="2008"/>
      <c r="V99" s="2008"/>
      <c r="W99" s="2008"/>
      <c r="X99" s="2007"/>
      <c r="Y99" s="2012"/>
      <c r="Z99" s="2012"/>
      <c r="AA99" s="2012"/>
      <c r="AB99" s="2013"/>
      <c r="AC99" s="2014"/>
      <c r="AD99" s="2012"/>
      <c r="AE99" s="2012"/>
      <c r="AF99" s="2012"/>
      <c r="AG99" s="2012"/>
      <c r="AH99" s="2012"/>
      <c r="AI99" s="2012"/>
      <c r="AJ99" s="2012"/>
      <c r="AK99" s="2012"/>
      <c r="AL99" s="2012"/>
      <c r="AM99" s="2571"/>
      <c r="AN99" s="2015"/>
      <c r="AO99" s="2015"/>
      <c r="AQ99" s="1047"/>
      <c r="AR99" s="1047"/>
      <c r="AS99" s="1047"/>
      <c r="AT99" s="1047"/>
      <c r="AU99" s="1047"/>
    </row>
    <row r="100" spans="1:47" ht="11.1" customHeight="1" thickBot="1" x14ac:dyDescent="0.3">
      <c r="E100" s="3975" t="s">
        <v>162</v>
      </c>
      <c r="F100" s="3975"/>
      <c r="G100" s="3975"/>
      <c r="H100" s="3975"/>
      <c r="W100" s="1047"/>
      <c r="X100" s="1"/>
      <c r="AB100" s="1"/>
      <c r="AC100" s="1"/>
      <c r="AK100" s="4"/>
      <c r="AL100" s="1815"/>
      <c r="AM100" s="4"/>
      <c r="AN100" s="1609"/>
      <c r="AO100" s="1047"/>
      <c r="AP100" s="1047"/>
      <c r="AQ100" s="1047"/>
      <c r="AR100" s="1047"/>
      <c r="AS100" s="1047"/>
      <c r="AT100" s="1047"/>
      <c r="AU100" s="1047"/>
    </row>
    <row r="101" spans="1:47" ht="11.1" customHeight="1" x14ac:dyDescent="0.25">
      <c r="E101" s="3975"/>
      <c r="F101" s="3975"/>
      <c r="G101" s="3975"/>
      <c r="H101" s="3975"/>
      <c r="I101" s="2572" t="s">
        <v>39</v>
      </c>
      <c r="J101" s="2572" t="s">
        <v>38</v>
      </c>
      <c r="K101" s="1656" t="s">
        <v>446</v>
      </c>
      <c r="L101" s="1657" t="s">
        <v>9</v>
      </c>
      <c r="M101" s="1656" t="s">
        <v>13</v>
      </c>
      <c r="N101" s="1656" t="s">
        <v>12</v>
      </c>
      <c r="O101" s="1656" t="s">
        <v>10</v>
      </c>
      <c r="P101" s="1656" t="s">
        <v>163</v>
      </c>
      <c r="Q101" s="1656" t="s">
        <v>164</v>
      </c>
      <c r="R101" s="1656" t="s">
        <v>165</v>
      </c>
      <c r="S101" s="1656" t="s">
        <v>166</v>
      </c>
      <c r="T101" s="1047"/>
      <c r="U101" s="3976" t="s">
        <v>79</v>
      </c>
      <c r="V101" s="3977"/>
      <c r="W101" s="3977"/>
      <c r="X101" s="3977"/>
      <c r="Y101" s="3977"/>
      <c r="Z101" s="3977"/>
      <c r="AA101" s="3977"/>
      <c r="AB101" s="3978"/>
      <c r="AC101" s="1"/>
      <c r="AD101" s="3982" t="s">
        <v>78</v>
      </c>
      <c r="AE101" s="3983"/>
      <c r="AF101" s="3983"/>
      <c r="AG101" s="3983"/>
      <c r="AH101" s="3983"/>
      <c r="AI101" s="3983"/>
      <c r="AJ101" s="3983"/>
      <c r="AK101" s="3983"/>
      <c r="AL101" s="3983"/>
      <c r="AM101" s="3983"/>
      <c r="AN101" s="3984"/>
      <c r="AO101" s="1047"/>
      <c r="AP101" s="1047"/>
      <c r="AQ101" s="1047"/>
      <c r="AR101" s="1047"/>
      <c r="AS101" s="1047"/>
      <c r="AT101" s="1047"/>
      <c r="AU101" s="1047"/>
    </row>
    <row r="102" spans="1:47" ht="11.1" customHeight="1" thickBot="1" x14ac:dyDescent="0.3">
      <c r="F102" s="2573" t="s">
        <v>4</v>
      </c>
      <c r="G102" s="1113"/>
      <c r="I102" s="2574">
        <v>11</v>
      </c>
      <c r="J102" s="2575">
        <v>12</v>
      </c>
      <c r="K102" s="1409">
        <v>13</v>
      </c>
      <c r="L102" s="1410">
        <v>14</v>
      </c>
      <c r="M102" s="1409">
        <v>15</v>
      </c>
      <c r="N102" s="1410">
        <v>16</v>
      </c>
      <c r="O102" s="1409">
        <v>17</v>
      </c>
      <c r="P102" s="1409">
        <v>18</v>
      </c>
      <c r="Q102" s="1409">
        <v>19</v>
      </c>
      <c r="R102" s="1409">
        <v>20</v>
      </c>
      <c r="S102" s="1409">
        <v>21</v>
      </c>
      <c r="T102" s="1047"/>
      <c r="U102" s="3979"/>
      <c r="V102" s="3980"/>
      <c r="W102" s="3980"/>
      <c r="X102" s="3980"/>
      <c r="Y102" s="3980"/>
      <c r="Z102" s="3980"/>
      <c r="AA102" s="3980"/>
      <c r="AB102" s="3981"/>
      <c r="AC102" s="1047"/>
      <c r="AD102" s="3985"/>
      <c r="AE102" s="3986"/>
      <c r="AF102" s="3986"/>
      <c r="AG102" s="3986"/>
      <c r="AH102" s="3986"/>
      <c r="AI102" s="3986"/>
      <c r="AJ102" s="3986"/>
      <c r="AK102" s="3986"/>
      <c r="AL102" s="3986"/>
      <c r="AM102" s="3986"/>
      <c r="AN102" s="3987"/>
      <c r="AO102" s="1047"/>
      <c r="AP102" s="1047"/>
      <c r="AQ102" s="1047"/>
      <c r="AR102" s="1047"/>
      <c r="AS102" s="1047"/>
      <c r="AT102" s="1047"/>
      <c r="AU102" s="1047"/>
    </row>
    <row r="103" spans="1:47" ht="11.1" customHeight="1" x14ac:dyDescent="0.25">
      <c r="F103" s="2576" t="s">
        <v>16</v>
      </c>
      <c r="G103" s="1113"/>
      <c r="I103" s="2577">
        <v>8</v>
      </c>
      <c r="J103" s="2578">
        <v>9</v>
      </c>
      <c r="K103" s="1428">
        <v>10</v>
      </c>
      <c r="L103" s="1429">
        <v>11</v>
      </c>
      <c r="M103" s="1428">
        <v>12</v>
      </c>
      <c r="N103" s="1429">
        <v>13</v>
      </c>
      <c r="O103" s="1428">
        <v>14</v>
      </c>
      <c r="P103" s="1428">
        <v>15</v>
      </c>
      <c r="Q103" s="1428">
        <v>16</v>
      </c>
      <c r="R103" s="1428">
        <v>17</v>
      </c>
      <c r="S103" s="1428">
        <v>18</v>
      </c>
      <c r="T103" s="1047"/>
      <c r="U103" s="1047"/>
      <c r="V103" s="1047"/>
      <c r="W103" s="1047"/>
      <c r="Y103" s="1047"/>
      <c r="Z103" s="1047"/>
      <c r="AA103" s="1047"/>
      <c r="AB103" s="2016"/>
      <c r="AC103" s="1"/>
      <c r="AD103" s="3988" t="s">
        <v>4</v>
      </c>
      <c r="AE103" s="3988"/>
      <c r="AF103" s="3990" t="s">
        <v>695</v>
      </c>
      <c r="AG103" s="3990"/>
      <c r="AH103" s="3990"/>
      <c r="AI103" s="3990"/>
      <c r="AJ103" s="3990"/>
      <c r="AK103" s="3990"/>
      <c r="AL103" s="3990"/>
      <c r="AM103" s="3990"/>
      <c r="AN103" s="3990"/>
      <c r="AO103" s="1047"/>
      <c r="AP103" s="1047"/>
      <c r="AQ103" s="1047"/>
      <c r="AR103" s="1047"/>
      <c r="AS103" s="1047"/>
      <c r="AT103" s="1047"/>
      <c r="AU103" s="1047"/>
    </row>
    <row r="104" spans="1:47" ht="11.1" customHeight="1" x14ac:dyDescent="0.25">
      <c r="F104" s="2573" t="s">
        <v>17</v>
      </c>
      <c r="G104" s="1113"/>
      <c r="I104" s="2574">
        <v>6</v>
      </c>
      <c r="J104" s="2575">
        <v>7</v>
      </c>
      <c r="K104" s="1409">
        <v>8</v>
      </c>
      <c r="L104" s="1410">
        <v>9</v>
      </c>
      <c r="M104" s="1409">
        <v>10</v>
      </c>
      <c r="N104" s="1410">
        <v>11</v>
      </c>
      <c r="O104" s="1409">
        <v>12</v>
      </c>
      <c r="P104" s="1409">
        <v>13</v>
      </c>
      <c r="Q104" s="1409">
        <v>14</v>
      </c>
      <c r="R104" s="1409">
        <v>15</v>
      </c>
      <c r="S104" s="1409">
        <v>16</v>
      </c>
      <c r="T104" s="1047"/>
      <c r="U104" s="3991" t="s">
        <v>76</v>
      </c>
      <c r="V104" s="3991"/>
      <c r="W104" s="3991"/>
      <c r="X104" s="3991"/>
      <c r="Y104" s="3992" t="s">
        <v>77</v>
      </c>
      <c r="Z104" s="3993"/>
      <c r="AA104" s="3993"/>
      <c r="AB104" s="3994"/>
      <c r="AC104" s="1"/>
      <c r="AD104" s="3989"/>
      <c r="AE104" s="3989"/>
      <c r="AF104" s="3990"/>
      <c r="AG104" s="3990"/>
      <c r="AH104" s="3990"/>
      <c r="AI104" s="3990"/>
      <c r="AJ104" s="3990"/>
      <c r="AK104" s="3990"/>
      <c r="AL104" s="3990"/>
      <c r="AM104" s="3990"/>
      <c r="AN104" s="3990"/>
      <c r="AO104" s="1047"/>
      <c r="AP104" s="1047"/>
      <c r="AQ104" s="1047"/>
      <c r="AR104" s="1047"/>
      <c r="AS104" s="1047"/>
      <c r="AT104" s="1047"/>
      <c r="AU104" s="1047"/>
    </row>
    <row r="105" spans="1:47" ht="11.1" customHeight="1" x14ac:dyDescent="0.25">
      <c r="F105" s="2576" t="s">
        <v>18</v>
      </c>
      <c r="G105" s="1113"/>
      <c r="I105" s="2577">
        <v>4</v>
      </c>
      <c r="J105" s="2578">
        <v>5</v>
      </c>
      <c r="K105" s="1428">
        <v>6</v>
      </c>
      <c r="L105" s="1429">
        <v>7</v>
      </c>
      <c r="M105" s="1428">
        <v>8</v>
      </c>
      <c r="N105" s="1429">
        <v>9</v>
      </c>
      <c r="O105" s="1428">
        <v>10</v>
      </c>
      <c r="P105" s="1428">
        <v>11</v>
      </c>
      <c r="Q105" s="1428">
        <v>12</v>
      </c>
      <c r="R105" s="1428">
        <v>13</v>
      </c>
      <c r="S105" s="1428">
        <v>14</v>
      </c>
      <c r="T105" s="1047"/>
      <c r="U105" s="3991"/>
      <c r="V105" s="3991"/>
      <c r="W105" s="3991"/>
      <c r="X105" s="3991"/>
      <c r="Y105" s="3995"/>
      <c r="Z105" s="3996"/>
      <c r="AA105" s="3996"/>
      <c r="AB105" s="3997"/>
      <c r="AC105" s="1"/>
      <c r="AD105" s="3964" t="s">
        <v>17</v>
      </c>
      <c r="AE105" s="3965"/>
      <c r="AF105" s="3990" t="s">
        <v>726</v>
      </c>
      <c r="AG105" s="3990"/>
      <c r="AH105" s="3990"/>
      <c r="AI105" s="3990"/>
      <c r="AJ105" s="3990"/>
      <c r="AK105" s="3990"/>
      <c r="AL105" s="3990"/>
      <c r="AM105" s="3990"/>
      <c r="AN105" s="3990"/>
      <c r="AO105" s="1047"/>
      <c r="AP105" s="1047"/>
      <c r="AQ105" s="1047"/>
      <c r="AR105" s="1047"/>
      <c r="AS105" s="1047"/>
      <c r="AT105" s="1047"/>
      <c r="AU105" s="1047"/>
    </row>
    <row r="106" spans="1:47" ht="11.1" customHeight="1" x14ac:dyDescent="0.25">
      <c r="F106" s="2573" t="s">
        <v>19</v>
      </c>
      <c r="G106" s="1113"/>
      <c r="I106" s="2574">
        <v>3</v>
      </c>
      <c r="J106" s="2575">
        <v>4</v>
      </c>
      <c r="K106" s="1409">
        <v>5</v>
      </c>
      <c r="L106" s="1410">
        <v>6</v>
      </c>
      <c r="M106" s="1409">
        <v>7</v>
      </c>
      <c r="N106" s="1410">
        <v>8</v>
      </c>
      <c r="O106" s="1409">
        <v>9</v>
      </c>
      <c r="P106" s="1409">
        <v>10</v>
      </c>
      <c r="Q106" s="1409">
        <v>11</v>
      </c>
      <c r="R106" s="1409">
        <v>12</v>
      </c>
      <c r="S106" s="1409">
        <v>13</v>
      </c>
      <c r="T106" s="1047"/>
      <c r="U106" s="3974" t="s">
        <v>74</v>
      </c>
      <c r="V106" s="3974"/>
      <c r="W106" s="3974"/>
      <c r="X106" s="3974"/>
      <c r="Y106" s="3952" t="s">
        <v>75</v>
      </c>
      <c r="Z106" s="3953"/>
      <c r="AA106" s="3953"/>
      <c r="AB106" s="3954"/>
      <c r="AC106" s="1"/>
      <c r="AD106" s="3966"/>
      <c r="AE106" s="3967"/>
      <c r="AF106" s="3990"/>
      <c r="AG106" s="3990"/>
      <c r="AH106" s="3990"/>
      <c r="AI106" s="3990"/>
      <c r="AJ106" s="3990"/>
      <c r="AK106" s="3990"/>
      <c r="AL106" s="3990"/>
      <c r="AM106" s="3990"/>
      <c r="AN106" s="3990"/>
      <c r="AO106" s="1047"/>
      <c r="AP106" s="1047"/>
      <c r="AQ106" s="1047"/>
      <c r="AR106" s="1047"/>
      <c r="AS106" s="1047"/>
      <c r="AT106" s="1047"/>
      <c r="AU106" s="1047"/>
    </row>
    <row r="107" spans="1:47" ht="11.1" customHeight="1" x14ac:dyDescent="0.25">
      <c r="F107" s="2576" t="s">
        <v>20</v>
      </c>
      <c r="G107" s="1113"/>
      <c r="I107" s="2577">
        <v>2</v>
      </c>
      <c r="J107" s="2578">
        <v>3</v>
      </c>
      <c r="K107" s="1428">
        <v>4</v>
      </c>
      <c r="L107" s="1429">
        <v>5</v>
      </c>
      <c r="M107" s="1428">
        <v>6</v>
      </c>
      <c r="N107" s="1429">
        <v>7</v>
      </c>
      <c r="O107" s="1428">
        <v>8</v>
      </c>
      <c r="P107" s="1428">
        <v>9</v>
      </c>
      <c r="Q107" s="1409">
        <v>10</v>
      </c>
      <c r="R107" s="1428">
        <v>11</v>
      </c>
      <c r="S107" s="1428">
        <v>12</v>
      </c>
      <c r="T107" s="1047"/>
      <c r="U107" s="3974"/>
      <c r="V107" s="3974"/>
      <c r="W107" s="3974"/>
      <c r="X107" s="3974"/>
      <c r="Y107" s="3955"/>
      <c r="Z107" s="3956"/>
      <c r="AA107" s="3956"/>
      <c r="AB107" s="3957"/>
      <c r="AC107" s="1"/>
      <c r="AD107" s="3964" t="s">
        <v>19</v>
      </c>
      <c r="AE107" s="3965"/>
      <c r="AF107" s="2579"/>
      <c r="AG107" s="3968">
        <f>COUNTIF(AK$7:AK$93,"=4")</f>
        <v>5</v>
      </c>
      <c r="AH107" s="2579"/>
      <c r="AI107" s="3970" t="s">
        <v>295</v>
      </c>
      <c r="AJ107" s="3970"/>
      <c r="AK107" s="3970"/>
      <c r="AL107" s="3970"/>
      <c r="AM107" s="3970"/>
      <c r="AN107" s="3971"/>
      <c r="AO107" s="1047"/>
      <c r="AP107" s="1047"/>
      <c r="AQ107" s="1047"/>
      <c r="AR107" s="1047"/>
      <c r="AS107" s="1047"/>
      <c r="AT107" s="1047"/>
      <c r="AU107" s="1047"/>
    </row>
    <row r="108" spans="1:47" ht="11.1" customHeight="1" x14ac:dyDescent="0.25">
      <c r="F108" s="2573" t="s">
        <v>21</v>
      </c>
      <c r="G108" s="1113"/>
      <c r="I108" s="2574">
        <v>1</v>
      </c>
      <c r="J108" s="2575">
        <v>2</v>
      </c>
      <c r="K108" s="1409">
        <v>3</v>
      </c>
      <c r="L108" s="1410">
        <v>4</v>
      </c>
      <c r="M108" s="1409">
        <v>5</v>
      </c>
      <c r="N108" s="1410">
        <v>6</v>
      </c>
      <c r="O108" s="1409">
        <v>7</v>
      </c>
      <c r="P108" s="1409">
        <v>8</v>
      </c>
      <c r="Q108" s="1428">
        <v>9</v>
      </c>
      <c r="R108" s="1409">
        <v>10</v>
      </c>
      <c r="S108" s="1409">
        <v>11</v>
      </c>
      <c r="T108" s="1047"/>
      <c r="U108" s="3974" t="s">
        <v>72</v>
      </c>
      <c r="V108" s="3974"/>
      <c r="W108" s="3974"/>
      <c r="X108" s="3974"/>
      <c r="Y108" s="3952" t="s">
        <v>73</v>
      </c>
      <c r="Z108" s="3953"/>
      <c r="AA108" s="3953"/>
      <c r="AB108" s="3954"/>
      <c r="AC108" s="1"/>
      <c r="AD108" s="3966"/>
      <c r="AE108" s="3967"/>
      <c r="AF108" s="2580"/>
      <c r="AG108" s="3969"/>
      <c r="AH108" s="2580"/>
      <c r="AI108" s="3972"/>
      <c r="AJ108" s="3972"/>
      <c r="AK108" s="3972"/>
      <c r="AL108" s="3972"/>
      <c r="AM108" s="3972"/>
      <c r="AN108" s="3973"/>
      <c r="AO108" s="1047"/>
      <c r="AP108" s="1047"/>
      <c r="AQ108" s="1047"/>
      <c r="AR108" s="1047"/>
      <c r="AS108" s="1047"/>
      <c r="AT108" s="1047"/>
      <c r="AU108" s="1047"/>
    </row>
    <row r="109" spans="1:47" ht="11.1" customHeight="1" x14ac:dyDescent="0.25">
      <c r="F109" s="2576" t="s">
        <v>41</v>
      </c>
      <c r="G109" s="1113"/>
      <c r="I109" s="2577">
        <v>0</v>
      </c>
      <c r="J109" s="2578">
        <v>1</v>
      </c>
      <c r="K109" s="1428">
        <v>2</v>
      </c>
      <c r="L109" s="1429">
        <v>3</v>
      </c>
      <c r="M109" s="1428">
        <v>4</v>
      </c>
      <c r="N109" s="1429">
        <v>5</v>
      </c>
      <c r="O109" s="1428">
        <v>6</v>
      </c>
      <c r="P109" s="1409">
        <v>7</v>
      </c>
      <c r="Q109" s="1409">
        <v>8</v>
      </c>
      <c r="R109" s="1428">
        <v>9</v>
      </c>
      <c r="S109" s="1409">
        <v>10</v>
      </c>
      <c r="T109" s="1047"/>
      <c r="U109" s="3974"/>
      <c r="V109" s="3974"/>
      <c r="W109" s="3974"/>
      <c r="X109" s="3974"/>
      <c r="Y109" s="3955"/>
      <c r="Z109" s="3956"/>
      <c r="AA109" s="3956"/>
      <c r="AB109" s="3957"/>
      <c r="AC109" s="1"/>
      <c r="AD109" s="3964" t="s">
        <v>22</v>
      </c>
      <c r="AE109" s="3965"/>
      <c r="AF109" s="1810"/>
      <c r="AG109" s="3968">
        <f>COUNTIF(AK$7:AK$93,"=3")</f>
        <v>2</v>
      </c>
      <c r="AH109" s="1654"/>
      <c r="AI109" s="3970" t="s">
        <v>110</v>
      </c>
      <c r="AJ109" s="3970"/>
      <c r="AK109" s="3970"/>
      <c r="AL109" s="3970"/>
      <c r="AM109" s="3970"/>
      <c r="AN109" s="3971"/>
      <c r="AO109" s="1047"/>
      <c r="AP109" s="1047"/>
      <c r="AQ109" s="1047"/>
      <c r="AR109" s="1047"/>
      <c r="AS109" s="1047"/>
      <c r="AT109" s="1047"/>
      <c r="AU109" s="1047"/>
    </row>
    <row r="110" spans="1:47" ht="11.1" customHeight="1" x14ac:dyDescent="0.25">
      <c r="F110" s="2573" t="s">
        <v>22</v>
      </c>
      <c r="G110" s="1113"/>
      <c r="I110" s="2574" t="s">
        <v>0</v>
      </c>
      <c r="J110" s="2575">
        <v>0</v>
      </c>
      <c r="K110" s="1409">
        <v>1</v>
      </c>
      <c r="L110" s="1410">
        <v>2</v>
      </c>
      <c r="M110" s="1409">
        <v>3</v>
      </c>
      <c r="N110" s="1410">
        <v>4</v>
      </c>
      <c r="O110" s="1409">
        <v>5</v>
      </c>
      <c r="P110" s="1428">
        <v>6</v>
      </c>
      <c r="Q110" s="1409">
        <v>7</v>
      </c>
      <c r="R110" s="1409">
        <v>8</v>
      </c>
      <c r="S110" s="1428">
        <v>9</v>
      </c>
      <c r="T110" s="1047"/>
      <c r="U110" s="3974" t="s">
        <v>71</v>
      </c>
      <c r="V110" s="3974"/>
      <c r="W110" s="3974"/>
      <c r="X110" s="3974"/>
      <c r="Y110" s="3952" t="s">
        <v>70</v>
      </c>
      <c r="Z110" s="3953"/>
      <c r="AA110" s="3953"/>
      <c r="AB110" s="3954"/>
      <c r="AC110" s="1"/>
      <c r="AD110" s="3966"/>
      <c r="AE110" s="3967"/>
      <c r="AF110" s="1812"/>
      <c r="AG110" s="3969"/>
      <c r="AH110" s="1655"/>
      <c r="AI110" s="3972"/>
      <c r="AJ110" s="3972"/>
      <c r="AK110" s="3972"/>
      <c r="AL110" s="3972"/>
      <c r="AM110" s="3972"/>
      <c r="AN110" s="3973"/>
      <c r="AO110" s="1047"/>
      <c r="AP110" s="1047"/>
      <c r="AQ110" s="1047"/>
      <c r="AR110" s="1047"/>
      <c r="AS110" s="1047"/>
      <c r="AT110" s="1047"/>
      <c r="AU110" s="1047"/>
    </row>
    <row r="111" spans="1:47" ht="11.1" customHeight="1" x14ac:dyDescent="0.25">
      <c r="F111" s="2576" t="s">
        <v>23</v>
      </c>
      <c r="G111" s="1113"/>
      <c r="I111" s="2577" t="s">
        <v>0</v>
      </c>
      <c r="J111" s="2578" t="s">
        <v>0</v>
      </c>
      <c r="K111" s="1428">
        <v>0</v>
      </c>
      <c r="L111" s="1429">
        <v>1</v>
      </c>
      <c r="M111" s="1428">
        <v>2</v>
      </c>
      <c r="N111" s="1429">
        <v>3</v>
      </c>
      <c r="O111" s="1428">
        <v>4</v>
      </c>
      <c r="P111" s="1409">
        <v>5</v>
      </c>
      <c r="Q111" s="1428">
        <v>6</v>
      </c>
      <c r="R111" s="1409">
        <v>7</v>
      </c>
      <c r="S111" s="1409">
        <v>8</v>
      </c>
      <c r="T111" s="1047"/>
      <c r="U111" s="3974"/>
      <c r="V111" s="3974"/>
      <c r="W111" s="3974"/>
      <c r="X111" s="3974"/>
      <c r="Y111" s="3955"/>
      <c r="Z111" s="3956"/>
      <c r="AA111" s="3956"/>
      <c r="AB111" s="3957"/>
      <c r="AC111" s="1"/>
      <c r="AD111" s="3964" t="s">
        <v>24</v>
      </c>
      <c r="AE111" s="3965"/>
      <c r="AF111" s="1810"/>
      <c r="AG111" s="3968">
        <f>COUNTIF(AK$7:AK$93,"=2")</f>
        <v>3</v>
      </c>
      <c r="AH111" s="1654"/>
      <c r="AI111" s="3970" t="s">
        <v>111</v>
      </c>
      <c r="AJ111" s="3970"/>
      <c r="AK111" s="3970"/>
      <c r="AL111" s="3970"/>
      <c r="AM111" s="3970"/>
      <c r="AN111" s="3971"/>
      <c r="AO111" s="1047"/>
      <c r="AP111" s="1047"/>
      <c r="AQ111" s="1047"/>
      <c r="AR111" s="1047"/>
      <c r="AS111" s="1047"/>
      <c r="AT111" s="1047"/>
      <c r="AU111" s="1047"/>
    </row>
    <row r="112" spans="1:47" ht="11.1" customHeight="1" x14ac:dyDescent="0.25">
      <c r="F112" s="2573" t="s">
        <v>24</v>
      </c>
      <c r="G112" s="1113"/>
      <c r="I112" s="2574" t="s">
        <v>0</v>
      </c>
      <c r="J112" s="2575" t="s">
        <v>0</v>
      </c>
      <c r="K112" s="1409" t="s">
        <v>0</v>
      </c>
      <c r="L112" s="1410">
        <v>0</v>
      </c>
      <c r="M112" s="1409">
        <v>1</v>
      </c>
      <c r="N112" s="1410">
        <v>2</v>
      </c>
      <c r="O112" s="1409">
        <v>3</v>
      </c>
      <c r="P112" s="1428">
        <v>4</v>
      </c>
      <c r="Q112" s="1409">
        <v>5</v>
      </c>
      <c r="R112" s="1428">
        <v>6</v>
      </c>
      <c r="S112" s="1409">
        <v>7</v>
      </c>
      <c r="T112" s="1047"/>
      <c r="U112" s="3974" t="s">
        <v>68</v>
      </c>
      <c r="V112" s="3974"/>
      <c r="W112" s="3974"/>
      <c r="X112" s="3974"/>
      <c r="Y112" s="3952" t="s">
        <v>69</v>
      </c>
      <c r="Z112" s="3953"/>
      <c r="AA112" s="3953"/>
      <c r="AB112" s="3954"/>
      <c r="AC112" s="1"/>
      <c r="AD112" s="3966"/>
      <c r="AE112" s="3967"/>
      <c r="AF112" s="1812"/>
      <c r="AG112" s="3969"/>
      <c r="AH112" s="1655"/>
      <c r="AI112" s="3972"/>
      <c r="AJ112" s="3972"/>
      <c r="AK112" s="3972"/>
      <c r="AL112" s="3972"/>
      <c r="AM112" s="3972"/>
      <c r="AN112" s="3973"/>
      <c r="AO112" s="1047"/>
      <c r="AP112" s="1047"/>
      <c r="AQ112" s="1047"/>
      <c r="AR112" s="1047"/>
      <c r="AS112" s="1047"/>
      <c r="AT112" s="1047"/>
      <c r="AU112" s="1047"/>
    </row>
    <row r="113" spans="6:47" ht="11.1" customHeight="1" x14ac:dyDescent="0.25">
      <c r="F113" s="2576" t="s">
        <v>29</v>
      </c>
      <c r="G113" s="1113"/>
      <c r="I113" s="2577" t="s">
        <v>0</v>
      </c>
      <c r="J113" s="2578" t="s">
        <v>0</v>
      </c>
      <c r="K113" s="1428" t="s">
        <v>0</v>
      </c>
      <c r="L113" s="1429" t="s">
        <v>0</v>
      </c>
      <c r="M113" s="1428">
        <v>0</v>
      </c>
      <c r="N113" s="1429">
        <v>1</v>
      </c>
      <c r="O113" s="1428">
        <v>2</v>
      </c>
      <c r="P113" s="1409">
        <v>3</v>
      </c>
      <c r="Q113" s="1428">
        <v>4</v>
      </c>
      <c r="R113" s="1409">
        <v>5</v>
      </c>
      <c r="S113" s="1428">
        <v>6</v>
      </c>
      <c r="T113" s="1047"/>
      <c r="U113" s="3974"/>
      <c r="V113" s="3974"/>
      <c r="W113" s="3974"/>
      <c r="X113" s="3974"/>
      <c r="Y113" s="3955"/>
      <c r="Z113" s="3956"/>
      <c r="AA113" s="3956"/>
      <c r="AB113" s="3957"/>
      <c r="AC113" s="4"/>
      <c r="AD113" s="3964" t="s">
        <v>33</v>
      </c>
      <c r="AE113" s="3965"/>
      <c r="AF113" s="1810"/>
      <c r="AG113" s="3968">
        <f>COUNTIF(AK$7:AK$93,"=1")</f>
        <v>17</v>
      </c>
      <c r="AH113" s="1654"/>
      <c r="AI113" s="3970" t="s">
        <v>642</v>
      </c>
      <c r="AJ113" s="3970"/>
      <c r="AK113" s="3970"/>
      <c r="AL113" s="3970"/>
      <c r="AM113" s="3970"/>
      <c r="AN113" s="3971"/>
      <c r="AO113" s="1047"/>
      <c r="AP113" s="1047"/>
      <c r="AQ113" s="1047"/>
      <c r="AR113" s="1047"/>
      <c r="AS113" s="1047"/>
      <c r="AT113" s="1047"/>
      <c r="AU113" s="1047"/>
    </row>
    <row r="114" spans="6:47" ht="11.1" customHeight="1" x14ac:dyDescent="0.25">
      <c r="F114" s="2573" t="s">
        <v>30</v>
      </c>
      <c r="G114" s="1113"/>
      <c r="I114" s="2574" t="s">
        <v>0</v>
      </c>
      <c r="J114" s="2575" t="s">
        <v>0</v>
      </c>
      <c r="K114" s="1409" t="s">
        <v>0</v>
      </c>
      <c r="L114" s="1410" t="s">
        <v>0</v>
      </c>
      <c r="M114" s="1409" t="s">
        <v>0</v>
      </c>
      <c r="N114" s="1410">
        <v>0</v>
      </c>
      <c r="O114" s="1409">
        <v>1</v>
      </c>
      <c r="P114" s="1428">
        <v>2</v>
      </c>
      <c r="Q114" s="1409">
        <v>3</v>
      </c>
      <c r="R114" s="1428">
        <v>4</v>
      </c>
      <c r="S114" s="1409">
        <v>5</v>
      </c>
      <c r="T114" s="1047"/>
      <c r="U114" s="3974" t="s">
        <v>85</v>
      </c>
      <c r="V114" s="3974"/>
      <c r="W114" s="3974"/>
      <c r="X114" s="3974"/>
      <c r="Y114" s="3952" t="s">
        <v>84</v>
      </c>
      <c r="Z114" s="3953"/>
      <c r="AA114" s="3953"/>
      <c r="AB114" s="3954"/>
      <c r="AC114" s="4"/>
      <c r="AD114" s="3966"/>
      <c r="AE114" s="3967"/>
      <c r="AF114" s="1812"/>
      <c r="AG114" s="3969"/>
      <c r="AH114" s="1655"/>
      <c r="AI114" s="3972"/>
      <c r="AJ114" s="3972"/>
      <c r="AK114" s="3972"/>
      <c r="AL114" s="3972"/>
      <c r="AM114" s="3972"/>
      <c r="AN114" s="3973"/>
      <c r="AO114" s="1047"/>
      <c r="AP114" s="1047"/>
      <c r="AQ114" s="1047"/>
      <c r="AR114" s="1047"/>
      <c r="AS114" s="1047"/>
      <c r="AT114" s="1047"/>
      <c r="AU114" s="1047"/>
    </row>
    <row r="115" spans="6:47" ht="11.1" customHeight="1" x14ac:dyDescent="0.25">
      <c r="F115" s="2573" t="s">
        <v>33</v>
      </c>
      <c r="G115" s="1113"/>
      <c r="I115" s="2574" t="s">
        <v>0</v>
      </c>
      <c r="J115" s="2575" t="s">
        <v>0</v>
      </c>
      <c r="K115" s="1409" t="s">
        <v>0</v>
      </c>
      <c r="L115" s="1410" t="s">
        <v>0</v>
      </c>
      <c r="M115" s="1409" t="s">
        <v>0</v>
      </c>
      <c r="N115" s="1410" t="s">
        <v>0</v>
      </c>
      <c r="O115" s="1409">
        <v>0</v>
      </c>
      <c r="P115" s="1409">
        <v>1</v>
      </c>
      <c r="Q115" s="1428">
        <v>2</v>
      </c>
      <c r="R115" s="1409">
        <v>3</v>
      </c>
      <c r="S115" s="1428">
        <v>4</v>
      </c>
      <c r="T115" s="1047"/>
      <c r="U115" s="3974"/>
      <c r="V115" s="3974"/>
      <c r="W115" s="3974"/>
      <c r="X115" s="3974"/>
      <c r="Y115" s="3955"/>
      <c r="Z115" s="3956"/>
      <c r="AA115" s="3956"/>
      <c r="AB115" s="3957"/>
      <c r="AC115" s="4"/>
      <c r="AD115" s="4"/>
      <c r="AE115" s="4"/>
      <c r="AF115" s="1243"/>
      <c r="AG115" s="1243"/>
      <c r="AH115" s="1243"/>
      <c r="AI115" s="1243"/>
      <c r="AJ115" s="1243"/>
      <c r="AK115" s="1053"/>
      <c r="AL115" s="1053"/>
      <c r="AM115" s="1053"/>
      <c r="AN115" s="1047"/>
      <c r="AO115" s="1047"/>
      <c r="AP115" s="1047"/>
      <c r="AQ115" s="1047"/>
      <c r="AR115" s="1047"/>
      <c r="AS115" s="1047"/>
      <c r="AT115" s="1047"/>
      <c r="AU115" s="1047"/>
    </row>
    <row r="116" spans="6:47" ht="11.1" customHeight="1" x14ac:dyDescent="0.25">
      <c r="F116" s="2573" t="s">
        <v>56</v>
      </c>
      <c r="I116" s="2574" t="s">
        <v>0</v>
      </c>
      <c r="J116" s="2575" t="s">
        <v>0</v>
      </c>
      <c r="K116" s="1409" t="s">
        <v>0</v>
      </c>
      <c r="L116" s="1410" t="s">
        <v>0</v>
      </c>
      <c r="M116" s="1409" t="s">
        <v>0</v>
      </c>
      <c r="N116" s="1410" t="s">
        <v>0</v>
      </c>
      <c r="O116" s="1410" t="s">
        <v>0</v>
      </c>
      <c r="P116" s="1409">
        <v>0</v>
      </c>
      <c r="Q116" s="1409">
        <v>1</v>
      </c>
      <c r="R116" s="1428">
        <v>2</v>
      </c>
      <c r="S116" s="1409">
        <v>3</v>
      </c>
      <c r="T116" s="1047"/>
      <c r="U116" s="3958" t="s">
        <v>121</v>
      </c>
      <c r="V116" s="3959"/>
      <c r="W116" s="3959"/>
      <c r="X116" s="3960"/>
      <c r="Y116" s="3952" t="s">
        <v>122</v>
      </c>
      <c r="Z116" s="3953"/>
      <c r="AA116" s="3953"/>
      <c r="AB116" s="3954"/>
      <c r="AC116" s="4"/>
      <c r="AF116" s="1049"/>
      <c r="AL116" s="1607"/>
      <c r="AM116" s="4"/>
      <c r="AO116" s="1047"/>
      <c r="AP116" s="1047"/>
      <c r="AQ116" s="1047"/>
      <c r="AR116" s="1047"/>
      <c r="AS116" s="1047"/>
      <c r="AT116" s="1047"/>
      <c r="AU116" s="1047"/>
    </row>
    <row r="117" spans="6:47" ht="11.1" customHeight="1" x14ac:dyDescent="0.25">
      <c r="F117" s="2573" t="s">
        <v>48</v>
      </c>
      <c r="I117" s="2574" t="s">
        <v>0</v>
      </c>
      <c r="J117" s="2575" t="s">
        <v>0</v>
      </c>
      <c r="K117" s="1409" t="s">
        <v>0</v>
      </c>
      <c r="L117" s="1410" t="s">
        <v>0</v>
      </c>
      <c r="M117" s="1409" t="s">
        <v>0</v>
      </c>
      <c r="N117" s="1410" t="s">
        <v>0</v>
      </c>
      <c r="O117" s="1410" t="s">
        <v>0</v>
      </c>
      <c r="P117" s="1410" t="s">
        <v>0</v>
      </c>
      <c r="Q117" s="1409">
        <v>0</v>
      </c>
      <c r="R117" s="1409">
        <v>1</v>
      </c>
      <c r="S117" s="1428">
        <v>2</v>
      </c>
      <c r="T117" s="1047"/>
      <c r="U117" s="3961"/>
      <c r="V117" s="3962"/>
      <c r="W117" s="3962"/>
      <c r="X117" s="3963"/>
      <c r="Y117" s="3955"/>
      <c r="Z117" s="3956"/>
      <c r="AA117" s="3956"/>
      <c r="AB117" s="3957"/>
      <c r="AC117" s="4"/>
      <c r="AL117" s="1053"/>
      <c r="AM117" s="1047"/>
      <c r="AN117" s="1047"/>
      <c r="AO117" s="1047"/>
      <c r="AU117" s="1047"/>
    </row>
    <row r="118" spans="6:47" ht="11.1" customHeight="1" x14ac:dyDescent="0.25">
      <c r="F118" s="2573" t="s">
        <v>62</v>
      </c>
      <c r="I118" s="2574" t="s">
        <v>0</v>
      </c>
      <c r="J118" s="2575" t="s">
        <v>0</v>
      </c>
      <c r="K118" s="1409" t="s">
        <v>0</v>
      </c>
      <c r="L118" s="1410" t="s">
        <v>0</v>
      </c>
      <c r="M118" s="1409" t="s">
        <v>0</v>
      </c>
      <c r="N118" s="1410" t="s">
        <v>0</v>
      </c>
      <c r="O118" s="1410" t="s">
        <v>0</v>
      </c>
      <c r="P118" s="1410" t="s">
        <v>0</v>
      </c>
      <c r="Q118" s="1410" t="s">
        <v>0</v>
      </c>
      <c r="R118" s="1409">
        <v>0</v>
      </c>
      <c r="S118" s="1409">
        <v>1</v>
      </c>
      <c r="T118" s="1047"/>
      <c r="U118" s="3958" t="s">
        <v>180</v>
      </c>
      <c r="V118" s="3959"/>
      <c r="W118" s="3959"/>
      <c r="X118" s="3960"/>
      <c r="Y118" s="3952" t="s">
        <v>176</v>
      </c>
      <c r="Z118" s="3953"/>
      <c r="AA118" s="3953"/>
      <c r="AB118" s="3954"/>
      <c r="AC118" s="1"/>
      <c r="AL118" s="1053"/>
      <c r="AM118" s="1047"/>
      <c r="AN118" s="1047"/>
      <c r="AO118" s="1047"/>
      <c r="AU118" s="1047"/>
    </row>
    <row r="119" spans="6:47" ht="11.1" customHeight="1" x14ac:dyDescent="0.25">
      <c r="F119" s="2573" t="s">
        <v>130</v>
      </c>
      <c r="I119" s="2574" t="s">
        <v>0</v>
      </c>
      <c r="J119" s="2575" t="s">
        <v>0</v>
      </c>
      <c r="K119" s="1409" t="s">
        <v>0</v>
      </c>
      <c r="L119" s="1410" t="s">
        <v>0</v>
      </c>
      <c r="M119" s="1409" t="s">
        <v>0</v>
      </c>
      <c r="N119" s="1410" t="s">
        <v>0</v>
      </c>
      <c r="O119" s="1410" t="s">
        <v>0</v>
      </c>
      <c r="P119" s="1410" t="s">
        <v>0</v>
      </c>
      <c r="Q119" s="1410" t="s">
        <v>0</v>
      </c>
      <c r="R119" s="1410" t="s">
        <v>0</v>
      </c>
      <c r="S119" s="1409">
        <v>0</v>
      </c>
      <c r="T119" s="1047"/>
      <c r="U119" s="3961"/>
      <c r="V119" s="3962"/>
      <c r="W119" s="3962"/>
      <c r="X119" s="3963"/>
      <c r="Y119" s="3955"/>
      <c r="Z119" s="3956"/>
      <c r="AA119" s="3956"/>
      <c r="AB119" s="3957"/>
      <c r="AC119" s="1"/>
      <c r="AL119" s="1053"/>
      <c r="AM119" s="1047"/>
      <c r="AN119" s="1047"/>
      <c r="AO119" s="1047"/>
      <c r="AU119" s="1047"/>
    </row>
    <row r="120" spans="6:47" ht="11.1" customHeight="1" x14ac:dyDescent="0.25">
      <c r="F120" s="1690"/>
      <c r="I120" s="527"/>
      <c r="J120" s="527"/>
      <c r="K120" s="1379"/>
      <c r="L120" s="1379"/>
      <c r="M120" s="1379"/>
      <c r="N120" s="1379"/>
      <c r="O120" s="1379"/>
      <c r="P120" s="1379"/>
      <c r="Q120" s="1379"/>
      <c r="R120" s="1379"/>
      <c r="S120" s="1379"/>
      <c r="T120" s="1047"/>
      <c r="U120" s="3958" t="s">
        <v>727</v>
      </c>
      <c r="V120" s="3959"/>
      <c r="W120" s="3959"/>
      <c r="X120" s="3960"/>
      <c r="Y120" s="3952" t="s">
        <v>216</v>
      </c>
      <c r="Z120" s="3953"/>
      <c r="AA120" s="3953"/>
      <c r="AB120" s="3954"/>
      <c r="AC120" s="1"/>
      <c r="AL120" s="1053"/>
      <c r="AM120" s="1047"/>
      <c r="AN120" s="1047"/>
      <c r="AO120" s="1047"/>
      <c r="AU120" s="1047"/>
    </row>
    <row r="121" spans="6:47" ht="11.1" customHeight="1" x14ac:dyDescent="0.25">
      <c r="F121" s="1214" t="s">
        <v>728</v>
      </c>
      <c r="G121" s="2017"/>
      <c r="H121" s="1047"/>
      <c r="Q121" s="1048"/>
      <c r="R121" s="1048"/>
      <c r="U121" s="3961"/>
      <c r="V121" s="3962"/>
      <c r="W121" s="3962"/>
      <c r="X121" s="3963"/>
      <c r="Y121" s="3955"/>
      <c r="Z121" s="3956"/>
      <c r="AA121" s="3956"/>
      <c r="AB121" s="3957"/>
      <c r="AC121" s="1243"/>
      <c r="AD121" s="1243"/>
      <c r="AE121" s="1243"/>
      <c r="AF121" s="1243"/>
      <c r="AG121" s="1053"/>
      <c r="AH121" s="1053"/>
      <c r="AI121" s="1053"/>
      <c r="AJ121" s="1053"/>
      <c r="AK121" s="1047"/>
      <c r="AL121" s="1048"/>
      <c r="AM121" s="1047"/>
      <c r="AS121" s="1047"/>
      <c r="AT121" s="1047"/>
      <c r="AU121" s="1047"/>
    </row>
    <row r="122" spans="6:47" ht="11.1" customHeight="1" x14ac:dyDescent="0.25">
      <c r="F122" s="2581"/>
      <c r="G122" s="1516"/>
      <c r="H122" s="1516"/>
      <c r="I122" s="3933" t="s">
        <v>729</v>
      </c>
      <c r="J122" s="3933"/>
      <c r="K122" s="3933"/>
      <c r="L122" s="3933"/>
      <c r="M122" s="3933"/>
      <c r="N122" s="3933"/>
      <c r="O122" s="3933"/>
      <c r="P122" s="3934"/>
      <c r="R122" s="1048"/>
      <c r="W122" s="1047"/>
      <c r="X122" s="1"/>
      <c r="AA122" s="2016"/>
      <c r="AB122" s="1"/>
      <c r="AC122" s="4"/>
      <c r="AD122" s="1243"/>
      <c r="AE122" s="1243"/>
      <c r="AF122" s="1243"/>
      <c r="AG122" s="1053"/>
      <c r="AH122" s="1053"/>
      <c r="AI122" s="1053"/>
      <c r="AJ122" s="1053"/>
      <c r="AK122" s="1047"/>
      <c r="AL122" s="1048"/>
      <c r="AM122" s="1047"/>
      <c r="AN122" s="1047"/>
      <c r="AO122" s="1047"/>
      <c r="AS122" s="1047"/>
      <c r="AT122" s="1047"/>
      <c r="AU122" s="1047"/>
    </row>
    <row r="123" spans="6:47" ht="11.1" customHeight="1" x14ac:dyDescent="0.25">
      <c r="F123" s="2582"/>
      <c r="G123" s="1525"/>
      <c r="H123" s="1525"/>
      <c r="I123" s="3935"/>
      <c r="J123" s="3935"/>
      <c r="K123" s="3935"/>
      <c r="L123" s="3935"/>
      <c r="M123" s="3935"/>
      <c r="N123" s="3935"/>
      <c r="O123" s="3935"/>
      <c r="P123" s="3936"/>
      <c r="R123" s="1048"/>
      <c r="S123" s="1048"/>
      <c r="T123" s="1140"/>
      <c r="U123" s="1"/>
      <c r="V123" s="2018"/>
      <c r="W123" s="2018"/>
      <c r="X123" s="2018"/>
      <c r="Y123" s="2019"/>
      <c r="Z123" s="2020"/>
      <c r="AA123" s="2020"/>
      <c r="AB123" s="1378"/>
      <c r="AC123" s="1378"/>
      <c r="AD123" s="2021"/>
      <c r="AE123" s="2021"/>
      <c r="AF123" s="2021"/>
      <c r="AG123" s="2021"/>
      <c r="AH123" s="1053"/>
      <c r="AI123" s="1053"/>
      <c r="AJ123" s="1047"/>
      <c r="AK123" s="1047"/>
      <c r="AL123" s="1047"/>
      <c r="AM123" s="1048"/>
      <c r="AN123" s="1047"/>
      <c r="AO123" s="1"/>
      <c r="AS123" s="1047"/>
      <c r="AT123" s="1047"/>
      <c r="AU123" s="1047"/>
    </row>
    <row r="124" spans="6:47" ht="11.1" customHeight="1" x14ac:dyDescent="0.25">
      <c r="F124" s="2583"/>
      <c r="G124" s="1528"/>
      <c r="H124" s="1528"/>
      <c r="I124" s="3937"/>
      <c r="J124" s="3937"/>
      <c r="K124" s="3937"/>
      <c r="L124" s="3937"/>
      <c r="M124" s="3937"/>
      <c r="N124" s="3937"/>
      <c r="O124" s="3937"/>
      <c r="P124" s="3938"/>
      <c r="R124" s="1048"/>
      <c r="S124" s="1140"/>
      <c r="T124" s="3939" t="s">
        <v>183</v>
      </c>
      <c r="U124" s="3940"/>
      <c r="V124" s="3940"/>
      <c r="W124" s="3940"/>
      <c r="X124" s="3940"/>
      <c r="Y124" s="3940"/>
      <c r="Z124" s="3940"/>
      <c r="AA124" s="3940"/>
      <c r="AB124" s="3940"/>
      <c r="AC124" s="3940"/>
      <c r="AD124" s="3940"/>
      <c r="AE124" s="3940"/>
      <c r="AF124" s="3940"/>
      <c r="AG124" s="3941"/>
      <c r="AH124" s="1053"/>
      <c r="AI124" s="1047"/>
      <c r="AJ124" s="1047"/>
      <c r="AK124" s="1047"/>
      <c r="AL124" s="1047"/>
      <c r="AM124" s="1048"/>
      <c r="AN124" s="1"/>
      <c r="AO124" s="1"/>
      <c r="AR124" s="1047"/>
      <c r="AS124" s="1047"/>
      <c r="AT124" s="1047"/>
      <c r="AU124" s="1047"/>
    </row>
    <row r="125" spans="6:47" ht="11.1" customHeight="1" x14ac:dyDescent="0.25">
      <c r="F125" s="2584"/>
      <c r="G125" s="1140"/>
      <c r="H125" s="1140"/>
      <c r="I125" s="2585"/>
      <c r="J125" s="2585"/>
      <c r="K125" s="1531"/>
      <c r="L125" s="1531"/>
      <c r="M125" s="1531"/>
      <c r="N125" s="1531"/>
      <c r="O125" s="1531"/>
      <c r="P125" s="1531"/>
      <c r="R125" s="1048"/>
      <c r="T125" s="3942"/>
      <c r="U125" s="3943"/>
      <c r="V125" s="3943"/>
      <c r="W125" s="3943"/>
      <c r="X125" s="3943"/>
      <c r="Y125" s="3943"/>
      <c r="Z125" s="3943"/>
      <c r="AA125" s="3943"/>
      <c r="AB125" s="3943"/>
      <c r="AC125" s="3943"/>
      <c r="AD125" s="3943"/>
      <c r="AE125" s="3943"/>
      <c r="AF125" s="3943"/>
      <c r="AG125" s="3944"/>
      <c r="AH125" s="1053"/>
      <c r="AI125" s="1053"/>
      <c r="AJ125" s="1047"/>
      <c r="AK125" s="1047"/>
      <c r="AL125" s="1047"/>
      <c r="AM125" s="1048"/>
      <c r="AN125" s="1047"/>
      <c r="AO125" s="1"/>
      <c r="AS125" s="1047"/>
      <c r="AT125" s="1047"/>
      <c r="AU125" s="1047"/>
    </row>
    <row r="126" spans="6:47" ht="11.1" customHeight="1" x14ac:dyDescent="0.25">
      <c r="F126" s="2586"/>
      <c r="G126" s="1516"/>
      <c r="H126" s="1516"/>
      <c r="I126" s="3933" t="s">
        <v>730</v>
      </c>
      <c r="J126" s="3933"/>
      <c r="K126" s="3933"/>
      <c r="L126" s="3933"/>
      <c r="M126" s="3933"/>
      <c r="N126" s="3933"/>
      <c r="O126" s="3933"/>
      <c r="P126" s="3934"/>
      <c r="R126" s="1048"/>
      <c r="S126" s="1049"/>
      <c r="T126" s="3942"/>
      <c r="U126" s="3943"/>
      <c r="V126" s="3943"/>
      <c r="W126" s="3943"/>
      <c r="X126" s="3943"/>
      <c r="Y126" s="3943"/>
      <c r="Z126" s="3943"/>
      <c r="AA126" s="3943"/>
      <c r="AB126" s="3943"/>
      <c r="AC126" s="3943"/>
      <c r="AD126" s="3943"/>
      <c r="AE126" s="3943"/>
      <c r="AF126" s="3943"/>
      <c r="AG126" s="3944"/>
      <c r="AH126" s="1053"/>
      <c r="AI126" s="1053"/>
      <c r="AJ126" s="1047"/>
      <c r="AK126" s="1047"/>
      <c r="AL126" s="1047"/>
      <c r="AM126" s="1048"/>
      <c r="AN126" s="1047"/>
      <c r="AO126" s="1"/>
      <c r="AS126" s="1047"/>
      <c r="AT126" s="1047"/>
      <c r="AU126" s="1047"/>
    </row>
    <row r="127" spans="6:47" ht="11.1" customHeight="1" x14ac:dyDescent="0.25">
      <c r="F127" s="2587"/>
      <c r="G127" s="1541"/>
      <c r="H127" s="1541"/>
      <c r="I127" s="3935"/>
      <c r="J127" s="3935"/>
      <c r="K127" s="3935"/>
      <c r="L127" s="3935"/>
      <c r="M127" s="3935"/>
      <c r="N127" s="3935"/>
      <c r="O127" s="3935"/>
      <c r="P127" s="3936"/>
      <c r="R127" s="1048"/>
      <c r="S127" s="1315"/>
      <c r="T127" s="3942"/>
      <c r="U127" s="3943"/>
      <c r="V127" s="3943"/>
      <c r="W127" s="3943"/>
      <c r="X127" s="3943"/>
      <c r="Y127" s="3943"/>
      <c r="Z127" s="3943"/>
      <c r="AA127" s="3943"/>
      <c r="AB127" s="3943"/>
      <c r="AC127" s="3943"/>
      <c r="AD127" s="3943"/>
      <c r="AE127" s="3943"/>
      <c r="AF127" s="3943"/>
      <c r="AG127" s="3944"/>
      <c r="AH127" s="1053"/>
      <c r="AI127" s="1053"/>
      <c r="AJ127" s="1047"/>
      <c r="AK127" s="1047"/>
      <c r="AL127" s="1047"/>
      <c r="AM127" s="1048"/>
      <c r="AN127" s="1047"/>
      <c r="AO127" s="1"/>
      <c r="AS127" s="1047"/>
      <c r="AT127" s="1047"/>
      <c r="AU127" s="1047"/>
    </row>
    <row r="128" spans="6:47" ht="11.1" customHeight="1" x14ac:dyDescent="0.25">
      <c r="F128" s="2588"/>
      <c r="G128" s="1545"/>
      <c r="H128" s="1545"/>
      <c r="I128" s="3935"/>
      <c r="J128" s="3935"/>
      <c r="K128" s="3935"/>
      <c r="L128" s="3935"/>
      <c r="M128" s="3935"/>
      <c r="N128" s="3935"/>
      <c r="O128" s="3935"/>
      <c r="P128" s="3936"/>
      <c r="R128" s="1048"/>
      <c r="S128" s="1214"/>
      <c r="T128" s="3942"/>
      <c r="U128" s="3943"/>
      <c r="V128" s="3943"/>
      <c r="W128" s="3943"/>
      <c r="X128" s="3943"/>
      <c r="Y128" s="3943"/>
      <c r="Z128" s="3943"/>
      <c r="AA128" s="3943"/>
      <c r="AB128" s="3943"/>
      <c r="AC128" s="3943"/>
      <c r="AD128" s="3943"/>
      <c r="AE128" s="3943"/>
      <c r="AF128" s="3943"/>
      <c r="AG128" s="3944"/>
      <c r="AH128" s="1053"/>
      <c r="AI128" s="1053"/>
      <c r="AJ128" s="1047"/>
      <c r="AK128" s="1047"/>
      <c r="AL128" s="1047"/>
      <c r="AM128" s="1048"/>
      <c r="AN128" s="1047"/>
      <c r="AO128" s="1"/>
      <c r="AS128" s="1047"/>
      <c r="AT128" s="1047"/>
      <c r="AU128" s="1047"/>
    </row>
    <row r="129" spans="3:47" ht="11.1" customHeight="1" x14ac:dyDescent="0.25">
      <c r="F129" s="3948"/>
      <c r="G129" s="3949"/>
      <c r="H129" s="3949"/>
      <c r="I129" s="3935"/>
      <c r="J129" s="3935"/>
      <c r="K129" s="3935"/>
      <c r="L129" s="3935"/>
      <c r="M129" s="3935"/>
      <c r="N129" s="3935"/>
      <c r="O129" s="3935"/>
      <c r="P129" s="3936"/>
      <c r="R129" s="1048"/>
      <c r="S129" s="1140"/>
      <c r="T129" s="3945"/>
      <c r="U129" s="3946"/>
      <c r="V129" s="3946"/>
      <c r="W129" s="3946"/>
      <c r="X129" s="3946"/>
      <c r="Y129" s="3946"/>
      <c r="Z129" s="3946"/>
      <c r="AA129" s="3946"/>
      <c r="AB129" s="3946"/>
      <c r="AC129" s="3946"/>
      <c r="AD129" s="3946"/>
      <c r="AE129" s="3946"/>
      <c r="AF129" s="3946"/>
      <c r="AG129" s="3947"/>
      <c r="AH129" s="1053"/>
      <c r="AI129" s="1053"/>
      <c r="AJ129" s="1047"/>
      <c r="AK129" s="1047"/>
      <c r="AL129" s="1047"/>
      <c r="AM129" s="1048"/>
      <c r="AN129" s="1047"/>
      <c r="AO129" s="1"/>
      <c r="AS129" s="1047"/>
      <c r="AT129" s="1047"/>
      <c r="AU129" s="1047"/>
    </row>
    <row r="130" spans="3:47" ht="11.1" customHeight="1" x14ac:dyDescent="0.25">
      <c r="F130" s="3950"/>
      <c r="G130" s="3951"/>
      <c r="H130" s="3951"/>
      <c r="I130" s="3937"/>
      <c r="J130" s="3937"/>
      <c r="K130" s="3937"/>
      <c r="L130" s="3937"/>
      <c r="M130" s="3937"/>
      <c r="N130" s="3937"/>
      <c r="O130" s="3937"/>
      <c r="P130" s="3938"/>
      <c r="R130" s="1048"/>
      <c r="S130" s="1315"/>
      <c r="T130" s="1565"/>
      <c r="U130" s="1565"/>
      <c r="V130" s="1565"/>
      <c r="W130" s="1565"/>
      <c r="X130" s="2589"/>
      <c r="Y130" s="2590"/>
      <c r="Z130" s="1565"/>
      <c r="AA130" s="1565"/>
      <c r="AB130" s="1049"/>
      <c r="AC130" s="1049"/>
      <c r="AD130" s="1047"/>
      <c r="AH130" s="2024"/>
      <c r="AI130" s="1053"/>
      <c r="AJ130" s="1047"/>
      <c r="AK130" s="1047"/>
      <c r="AL130" s="1047"/>
      <c r="AM130" s="1048"/>
      <c r="AN130" s="1047"/>
      <c r="AO130" s="1"/>
      <c r="AS130" s="1047"/>
      <c r="AT130" s="1047"/>
      <c r="AU130" s="1047"/>
    </row>
    <row r="131" spans="3:47" ht="11.1" customHeight="1" x14ac:dyDescent="0.25">
      <c r="F131" s="3"/>
      <c r="R131" s="1048"/>
      <c r="S131" s="1048"/>
      <c r="T131" s="1315"/>
      <c r="U131" s="1565"/>
      <c r="V131" s="1565"/>
      <c r="W131" s="1565"/>
      <c r="X131" s="1565"/>
      <c r="Y131" s="2589"/>
      <c r="Z131" s="2590"/>
      <c r="AA131" s="2590"/>
      <c r="AB131" s="1565"/>
      <c r="AC131" s="1049"/>
      <c r="AD131" s="1049"/>
      <c r="AE131" s="1049"/>
      <c r="AI131" s="2024"/>
      <c r="AL131" s="4"/>
      <c r="AM131" s="1815"/>
      <c r="AN131" s="1047"/>
      <c r="AO131" s="1047"/>
      <c r="AT131" s="1047"/>
      <c r="AU131" s="1047"/>
    </row>
    <row r="132" spans="3:47" ht="9.9499999999999993" customHeight="1" x14ac:dyDescent="0.25">
      <c r="F132" s="3"/>
      <c r="R132" s="1048"/>
      <c r="S132" s="1048"/>
      <c r="T132" s="1047"/>
      <c r="U132" s="1590"/>
      <c r="V132" s="1590"/>
      <c r="W132" s="1049"/>
      <c r="X132" s="1049"/>
      <c r="Y132" s="2025"/>
      <c r="Z132" s="2026"/>
      <c r="AA132" s="2026"/>
      <c r="AB132" s="1049"/>
      <c r="AC132" s="1047"/>
      <c r="AD132" s="1047"/>
      <c r="AE132" s="1049"/>
      <c r="AI132" s="4"/>
      <c r="AJ132" s="4"/>
      <c r="AK132" s="4"/>
      <c r="AL132" s="1047"/>
      <c r="AM132" s="1048"/>
      <c r="AN132" s="1"/>
      <c r="AO132" s="1"/>
      <c r="AR132" s="1047"/>
      <c r="AS132" s="1047"/>
      <c r="AT132" s="1047"/>
      <c r="AU132" s="1047"/>
    </row>
    <row r="133" spans="3:47" ht="9.9499999999999993" customHeight="1" x14ac:dyDescent="0.25">
      <c r="F133" s="3"/>
      <c r="R133" s="1048"/>
      <c r="S133" s="1048"/>
      <c r="T133" s="1315"/>
      <c r="U133" s="1590"/>
      <c r="V133" s="1590"/>
      <c r="W133" s="1049"/>
      <c r="X133" s="1049"/>
      <c r="Y133" s="2025"/>
      <c r="Z133" s="2026"/>
      <c r="AA133" s="2026"/>
      <c r="AB133" s="1049"/>
      <c r="AC133" s="1140"/>
      <c r="AD133" s="1140"/>
      <c r="AE133" s="1047"/>
      <c r="AL133" s="4"/>
      <c r="AM133" s="1048"/>
      <c r="AN133" s="1243"/>
      <c r="AO133" s="1243"/>
      <c r="AR133" s="1047"/>
      <c r="AS133" s="1047"/>
      <c r="AT133" s="1047"/>
      <c r="AU133" s="1047"/>
    </row>
    <row r="134" spans="3:47" ht="9.9499999999999993" customHeight="1" x14ac:dyDescent="0.25">
      <c r="F134" s="3"/>
      <c r="R134" s="1048"/>
      <c r="S134" s="1048"/>
      <c r="T134" s="1315"/>
      <c r="U134" s="1590"/>
      <c r="V134" s="1590"/>
      <c r="W134" s="1047"/>
      <c r="Y134" s="2027"/>
      <c r="Z134" s="2016"/>
      <c r="AA134" s="2016"/>
      <c r="AB134" s="1047"/>
      <c r="AC134" s="1052"/>
      <c r="AD134" s="1052"/>
      <c r="AE134" s="1140"/>
      <c r="AL134" s="4"/>
      <c r="AM134" s="1048"/>
      <c r="AN134" s="1"/>
      <c r="AO134" s="1"/>
      <c r="AP134" s="1047"/>
      <c r="AQ134" s="1047"/>
      <c r="AR134" s="1047"/>
      <c r="AS134" s="1047"/>
      <c r="AT134" s="1047"/>
      <c r="AU134" s="1047"/>
    </row>
    <row r="135" spans="3:47" ht="9.9499999999999993" customHeight="1" x14ac:dyDescent="0.25">
      <c r="E135" s="3"/>
      <c r="F135" s="3"/>
      <c r="Q135" s="1315"/>
      <c r="R135" s="1048"/>
      <c r="S135" s="1048"/>
      <c r="T135" s="1315"/>
      <c r="U135" s="1140"/>
      <c r="V135" s="1140"/>
      <c r="W135" s="1140"/>
      <c r="X135" s="1140"/>
      <c r="Y135" s="2028"/>
      <c r="Z135" s="2029"/>
      <c r="AA135" s="2029"/>
      <c r="AB135" s="1140"/>
      <c r="AC135" s="1047"/>
      <c r="AD135" s="1047"/>
      <c r="AE135" s="1052"/>
      <c r="AM135" s="1815"/>
      <c r="AN135" s="1"/>
      <c r="AO135" s="1"/>
      <c r="AP135" s="1047"/>
      <c r="AQ135" s="1047"/>
      <c r="AR135" s="1047"/>
      <c r="AS135" s="1047"/>
      <c r="AT135" s="1047"/>
      <c r="AU135" s="1047"/>
    </row>
    <row r="136" spans="3:47" ht="9.9499999999999993" customHeight="1" x14ac:dyDescent="0.25">
      <c r="E136" s="3"/>
      <c r="F136" s="3"/>
      <c r="I136" s="2591"/>
      <c r="J136" s="2591"/>
      <c r="K136" s="1140"/>
      <c r="L136" s="1565"/>
      <c r="M136" s="1565"/>
      <c r="N136" s="1565"/>
      <c r="O136" s="1565"/>
      <c r="P136" s="1565"/>
      <c r="Q136" s="1315"/>
      <c r="R136" s="1052"/>
      <c r="S136" s="1052"/>
      <c r="T136" s="1052"/>
      <c r="U136" s="1052"/>
      <c r="V136" s="2030"/>
      <c r="W136" s="2031"/>
      <c r="X136" s="1052"/>
      <c r="Y136" s="2"/>
      <c r="Z136" s="2"/>
      <c r="AA136" s="2"/>
      <c r="AB136" s="1047"/>
      <c r="AC136" s="1"/>
      <c r="AL136" s="4"/>
      <c r="AN136" s="1"/>
      <c r="AO136" s="1"/>
      <c r="AP136" s="1047"/>
      <c r="AQ136" s="1047"/>
      <c r="AR136" s="1047"/>
      <c r="AS136" s="1047"/>
      <c r="AT136" s="1047"/>
      <c r="AU136" s="1047"/>
    </row>
    <row r="137" spans="3:47" ht="9.9499999999999993" customHeight="1" x14ac:dyDescent="0.25">
      <c r="C137" s="2137"/>
      <c r="E137" s="3"/>
      <c r="F137" s="3"/>
      <c r="I137" s="2592"/>
      <c r="J137" s="2592"/>
      <c r="K137" s="1049"/>
      <c r="L137" s="1049"/>
      <c r="M137" s="1049"/>
      <c r="N137" s="1049"/>
      <c r="O137" s="1049"/>
      <c r="P137" s="1049"/>
      <c r="Q137" s="1"/>
      <c r="T137" s="1047"/>
      <c r="U137" s="1047"/>
      <c r="V137" s="2027"/>
      <c r="W137" s="2016"/>
      <c r="Y137" s="1047"/>
      <c r="Z137" s="1047"/>
      <c r="AA137" s="1047"/>
      <c r="AB137" s="2"/>
      <c r="AC137" s="1"/>
      <c r="AN137" s="1"/>
      <c r="AO137" s="1"/>
      <c r="AP137" s="1047"/>
      <c r="AQ137" s="1047"/>
      <c r="AR137" s="1047"/>
      <c r="AS137" s="1047"/>
      <c r="AT137" s="1047"/>
      <c r="AU137" s="1047"/>
    </row>
    <row r="138" spans="3:47" ht="9.9499999999999993" customHeight="1" x14ac:dyDescent="0.25">
      <c r="C138" s="2137"/>
      <c r="E138" s="3"/>
      <c r="F138" s="3"/>
      <c r="Q138" s="1565"/>
      <c r="R138" s="2"/>
      <c r="S138" s="2"/>
      <c r="T138" s="2"/>
      <c r="U138" s="2"/>
      <c r="V138" s="2027"/>
      <c r="W138" s="1998"/>
      <c r="X138" s="2"/>
      <c r="Y138" s="1047"/>
      <c r="Z138" s="1047"/>
      <c r="AA138" s="1047"/>
      <c r="AB138" s="2"/>
      <c r="AC138" s="1"/>
      <c r="AN138" s="1"/>
      <c r="AO138" s="1"/>
      <c r="AP138" s="1047"/>
      <c r="AQ138" s="1047"/>
      <c r="AR138" s="1047"/>
      <c r="AS138" s="1047"/>
      <c r="AT138" s="1047"/>
      <c r="AU138" s="1047"/>
    </row>
    <row r="139" spans="3:47" ht="9.9499999999999993" customHeight="1" x14ac:dyDescent="0.25">
      <c r="C139" s="2137"/>
      <c r="E139" s="3"/>
      <c r="F139" s="3"/>
      <c r="R139" s="1565"/>
      <c r="S139" s="1"/>
      <c r="T139" s="1047"/>
      <c r="U139" s="1047"/>
      <c r="V139" s="1047"/>
      <c r="W139" s="1047"/>
      <c r="X139" s="2027"/>
      <c r="Y139" s="2016"/>
      <c r="Z139" s="1047"/>
      <c r="AA139" s="1047"/>
      <c r="AB139" s="1047"/>
      <c r="AC139" s="1047"/>
      <c r="AD139" s="1047"/>
      <c r="AN139" s="1"/>
      <c r="AO139" s="1"/>
      <c r="AP139" s="1047"/>
      <c r="AQ139" s="1047"/>
      <c r="AR139" s="1047"/>
      <c r="AS139" s="1047"/>
      <c r="AT139" s="1047"/>
      <c r="AU139" s="1047"/>
    </row>
    <row r="140" spans="3:47" ht="9.9499999999999993" customHeight="1" x14ac:dyDescent="0.25">
      <c r="C140" s="2137"/>
      <c r="E140" s="3"/>
      <c r="F140" s="3"/>
      <c r="W140" s="1047"/>
      <c r="Y140" s="1047"/>
      <c r="Z140" s="1047"/>
      <c r="AA140" s="1047"/>
      <c r="AB140" s="2027"/>
      <c r="AD140" s="1047"/>
      <c r="AE140" s="1047"/>
      <c r="AF140" s="1047"/>
      <c r="AG140" s="1047"/>
      <c r="AP140" s="1047"/>
      <c r="AQ140" s="1047"/>
      <c r="AR140" s="1047"/>
      <c r="AS140" s="1047"/>
      <c r="AT140" s="1047"/>
      <c r="AU140" s="1047"/>
    </row>
    <row r="141" spans="3:47" ht="9.9499999999999993" customHeight="1" x14ac:dyDescent="0.25">
      <c r="C141" s="2137"/>
      <c r="E141" s="3"/>
      <c r="F141" s="3"/>
      <c r="W141" s="1047"/>
      <c r="Y141" s="1047"/>
      <c r="Z141" s="1047"/>
      <c r="AA141" s="1047"/>
      <c r="AB141" s="2027"/>
      <c r="AD141" s="1047"/>
      <c r="AE141" s="1047"/>
      <c r="AF141" s="1047"/>
      <c r="AG141" s="1047"/>
    </row>
    <row r="142" spans="3:47" ht="9.9499999999999993" customHeight="1" x14ac:dyDescent="0.25">
      <c r="C142" s="2137"/>
      <c r="E142" s="3"/>
      <c r="F142" s="3"/>
      <c r="I142" s="2593"/>
      <c r="J142" s="2593"/>
      <c r="K142" s="1052"/>
      <c r="L142" s="1052"/>
      <c r="M142" s="1052"/>
      <c r="N142" s="1052"/>
      <c r="O142" s="1052"/>
      <c r="P142" s="1052"/>
      <c r="U142" s="1"/>
      <c r="V142" s="1"/>
      <c r="W142" s="1"/>
      <c r="X142" s="4"/>
      <c r="Y142" s="4"/>
      <c r="Z142" s="4"/>
      <c r="AA142" s="4"/>
      <c r="AB142" s="1"/>
      <c r="AC142" s="1243"/>
      <c r="AD142" s="1243"/>
      <c r="AE142" s="1243"/>
      <c r="AF142" s="1243"/>
      <c r="AG142" s="1243"/>
      <c r="AH142" s="1243"/>
      <c r="AI142" s="1806"/>
      <c r="AJ142" s="1806"/>
      <c r="AK142" s="1806"/>
      <c r="AL142" s="1806"/>
      <c r="AM142" s="1806"/>
      <c r="AN142" s="1806"/>
      <c r="AO142" s="1806"/>
      <c r="AP142" s="1047"/>
      <c r="AQ142" s="1047"/>
      <c r="AR142" s="1047"/>
      <c r="AS142" s="1047"/>
      <c r="AT142" s="1047"/>
      <c r="AU142" s="1047"/>
    </row>
    <row r="143" spans="3:47" ht="9.9499999999999993" customHeight="1" x14ac:dyDescent="0.25">
      <c r="C143" s="2137"/>
      <c r="E143" s="3"/>
      <c r="F143" s="3"/>
      <c r="I143" s="2594"/>
      <c r="J143" s="2594"/>
      <c r="K143" s="1052"/>
      <c r="L143" s="1052"/>
      <c r="M143" s="1052"/>
      <c r="N143" s="1052"/>
      <c r="O143" s="1052"/>
      <c r="P143" s="1052"/>
      <c r="T143" s="2032"/>
      <c r="U143" s="1"/>
      <c r="V143" s="1"/>
      <c r="W143" s="1"/>
      <c r="X143" s="4"/>
      <c r="Y143" s="4"/>
      <c r="Z143" s="4"/>
      <c r="AA143" s="4"/>
      <c r="AB143" s="1"/>
      <c r="AC143" s="1243"/>
      <c r="AD143" s="1243"/>
      <c r="AE143" s="1243"/>
      <c r="AF143" s="1243"/>
      <c r="AG143" s="1243"/>
      <c r="AH143" s="1243"/>
      <c r="AI143" s="1806"/>
      <c r="AJ143" s="1806"/>
      <c r="AK143" s="1806"/>
      <c r="AL143" s="1806"/>
      <c r="AM143" s="1806"/>
      <c r="AN143" s="1806"/>
      <c r="AO143" s="1806"/>
      <c r="AP143" s="1047"/>
      <c r="AQ143" s="1047"/>
      <c r="AR143" s="1047"/>
      <c r="AS143" s="1047"/>
      <c r="AT143" s="1047"/>
      <c r="AU143" s="1047"/>
    </row>
    <row r="144" spans="3:47" ht="9.9499999999999993" customHeight="1" x14ac:dyDescent="0.25">
      <c r="C144" s="2137"/>
      <c r="E144" s="3"/>
      <c r="F144" s="3"/>
      <c r="I144" s="2595"/>
      <c r="J144" s="2595"/>
      <c r="K144" s="1243"/>
      <c r="L144" s="1053"/>
      <c r="M144" s="1053"/>
      <c r="N144" s="1053"/>
      <c r="O144" s="1053"/>
      <c r="T144" s="1815"/>
      <c r="U144" s="1"/>
      <c r="V144" s="1"/>
      <c r="W144" s="1"/>
      <c r="X144" s="4"/>
      <c r="Y144" s="4"/>
      <c r="Z144" s="4"/>
      <c r="AA144" s="4"/>
      <c r="AB144" s="4"/>
      <c r="AC144" s="1243"/>
      <c r="AD144" s="1243"/>
      <c r="AE144" s="1243"/>
      <c r="AF144" s="1243"/>
      <c r="AG144" s="1243"/>
      <c r="AH144" s="1243"/>
      <c r="AI144" s="1806"/>
      <c r="AJ144" s="1806"/>
      <c r="AK144" s="1806"/>
      <c r="AL144" s="1806"/>
      <c r="AM144" s="1806"/>
      <c r="AN144" s="1806"/>
      <c r="AO144" s="1806"/>
      <c r="AP144" s="1047"/>
      <c r="AQ144" s="1047"/>
      <c r="AR144" s="1047"/>
      <c r="AS144" s="1047"/>
      <c r="AT144" s="1047"/>
      <c r="AU144" s="1047"/>
    </row>
    <row r="145" spans="3:47" ht="9.9499999999999993" customHeight="1" x14ac:dyDescent="0.25">
      <c r="C145" s="2137"/>
      <c r="E145" s="3"/>
      <c r="F145" s="3"/>
      <c r="Q145" s="1565"/>
      <c r="T145" s="1815"/>
      <c r="U145" s="1"/>
      <c r="V145" s="1"/>
      <c r="W145" s="1"/>
      <c r="X145" s="4"/>
      <c r="Y145" s="4"/>
      <c r="Z145" s="4"/>
      <c r="AA145" s="4"/>
      <c r="AB145" s="4"/>
      <c r="AC145" s="1243"/>
      <c r="AD145" s="1243"/>
      <c r="AE145" s="1243"/>
      <c r="AF145" s="1243"/>
      <c r="AG145" s="1243"/>
      <c r="AH145" s="1243"/>
      <c r="AI145" s="1806"/>
      <c r="AJ145" s="1806"/>
      <c r="AK145" s="1806"/>
      <c r="AL145" s="1806"/>
      <c r="AM145" s="1806"/>
      <c r="AN145" s="1806"/>
      <c r="AO145" s="1806"/>
      <c r="AP145" s="1047"/>
      <c r="AQ145" s="1047"/>
      <c r="AR145" s="1047"/>
      <c r="AS145" s="1047"/>
      <c r="AT145" s="1047"/>
      <c r="AU145" s="1047"/>
    </row>
    <row r="146" spans="3:47" ht="9.9499999999999993" customHeight="1" x14ac:dyDescent="0.25">
      <c r="C146" s="2137"/>
      <c r="E146" s="3"/>
      <c r="F146" s="3"/>
      <c r="Q146" s="1049"/>
      <c r="R146" s="1565"/>
      <c r="S146" s="1565"/>
      <c r="T146" s="1815"/>
      <c r="U146" s="1"/>
      <c r="V146" s="1"/>
      <c r="W146" s="1"/>
      <c r="X146" s="4"/>
      <c r="Y146" s="4"/>
      <c r="Z146" s="4"/>
      <c r="AA146" s="4"/>
      <c r="AB146" s="4"/>
      <c r="AC146" s="1243"/>
      <c r="AD146" s="1243"/>
      <c r="AE146" s="1243"/>
      <c r="AF146" s="1243"/>
      <c r="AG146" s="1243"/>
      <c r="AH146" s="1243"/>
      <c r="AI146" s="1806"/>
      <c r="AJ146" s="1806"/>
      <c r="AK146" s="1806"/>
      <c r="AL146" s="1806"/>
      <c r="AM146" s="1806"/>
      <c r="AN146" s="1806"/>
      <c r="AO146" s="1806"/>
      <c r="AP146" s="1047"/>
      <c r="AQ146" s="1047"/>
      <c r="AR146" s="1047"/>
      <c r="AS146" s="1047"/>
      <c r="AT146" s="1047"/>
      <c r="AU146" s="1047"/>
    </row>
    <row r="147" spans="3:47" ht="9.9499999999999993" customHeight="1" x14ac:dyDescent="0.25">
      <c r="C147" s="2137"/>
      <c r="E147" s="3"/>
      <c r="F147" s="3"/>
      <c r="R147" s="1049"/>
      <c r="S147" s="1049"/>
      <c r="T147" s="1815"/>
      <c r="U147" s="1"/>
      <c r="V147" s="1"/>
      <c r="W147" s="1"/>
      <c r="X147" s="4"/>
      <c r="Y147" s="4"/>
      <c r="Z147" s="4"/>
      <c r="AA147" s="4"/>
      <c r="AB147" s="4"/>
      <c r="AC147" s="1243"/>
      <c r="AD147" s="1243"/>
      <c r="AE147" s="1243"/>
      <c r="AF147" s="1243"/>
      <c r="AG147" s="1243"/>
      <c r="AH147" s="1243"/>
      <c r="AI147" s="1806"/>
      <c r="AJ147" s="1806"/>
      <c r="AK147" s="1806"/>
      <c r="AL147" s="1806"/>
      <c r="AM147" s="1806"/>
      <c r="AN147" s="1806"/>
      <c r="AO147" s="1806"/>
      <c r="AP147" s="1047"/>
      <c r="AQ147" s="1047"/>
      <c r="AR147" s="1047"/>
      <c r="AS147" s="1047"/>
      <c r="AT147" s="1047"/>
      <c r="AU147" s="1047"/>
    </row>
    <row r="148" spans="3:47" ht="9.9499999999999993" customHeight="1" x14ac:dyDescent="0.25">
      <c r="C148" s="2137"/>
      <c r="E148" s="3"/>
      <c r="F148" s="3"/>
      <c r="T148" s="1815"/>
      <c r="U148" s="1"/>
      <c r="V148" s="1"/>
      <c r="W148" s="1"/>
      <c r="X148" s="4"/>
      <c r="Y148" s="4"/>
      <c r="Z148" s="4"/>
      <c r="AA148" s="4"/>
      <c r="AB148" s="4"/>
      <c r="AC148" s="1243"/>
      <c r="AD148" s="1243"/>
      <c r="AE148" s="1243"/>
      <c r="AF148" s="1243"/>
      <c r="AG148" s="1243"/>
      <c r="AH148" s="1243"/>
      <c r="AI148" s="1806"/>
      <c r="AJ148" s="1806"/>
      <c r="AK148" s="1806"/>
      <c r="AL148" s="1806"/>
      <c r="AM148" s="1806"/>
      <c r="AN148" s="1806"/>
      <c r="AO148" s="1806"/>
      <c r="AP148" s="1047"/>
      <c r="AQ148" s="1047"/>
      <c r="AR148" s="1047"/>
      <c r="AS148" s="1047"/>
      <c r="AT148" s="1047"/>
      <c r="AU148" s="1047"/>
    </row>
    <row r="149" spans="3:47" ht="9.9499999999999993" customHeight="1" x14ac:dyDescent="0.25">
      <c r="C149" s="2137"/>
      <c r="E149" s="3"/>
      <c r="F149" s="3"/>
      <c r="T149" s="1815"/>
      <c r="U149" s="1"/>
      <c r="V149" s="1"/>
      <c r="W149" s="1"/>
      <c r="X149" s="4"/>
      <c r="Y149" s="4"/>
      <c r="Z149" s="4"/>
      <c r="AA149" s="4"/>
      <c r="AB149" s="4"/>
      <c r="AC149" s="1243"/>
      <c r="AD149" s="1243"/>
      <c r="AE149" s="1243"/>
      <c r="AF149" s="1243"/>
      <c r="AG149" s="1243"/>
      <c r="AH149" s="1243"/>
      <c r="AI149" s="1806"/>
      <c r="AJ149" s="1806"/>
      <c r="AK149" s="1806"/>
      <c r="AL149" s="1806"/>
      <c r="AM149" s="1806"/>
      <c r="AN149" s="1806"/>
      <c r="AO149" s="1806"/>
      <c r="AP149" s="1047"/>
      <c r="AQ149" s="1047"/>
      <c r="AR149" s="1047"/>
      <c r="AS149" s="1047"/>
      <c r="AT149" s="1047"/>
      <c r="AU149" s="1047"/>
    </row>
    <row r="150" spans="3:47" ht="9.9499999999999993" customHeight="1" x14ac:dyDescent="0.25">
      <c r="C150" s="2137"/>
      <c r="E150" s="3"/>
      <c r="F150" s="3"/>
      <c r="T150" s="1815"/>
      <c r="U150" s="1"/>
      <c r="V150" s="1"/>
      <c r="W150" s="1"/>
      <c r="X150" s="4"/>
      <c r="Y150" s="4"/>
      <c r="Z150" s="4"/>
      <c r="AA150" s="4"/>
      <c r="AB150" s="4"/>
      <c r="AC150" s="1243"/>
      <c r="AD150" s="1243"/>
      <c r="AE150" s="1243"/>
      <c r="AF150" s="1243"/>
      <c r="AG150" s="1243"/>
      <c r="AH150" s="1243"/>
      <c r="AI150" s="1806"/>
      <c r="AJ150" s="1806"/>
      <c r="AK150" s="1806"/>
      <c r="AL150" s="1806"/>
      <c r="AM150" s="1806"/>
      <c r="AN150" s="1806"/>
      <c r="AO150" s="1806"/>
      <c r="AP150" s="1047"/>
      <c r="AQ150" s="1047"/>
      <c r="AR150" s="1047"/>
      <c r="AS150" s="1047"/>
      <c r="AT150" s="1047"/>
      <c r="AU150" s="1047"/>
    </row>
    <row r="151" spans="3:47" ht="9.9499999999999993" customHeight="1" x14ac:dyDescent="0.25">
      <c r="C151" s="2137"/>
      <c r="E151" s="3"/>
      <c r="F151" s="3"/>
      <c r="Q151" s="1052"/>
      <c r="T151" s="1815"/>
      <c r="U151" s="1"/>
      <c r="V151" s="1"/>
      <c r="W151" s="1"/>
      <c r="X151" s="4"/>
      <c r="Y151" s="4"/>
      <c r="Z151" s="4"/>
      <c r="AA151" s="4"/>
      <c r="AB151" s="4"/>
      <c r="AC151" s="1243"/>
      <c r="AD151" s="1243"/>
      <c r="AE151" s="1243"/>
      <c r="AF151" s="1243"/>
      <c r="AG151" s="1243"/>
      <c r="AH151" s="1243"/>
      <c r="AI151" s="1806"/>
      <c r="AJ151" s="1806"/>
      <c r="AK151" s="1806"/>
      <c r="AL151" s="1806"/>
      <c r="AM151" s="1806"/>
      <c r="AN151" s="1806"/>
      <c r="AO151" s="1806"/>
      <c r="AP151" s="1047"/>
      <c r="AQ151" s="1047"/>
      <c r="AR151" s="1047"/>
      <c r="AS151" s="1047"/>
      <c r="AT151" s="1047"/>
      <c r="AU151" s="1047"/>
    </row>
    <row r="152" spans="3:47" ht="9.9499999999999993" customHeight="1" x14ac:dyDescent="0.25">
      <c r="C152" s="2137"/>
      <c r="E152" s="3"/>
      <c r="F152" s="3"/>
      <c r="Q152" s="1052"/>
      <c r="R152" s="1052"/>
      <c r="S152" s="1052"/>
      <c r="T152" s="1815"/>
      <c r="U152" s="1"/>
      <c r="V152" s="1"/>
      <c r="W152" s="1"/>
      <c r="X152" s="4"/>
      <c r="Y152" s="4"/>
      <c r="Z152" s="4"/>
      <c r="AA152" s="4"/>
      <c r="AB152" s="4"/>
      <c r="AC152" s="1243"/>
      <c r="AD152" s="1243"/>
      <c r="AE152" s="1243"/>
      <c r="AF152" s="1243"/>
      <c r="AG152" s="1243"/>
      <c r="AH152" s="1243"/>
      <c r="AI152" s="1806"/>
      <c r="AJ152" s="1806"/>
      <c r="AK152" s="1806"/>
      <c r="AL152" s="1806"/>
      <c r="AM152" s="1806"/>
      <c r="AN152" s="1806"/>
      <c r="AO152" s="1806"/>
      <c r="AP152" s="1047"/>
      <c r="AQ152" s="1047"/>
      <c r="AR152" s="1047"/>
      <c r="AS152" s="1047"/>
      <c r="AT152" s="1047"/>
      <c r="AU152" s="1047"/>
    </row>
    <row r="153" spans="3:47" ht="9.9499999999999993" customHeight="1" x14ac:dyDescent="0.25">
      <c r="C153" s="2137"/>
      <c r="E153" s="3"/>
      <c r="F153" s="3"/>
      <c r="R153" s="1052"/>
      <c r="S153" s="1052"/>
      <c r="T153" s="1815"/>
      <c r="U153" s="1"/>
      <c r="V153" s="1"/>
      <c r="W153" s="1"/>
      <c r="X153" s="4"/>
      <c r="Y153" s="4"/>
      <c r="Z153" s="4"/>
      <c r="AA153" s="4"/>
      <c r="AB153" s="4"/>
      <c r="AC153" s="1243"/>
      <c r="AD153" s="1243"/>
      <c r="AE153" s="1243"/>
      <c r="AF153" s="1243"/>
      <c r="AG153" s="1243"/>
      <c r="AH153" s="1243"/>
      <c r="AI153" s="1806"/>
      <c r="AJ153" s="1806"/>
      <c r="AK153" s="1806"/>
      <c r="AL153" s="1806"/>
      <c r="AM153" s="1806"/>
      <c r="AN153" s="1806"/>
      <c r="AO153" s="1806"/>
      <c r="AP153" s="1047"/>
      <c r="AQ153" s="1047"/>
      <c r="AR153" s="1047"/>
      <c r="AS153" s="1047"/>
      <c r="AT153" s="1047"/>
      <c r="AU153" s="1047"/>
    </row>
    <row r="154" spans="3:47" ht="9.9499999999999993" customHeight="1" x14ac:dyDescent="0.25">
      <c r="C154" s="2137"/>
      <c r="E154" s="3"/>
      <c r="F154" s="3"/>
      <c r="T154" s="1815"/>
      <c r="U154" s="1"/>
      <c r="V154" s="1"/>
      <c r="W154" s="1"/>
      <c r="X154" s="4"/>
      <c r="Y154" s="4"/>
      <c r="Z154" s="4"/>
      <c r="AA154" s="4"/>
      <c r="AB154" s="4"/>
      <c r="AC154" s="1243"/>
      <c r="AD154" s="1243"/>
      <c r="AE154" s="1243"/>
      <c r="AF154" s="1243"/>
      <c r="AG154" s="1243"/>
      <c r="AH154" s="1243"/>
      <c r="AI154" s="1806"/>
      <c r="AJ154" s="1806"/>
      <c r="AK154" s="1806"/>
      <c r="AL154" s="1806"/>
      <c r="AM154" s="1806"/>
      <c r="AN154" s="1806"/>
      <c r="AO154" s="1806"/>
      <c r="AP154" s="1047"/>
      <c r="AQ154" s="1047"/>
      <c r="AR154" s="1047"/>
      <c r="AS154" s="1047"/>
      <c r="AT154" s="1047"/>
      <c r="AU154" s="1047"/>
    </row>
    <row r="155" spans="3:47" ht="9.9499999999999993" customHeight="1" x14ac:dyDescent="0.25">
      <c r="C155" s="2137"/>
      <c r="E155" s="3"/>
      <c r="F155" s="3"/>
      <c r="I155" s="2596"/>
      <c r="J155" s="2596"/>
      <c r="K155" s="1370"/>
      <c r="T155" s="1815"/>
      <c r="U155" s="1"/>
      <c r="V155" s="1"/>
      <c r="W155" s="1"/>
      <c r="X155" s="4"/>
      <c r="Y155" s="4"/>
      <c r="Z155" s="4"/>
      <c r="AA155" s="4"/>
      <c r="AB155" s="4"/>
      <c r="AC155" s="1243"/>
      <c r="AD155" s="1243"/>
      <c r="AE155" s="1243"/>
      <c r="AF155" s="1243"/>
      <c r="AG155" s="1243"/>
      <c r="AH155" s="1243"/>
      <c r="AI155" s="1806"/>
      <c r="AJ155" s="1806"/>
      <c r="AK155" s="1806"/>
      <c r="AL155" s="1806"/>
      <c r="AM155" s="1806"/>
      <c r="AN155" s="1806"/>
      <c r="AO155" s="1806"/>
      <c r="AP155" s="1047"/>
      <c r="AQ155" s="1047"/>
      <c r="AR155" s="1047"/>
      <c r="AS155" s="1047"/>
      <c r="AT155" s="1047"/>
      <c r="AU155" s="1047"/>
    </row>
    <row r="156" spans="3:47" ht="9.9499999999999993" customHeight="1" x14ac:dyDescent="0.25">
      <c r="C156" s="2137"/>
      <c r="E156" s="3"/>
      <c r="F156" s="3"/>
      <c r="I156" s="2596"/>
      <c r="J156" s="2596"/>
      <c r="K156" s="1370"/>
      <c r="T156" s="1815"/>
      <c r="U156" s="1"/>
      <c r="V156" s="1"/>
      <c r="W156" s="1"/>
      <c r="X156" s="4"/>
      <c r="Y156" s="4"/>
      <c r="Z156" s="4"/>
      <c r="AA156" s="4"/>
      <c r="AB156" s="4"/>
      <c r="AC156" s="1243"/>
      <c r="AD156" s="1243"/>
      <c r="AE156" s="1243"/>
      <c r="AF156" s="1243"/>
      <c r="AG156" s="1243"/>
      <c r="AH156" s="1243"/>
      <c r="AI156" s="1806"/>
      <c r="AJ156" s="1806"/>
      <c r="AK156" s="1806"/>
      <c r="AL156" s="1806"/>
      <c r="AM156" s="1806"/>
      <c r="AN156" s="1806"/>
      <c r="AO156" s="1806"/>
      <c r="AP156" s="1047"/>
      <c r="AQ156" s="1047"/>
      <c r="AR156" s="1047"/>
      <c r="AS156" s="1047"/>
      <c r="AT156" s="1047"/>
      <c r="AU156" s="1047"/>
    </row>
    <row r="157" spans="3:47" ht="9.9499999999999993" customHeight="1" x14ac:dyDescent="0.25">
      <c r="C157" s="2137"/>
      <c r="E157" s="3"/>
      <c r="F157" s="3"/>
      <c r="T157" s="1815"/>
      <c r="U157" s="1"/>
      <c r="V157" s="1"/>
      <c r="W157" s="1"/>
      <c r="X157" s="4"/>
      <c r="Y157" s="4"/>
      <c r="Z157" s="4"/>
      <c r="AA157" s="4"/>
      <c r="AB157" s="4"/>
      <c r="AC157" s="1243"/>
      <c r="AD157" s="1243"/>
      <c r="AE157" s="1243"/>
      <c r="AF157" s="1243"/>
      <c r="AG157" s="1243"/>
      <c r="AH157" s="1243"/>
      <c r="AI157" s="1806"/>
      <c r="AJ157" s="1806"/>
      <c r="AK157" s="1806"/>
      <c r="AL157" s="1806"/>
      <c r="AM157" s="1806"/>
      <c r="AN157" s="1806"/>
      <c r="AO157" s="1806"/>
      <c r="AP157" s="1047"/>
      <c r="AQ157" s="1047"/>
      <c r="AR157" s="1047"/>
      <c r="AS157" s="1047"/>
      <c r="AT157" s="1047"/>
      <c r="AU157" s="1047"/>
    </row>
    <row r="158" spans="3:47" ht="9.9499999999999993" customHeight="1" x14ac:dyDescent="0.25">
      <c r="C158" s="2137"/>
      <c r="E158" s="3"/>
      <c r="F158" s="3"/>
      <c r="U158" s="1"/>
      <c r="V158" s="1"/>
      <c r="W158" s="1"/>
      <c r="X158" s="4"/>
      <c r="Y158" s="4"/>
      <c r="Z158" s="4"/>
      <c r="AA158" s="4"/>
      <c r="AB158" s="4"/>
      <c r="AC158" s="1243"/>
      <c r="AD158" s="1243"/>
      <c r="AE158" s="1243"/>
      <c r="AF158" s="1243"/>
      <c r="AG158" s="1243"/>
      <c r="AH158" s="1243"/>
      <c r="AI158" s="1806"/>
      <c r="AJ158" s="1806"/>
      <c r="AK158" s="1806"/>
      <c r="AL158" s="1806"/>
      <c r="AM158" s="1806"/>
      <c r="AN158" s="1806"/>
      <c r="AO158" s="1806"/>
      <c r="AP158" s="1047"/>
      <c r="AQ158" s="1047"/>
      <c r="AR158" s="1047"/>
      <c r="AS158" s="1047"/>
      <c r="AT158" s="1047"/>
      <c r="AU158" s="1047"/>
    </row>
    <row r="159" spans="3:47" ht="9.9499999999999993" customHeight="1" x14ac:dyDescent="0.25">
      <c r="C159" s="2137"/>
      <c r="E159" s="3"/>
      <c r="F159" s="3"/>
      <c r="U159" s="1"/>
      <c r="V159" s="1"/>
      <c r="W159" s="1"/>
      <c r="X159" s="4"/>
      <c r="Y159" s="4"/>
      <c r="Z159" s="4"/>
      <c r="AA159" s="4"/>
      <c r="AB159" s="4"/>
      <c r="AC159" s="1243"/>
      <c r="AD159" s="1243"/>
      <c r="AE159" s="1243"/>
      <c r="AF159" s="1243"/>
      <c r="AG159" s="1243"/>
      <c r="AH159" s="1243"/>
      <c r="AI159" s="1806"/>
      <c r="AJ159" s="1806"/>
      <c r="AK159" s="1806"/>
      <c r="AL159" s="1806"/>
      <c r="AM159" s="1806"/>
      <c r="AN159" s="1806"/>
      <c r="AO159" s="1806"/>
      <c r="AP159" s="1047"/>
      <c r="AQ159" s="1047"/>
      <c r="AR159" s="1047"/>
      <c r="AS159" s="1047"/>
      <c r="AT159" s="1047"/>
      <c r="AU159" s="1047"/>
    </row>
    <row r="160" spans="3:47" ht="9.9499999999999993" customHeight="1" x14ac:dyDescent="0.25">
      <c r="C160" s="2137"/>
      <c r="E160" s="3"/>
      <c r="F160" s="3"/>
      <c r="U160" s="1"/>
      <c r="V160" s="1"/>
      <c r="W160" s="1"/>
      <c r="X160" s="4"/>
      <c r="Y160" s="4"/>
      <c r="Z160" s="4"/>
      <c r="AA160" s="4"/>
      <c r="AB160" s="4"/>
      <c r="AC160" s="1243"/>
      <c r="AD160" s="1243"/>
      <c r="AE160" s="1243"/>
      <c r="AF160" s="1243"/>
      <c r="AG160" s="1243"/>
      <c r="AH160" s="1243"/>
      <c r="AI160" s="1806"/>
      <c r="AJ160" s="1806"/>
      <c r="AK160" s="1806"/>
      <c r="AL160" s="1806"/>
      <c r="AM160" s="1806"/>
      <c r="AN160" s="1806"/>
      <c r="AO160" s="1806"/>
      <c r="AP160" s="1047"/>
      <c r="AQ160" s="1047"/>
      <c r="AR160" s="1047"/>
      <c r="AS160" s="1047"/>
      <c r="AT160" s="1047"/>
      <c r="AU160" s="1047"/>
    </row>
    <row r="161" spans="3:47" ht="9.9499999999999993" customHeight="1" x14ac:dyDescent="0.25">
      <c r="C161" s="2137"/>
      <c r="E161" s="3"/>
      <c r="F161" s="3"/>
      <c r="U161" s="1"/>
      <c r="V161" s="1"/>
      <c r="W161" s="1"/>
      <c r="X161" s="4"/>
      <c r="Y161" s="4"/>
      <c r="Z161" s="4"/>
      <c r="AA161" s="4"/>
      <c r="AB161" s="4"/>
      <c r="AC161" s="1243"/>
      <c r="AD161" s="1243"/>
      <c r="AE161" s="1243"/>
      <c r="AF161" s="1243"/>
      <c r="AG161" s="1243"/>
      <c r="AH161" s="1243"/>
      <c r="AI161" s="1806"/>
      <c r="AJ161" s="1806"/>
      <c r="AK161" s="1806"/>
      <c r="AL161" s="1806"/>
      <c r="AM161" s="1806"/>
      <c r="AN161" s="1806"/>
      <c r="AO161" s="1806"/>
      <c r="AP161" s="1047"/>
      <c r="AQ161" s="1047"/>
      <c r="AR161" s="1047"/>
      <c r="AS161" s="1047"/>
      <c r="AT161" s="1047"/>
      <c r="AU161" s="1047"/>
    </row>
    <row r="162" spans="3:47" ht="9.9499999999999993" customHeight="1" x14ac:dyDescent="0.25">
      <c r="C162" s="2137"/>
      <c r="E162" s="3"/>
      <c r="F162" s="3"/>
      <c r="V162" s="1047"/>
      <c r="W162" s="1047"/>
      <c r="X162" s="1"/>
      <c r="Z162" s="2033"/>
      <c r="AA162" s="2033"/>
      <c r="AB162" s="2016"/>
      <c r="AC162" s="1"/>
      <c r="AM162" s="1815"/>
      <c r="AU162" s="1047"/>
    </row>
    <row r="163" spans="3:47" ht="9.9499999999999993" customHeight="1" x14ac:dyDescent="0.25">
      <c r="C163" s="2137"/>
      <c r="E163" s="3"/>
      <c r="F163" s="3"/>
      <c r="V163" s="1047"/>
      <c r="W163" s="1047"/>
      <c r="X163" s="1"/>
      <c r="Z163" s="2033"/>
      <c r="AA163" s="2033"/>
      <c r="AB163" s="2016"/>
      <c r="AC163" s="1"/>
      <c r="AM163" s="1815"/>
      <c r="AU163" s="1047"/>
    </row>
    <row r="164" spans="3:47" x14ac:dyDescent="0.25">
      <c r="C164" s="2137"/>
      <c r="E164" s="3"/>
      <c r="F164" s="3"/>
      <c r="V164" s="1047"/>
    </row>
    <row r="165" spans="3:47" x14ac:dyDescent="0.25">
      <c r="C165" s="2137"/>
      <c r="E165" s="3"/>
      <c r="F165" s="3"/>
      <c r="T165" s="1047"/>
      <c r="U165" s="1047"/>
      <c r="V165" s="1047"/>
    </row>
    <row r="166" spans="3:47" x14ac:dyDescent="0.25">
      <c r="C166" s="2137"/>
      <c r="E166" s="3"/>
      <c r="T166" s="1047"/>
      <c r="U166" s="1047"/>
      <c r="V166" s="1047"/>
    </row>
    <row r="167" spans="3:47" x14ac:dyDescent="0.25">
      <c r="C167" s="2137"/>
      <c r="E167" s="3"/>
    </row>
    <row r="168" spans="3:47" x14ac:dyDescent="0.25">
      <c r="C168" s="2137"/>
      <c r="E168" s="3"/>
    </row>
    <row r="169" spans="3:47" x14ac:dyDescent="0.25">
      <c r="C169" s="2137"/>
      <c r="E169" s="3"/>
    </row>
    <row r="170" spans="3:47" x14ac:dyDescent="0.25">
      <c r="C170" s="2137"/>
      <c r="E170" s="3"/>
    </row>
    <row r="171" spans="3:47" x14ac:dyDescent="0.25">
      <c r="C171" s="2137"/>
      <c r="E171" s="3"/>
    </row>
    <row r="172" spans="3:47" x14ac:dyDescent="0.25">
      <c r="C172" s="2137"/>
      <c r="E172" s="3"/>
    </row>
    <row r="173" spans="3:47" x14ac:dyDescent="0.25">
      <c r="C173" s="2137"/>
      <c r="E173" s="3"/>
    </row>
    <row r="174" spans="3:47" x14ac:dyDescent="0.25">
      <c r="C174" s="2137"/>
    </row>
    <row r="175" spans="3:47" x14ac:dyDescent="0.25">
      <c r="C175" s="2137"/>
    </row>
  </sheetData>
  <sheetProtection algorithmName="SHA-512" hashValue="V94p8HSSi34YSmC/Cp+VCjHjZA2ueptzBrz26NNn/qu4dpEXL/RisyBpjucXyoN7lFLFn58P2mq13+puGukdew==" saltValue="y9McaMpTiBpwH2qQs0i7qw==" spinCount="100000" sheet="1" objects="1" scenarios="1"/>
  <mergeCells count="79">
    <mergeCell ref="I1:K1"/>
    <mergeCell ref="V1:AA1"/>
    <mergeCell ref="I2:U4"/>
    <mergeCell ref="V2:X4"/>
    <mergeCell ref="Y2:AA2"/>
    <mergeCell ref="AK2:AN3"/>
    <mergeCell ref="D3:D6"/>
    <mergeCell ref="E3:E6"/>
    <mergeCell ref="F3:F6"/>
    <mergeCell ref="Y3:Z3"/>
    <mergeCell ref="Y4:Z4"/>
    <mergeCell ref="AB4:AB5"/>
    <mergeCell ref="AC4:AC5"/>
    <mergeCell ref="AD4:AD5"/>
    <mergeCell ref="AE4:AE5"/>
    <mergeCell ref="AB2:AJ3"/>
    <mergeCell ref="AF4:AF5"/>
    <mergeCell ref="AG4:AG5"/>
    <mergeCell ref="AH4:AH5"/>
    <mergeCell ref="AI4:AI5"/>
    <mergeCell ref="W96:X96"/>
    <mergeCell ref="AD96:AH96"/>
    <mergeCell ref="AK96:AN96"/>
    <mergeCell ref="AJ4:AJ5"/>
    <mergeCell ref="AK4:AK6"/>
    <mergeCell ref="AL4:AL6"/>
    <mergeCell ref="AM4:AM6"/>
    <mergeCell ref="AN4:AN6"/>
    <mergeCell ref="W5:W6"/>
    <mergeCell ref="X5:X6"/>
    <mergeCell ref="Y5:Z6"/>
    <mergeCell ref="AA5:AA6"/>
    <mergeCell ref="C95:G95"/>
    <mergeCell ref="V95:X95"/>
    <mergeCell ref="AD95:AH95"/>
    <mergeCell ref="AL95:AN95"/>
    <mergeCell ref="G5:G6"/>
    <mergeCell ref="V5:V6"/>
    <mergeCell ref="E100:H101"/>
    <mergeCell ref="U101:AB102"/>
    <mergeCell ref="AD101:AN102"/>
    <mergeCell ref="AD103:AE104"/>
    <mergeCell ref="AF103:AN104"/>
    <mergeCell ref="U104:X105"/>
    <mergeCell ref="Y104:AB105"/>
    <mergeCell ref="AD105:AE106"/>
    <mergeCell ref="AF105:AN106"/>
    <mergeCell ref="U106:X107"/>
    <mergeCell ref="Y106:AB107"/>
    <mergeCell ref="AD107:AE108"/>
    <mergeCell ref="AG107:AG108"/>
    <mergeCell ref="AI107:AN108"/>
    <mergeCell ref="U108:X109"/>
    <mergeCell ref="Y108:AB109"/>
    <mergeCell ref="AD109:AE110"/>
    <mergeCell ref="AG109:AG110"/>
    <mergeCell ref="AI109:AN110"/>
    <mergeCell ref="U110:X111"/>
    <mergeCell ref="Y110:AB111"/>
    <mergeCell ref="AD111:AE112"/>
    <mergeCell ref="AG111:AG112"/>
    <mergeCell ref="AI111:AN112"/>
    <mergeCell ref="U112:X113"/>
    <mergeCell ref="Y112:AB113"/>
    <mergeCell ref="AD113:AE114"/>
    <mergeCell ref="AG113:AG114"/>
    <mergeCell ref="AI113:AN114"/>
    <mergeCell ref="U114:X115"/>
    <mergeCell ref="I122:P124"/>
    <mergeCell ref="T124:AG129"/>
    <mergeCell ref="I126:P130"/>
    <mergeCell ref="F129:H130"/>
    <mergeCell ref="Y114:AB115"/>
    <mergeCell ref="U116:X117"/>
    <mergeCell ref="Y116:AB117"/>
    <mergeCell ref="U118:X119"/>
    <mergeCell ref="Y118:AB119"/>
    <mergeCell ref="U120:X121"/>
    <mergeCell ref="Y120:AB121"/>
  </mergeCells>
  <conditionalFormatting sqref="G7:G93">
    <cfRule type="cellIs" dxfId="11" priority="4" operator="equal">
      <formula>2</formula>
    </cfRule>
    <cfRule type="cellIs" dxfId="10" priority="5" operator="greaterThan">
      <formula>2</formula>
    </cfRule>
  </conditionalFormatting>
  <conditionalFormatting sqref="N65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7:T5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40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N41:AN9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printOptions horizontalCentered="1"/>
  <pageMargins left="0.25" right="0.25" top="0.75" bottom="0.75" header="0.3" footer="0.3"/>
  <pageSetup paperSize="8" scale="67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62"/>
  <sheetViews>
    <sheetView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1240" customWidth="1"/>
    <col min="2" max="2" width="1.7109375" style="1047" customWidth="1"/>
    <col min="3" max="3" width="12.85546875" style="1048" bestFit="1" customWidth="1"/>
    <col min="4" max="5" width="3.28515625" style="1815" customWidth="1"/>
    <col min="6" max="6" width="1.7109375" style="1049" customWidth="1"/>
    <col min="7" max="7" width="1.5703125" style="1049" customWidth="1"/>
    <col min="8" max="17" width="5.7109375" style="1047" customWidth="1"/>
    <col min="18" max="20" width="5.7109375" style="1048" customWidth="1"/>
    <col min="21" max="21" width="6.7109375" style="1048" customWidth="1"/>
    <col min="22" max="22" width="5.7109375" style="1047" customWidth="1"/>
    <col min="23" max="23" width="5.7109375" style="1" customWidth="1"/>
    <col min="24" max="24" width="7.28515625" style="1" customWidth="1"/>
    <col min="25" max="25" width="4.7109375" style="1" customWidth="1"/>
    <col min="26" max="26" width="4.7109375" style="2033" customWidth="1"/>
    <col min="27" max="27" width="7.28515625" style="2016" customWidth="1"/>
    <col min="28" max="36" width="5.7109375" style="1" customWidth="1"/>
    <col min="37" max="39" width="5.7109375" style="4" customWidth="1"/>
    <col min="40" max="40" width="5.42578125" style="4" customWidth="1"/>
    <col min="41" max="42" width="8.28515625" style="1243" customWidth="1"/>
    <col min="43" max="46" width="7.7109375" style="1243" customWidth="1"/>
    <col min="47" max="52" width="7.7109375" style="1806" customWidth="1"/>
    <col min="53" max="71" width="7.7109375" style="1" customWidth="1"/>
    <col min="72" max="76" width="7.7109375" style="1047" customWidth="1"/>
    <col min="77" max="77" width="5.140625" style="1047" customWidth="1"/>
    <col min="78" max="79" width="10" style="1047" customWidth="1"/>
    <col min="80" max="16384" width="11.42578125" style="1047"/>
  </cols>
  <sheetData>
    <row r="1" spans="1:79" ht="15.75" customHeight="1" x14ac:dyDescent="0.2">
      <c r="L1" s="1242"/>
      <c r="M1" s="1242"/>
      <c r="N1" s="1242"/>
      <c r="O1" s="1242"/>
      <c r="P1" s="1242"/>
      <c r="Q1" s="1050"/>
      <c r="S1" s="4094" t="s">
        <v>697</v>
      </c>
      <c r="T1" s="4094"/>
      <c r="U1" s="4094"/>
      <c r="V1" s="4094"/>
      <c r="W1" s="4094"/>
      <c r="X1" s="1816"/>
      <c r="Y1" s="1816"/>
      <c r="Z1" s="1817"/>
      <c r="AA1" s="4095"/>
      <c r="AB1" s="4095"/>
      <c r="AC1" s="4095"/>
      <c r="AD1" s="4095"/>
      <c r="AE1" s="4095"/>
      <c r="AF1" s="4095"/>
      <c r="AG1" s="4095"/>
      <c r="AH1" s="4095"/>
      <c r="AI1" s="1818"/>
      <c r="AJ1" s="1382"/>
      <c r="AL1" s="1382"/>
      <c r="AM1" s="1382"/>
    </row>
    <row r="2" spans="1:79" ht="10.5" customHeight="1" x14ac:dyDescent="0.25">
      <c r="D2" s="4034" t="s">
        <v>645</v>
      </c>
      <c r="E2" s="4034" t="s">
        <v>189</v>
      </c>
      <c r="H2" s="4076" t="s">
        <v>25</v>
      </c>
      <c r="I2" s="4076"/>
      <c r="J2" s="4076"/>
      <c r="K2" s="4076"/>
      <c r="L2" s="4076"/>
      <c r="M2" s="4076"/>
      <c r="N2" s="4076"/>
      <c r="O2" s="4076"/>
      <c r="P2" s="4076"/>
      <c r="Q2" s="4076"/>
      <c r="R2" s="4076"/>
      <c r="S2" s="4076"/>
      <c r="T2" s="4076"/>
      <c r="U2" s="4076"/>
      <c r="V2" s="4097" t="s">
        <v>50</v>
      </c>
      <c r="W2" s="4098"/>
      <c r="X2" s="4099"/>
      <c r="Y2" s="4103" t="s">
        <v>646</v>
      </c>
      <c r="Z2" s="4103"/>
      <c r="AA2" s="4104"/>
      <c r="AB2" s="4105" t="s">
        <v>49</v>
      </c>
      <c r="AC2" s="4076"/>
      <c r="AD2" s="4076"/>
      <c r="AE2" s="4076"/>
      <c r="AF2" s="4076"/>
      <c r="AG2" s="4076"/>
      <c r="AH2" s="4076"/>
      <c r="AI2" s="4076"/>
      <c r="AJ2" s="4075" t="s">
        <v>478</v>
      </c>
      <c r="AK2" s="4076"/>
      <c r="AL2" s="4076"/>
      <c r="AM2" s="4077"/>
      <c r="AN2" s="1053"/>
    </row>
    <row r="3" spans="1:79" ht="10.5" customHeight="1" x14ac:dyDescent="0.25">
      <c r="D3" s="4034"/>
      <c r="E3" s="4034"/>
      <c r="H3" s="4079"/>
      <c r="I3" s="4079"/>
      <c r="J3" s="4079"/>
      <c r="K3" s="4079"/>
      <c r="L3" s="4079"/>
      <c r="M3" s="4079"/>
      <c r="N3" s="4079"/>
      <c r="O3" s="4079"/>
      <c r="P3" s="4079"/>
      <c r="Q3" s="4079"/>
      <c r="R3" s="4079"/>
      <c r="S3" s="4079"/>
      <c r="T3" s="4079"/>
      <c r="U3" s="4079"/>
      <c r="V3" s="4100"/>
      <c r="W3" s="4101"/>
      <c r="X3" s="4102"/>
      <c r="Y3" s="4081" t="s">
        <v>690</v>
      </c>
      <c r="Z3" s="4081"/>
      <c r="AA3" s="2034">
        <v>40000</v>
      </c>
      <c r="AB3" s="4106"/>
      <c r="AC3" s="4079"/>
      <c r="AD3" s="4079"/>
      <c r="AE3" s="4079"/>
      <c r="AF3" s="4079"/>
      <c r="AG3" s="4079"/>
      <c r="AH3" s="4079"/>
      <c r="AI3" s="4079"/>
      <c r="AJ3" s="4078"/>
      <c r="AK3" s="4079"/>
      <c r="AL3" s="4079"/>
      <c r="AM3" s="4080"/>
      <c r="AN3" s="1053"/>
    </row>
    <row r="4" spans="1:79" s="1055" customFormat="1" ht="12" customHeight="1" x14ac:dyDescent="0.25">
      <c r="A4" s="1240"/>
      <c r="C4" s="1056"/>
      <c r="D4" s="4034"/>
      <c r="E4" s="4034"/>
      <c r="F4" s="4003" t="s">
        <v>44</v>
      </c>
      <c r="G4" s="1057"/>
      <c r="H4" s="1383" t="s">
        <v>87</v>
      </c>
      <c r="I4" s="1383" t="s">
        <v>26</v>
      </c>
      <c r="J4" s="1384" t="s">
        <v>27</v>
      </c>
      <c r="K4" s="1384" t="s">
        <v>28</v>
      </c>
      <c r="L4" s="1384" t="s">
        <v>407</v>
      </c>
      <c r="M4" s="1385" t="s">
        <v>408</v>
      </c>
      <c r="N4" s="1819" t="s">
        <v>647</v>
      </c>
      <c r="O4" s="1384" t="s">
        <v>648</v>
      </c>
      <c r="P4" s="1384" t="s">
        <v>32</v>
      </c>
      <c r="Q4" s="1819" t="s">
        <v>647</v>
      </c>
      <c r="R4" s="1384" t="s">
        <v>409</v>
      </c>
      <c r="S4" s="1384" t="s">
        <v>34</v>
      </c>
      <c r="T4" s="1384" t="s">
        <v>64</v>
      </c>
      <c r="U4" s="2035" t="s">
        <v>109</v>
      </c>
      <c r="V4" s="4004" t="s">
        <v>3</v>
      </c>
      <c r="W4" s="4020" t="s">
        <v>410</v>
      </c>
      <c r="X4" s="4110" t="s">
        <v>411</v>
      </c>
      <c r="Y4" s="4112" t="s">
        <v>691</v>
      </c>
      <c r="Z4" s="4113"/>
      <c r="AA4" s="4082" t="s">
        <v>692</v>
      </c>
      <c r="AB4" s="1820" t="s">
        <v>479</v>
      </c>
      <c r="AC4" s="1821" t="s">
        <v>480</v>
      </c>
      <c r="AD4" s="1821" t="s">
        <v>481</v>
      </c>
      <c r="AE4" s="1821" t="s">
        <v>482</v>
      </c>
      <c r="AF4" s="1821" t="s">
        <v>552</v>
      </c>
      <c r="AG4" s="1822" t="s">
        <v>609</v>
      </c>
      <c r="AH4" s="1823" t="s">
        <v>649</v>
      </c>
      <c r="AI4" s="4084" t="s">
        <v>3</v>
      </c>
      <c r="AJ4" s="4013" t="s">
        <v>483</v>
      </c>
      <c r="AK4" s="4087" t="s">
        <v>650</v>
      </c>
      <c r="AL4" s="4089" t="s">
        <v>3</v>
      </c>
      <c r="AM4" s="4091" t="s">
        <v>651</v>
      </c>
      <c r="AN4" s="1153"/>
    </row>
    <row r="5" spans="1:79" s="1055" customFormat="1" ht="12" customHeight="1" thickBot="1" x14ac:dyDescent="0.3">
      <c r="A5" s="1245"/>
      <c r="B5" s="1674"/>
      <c r="C5" s="1156"/>
      <c r="D5" s="4096"/>
      <c r="E5" s="4096"/>
      <c r="F5" s="4107"/>
      <c r="G5" s="1065"/>
      <c r="H5" s="1386" t="s">
        <v>652</v>
      </c>
      <c r="I5" s="1386" t="s">
        <v>358</v>
      </c>
      <c r="J5" s="1386" t="s">
        <v>653</v>
      </c>
      <c r="K5" s="1387" t="s">
        <v>654</v>
      </c>
      <c r="L5" s="1387" t="s">
        <v>655</v>
      </c>
      <c r="M5" s="1387" t="s">
        <v>656</v>
      </c>
      <c r="N5" s="1388" t="s">
        <v>657</v>
      </c>
      <c r="O5" s="1388" t="s">
        <v>658</v>
      </c>
      <c r="P5" s="1388" t="s">
        <v>659</v>
      </c>
      <c r="Q5" s="1388" t="s">
        <v>660</v>
      </c>
      <c r="R5" s="1388" t="s">
        <v>661</v>
      </c>
      <c r="S5" s="1388" t="s">
        <v>662</v>
      </c>
      <c r="T5" s="1388" t="s">
        <v>663</v>
      </c>
      <c r="U5" s="1675" t="s">
        <v>359</v>
      </c>
      <c r="V5" s="4108"/>
      <c r="W5" s="4109"/>
      <c r="X5" s="4111"/>
      <c r="Y5" s="4114"/>
      <c r="Z5" s="4115"/>
      <c r="AA5" s="4083"/>
      <c r="AB5" s="1676" t="s">
        <v>621</v>
      </c>
      <c r="AC5" s="1677" t="s">
        <v>623</v>
      </c>
      <c r="AD5" s="1677" t="s">
        <v>623</v>
      </c>
      <c r="AE5" s="1677" t="s">
        <v>624</v>
      </c>
      <c r="AF5" s="1677" t="s">
        <v>625</v>
      </c>
      <c r="AG5" s="1824" t="s">
        <v>624</v>
      </c>
      <c r="AH5" s="1825">
        <f>COUNTIF(H83:U83,"&gt;0")</f>
        <v>13</v>
      </c>
      <c r="AI5" s="4085"/>
      <c r="AJ5" s="4086"/>
      <c r="AK5" s="4088"/>
      <c r="AL5" s="4090"/>
      <c r="AM5" s="4092"/>
      <c r="AN5" s="1153"/>
    </row>
    <row r="6" spans="1:79" ht="9.9499999999999993" customHeight="1" thickTop="1" x14ac:dyDescent="0.25">
      <c r="A6" s="1247" t="s">
        <v>4</v>
      </c>
      <c r="B6" s="1719"/>
      <c r="C6" s="1680" t="s">
        <v>664</v>
      </c>
      <c r="D6" s="1826" t="s">
        <v>177</v>
      </c>
      <c r="E6" s="1827"/>
      <c r="F6" s="1682"/>
      <c r="G6" s="1828"/>
      <c r="H6" s="1829">
        <v>13</v>
      </c>
      <c r="I6" s="1830">
        <v>11</v>
      </c>
      <c r="J6" s="1831">
        <v>3</v>
      </c>
      <c r="K6" s="1831">
        <v>8</v>
      </c>
      <c r="L6" s="1832">
        <v>8</v>
      </c>
      <c r="M6" s="1832">
        <v>4</v>
      </c>
      <c r="N6" s="1831">
        <v>10</v>
      </c>
      <c r="O6" s="1831">
        <v>2</v>
      </c>
      <c r="P6" s="1831">
        <v>5</v>
      </c>
      <c r="Q6" s="1831">
        <v>2</v>
      </c>
      <c r="R6" s="1831">
        <v>7</v>
      </c>
      <c r="S6" s="1831">
        <v>5</v>
      </c>
      <c r="T6" s="1831">
        <v>14</v>
      </c>
      <c r="U6" s="2036" t="s">
        <v>665</v>
      </c>
      <c r="V6" s="2037">
        <f t="shared" ref="V6:V39" si="0">SUM(H6:U6)</f>
        <v>92</v>
      </c>
      <c r="W6" s="1833">
        <f t="shared" ref="W6:W39" si="1">COUNTIF(H6:T6,"&gt;=0")*0.1+0.7</f>
        <v>2</v>
      </c>
      <c r="X6" s="2038">
        <f t="shared" ref="X6:X39" si="2">V6*W6/COUNTIF(H6:U6,"&gt;=0")</f>
        <v>14.153846153846153</v>
      </c>
      <c r="Y6" s="2039">
        <f t="shared" ref="Y6:Y24" si="3">IF((U6="x"),(X6),"Abs")</f>
        <v>14.153846153846153</v>
      </c>
      <c r="Z6" s="2040">
        <f t="shared" ref="Z6:Z24" si="4">IF((U6="x"),(IF(X6&lt;(MAX(X$6:X$22)/2),(MAX(X$6:X$22)/2),X6)),"Abs")</f>
        <v>14.153846153846153</v>
      </c>
      <c r="AA6" s="1834">
        <f t="shared" ref="AA6:AA24" si="5">IF((U6="x"),(AA$3/SUM(Y$6:Y$24)*Z6),"Abs")</f>
        <v>3420.0547648097463</v>
      </c>
      <c r="AB6" s="1835">
        <v>3</v>
      </c>
      <c r="AC6" s="1836">
        <v>8</v>
      </c>
      <c r="AD6" s="1837">
        <v>8</v>
      </c>
      <c r="AE6" s="1837">
        <v>10</v>
      </c>
      <c r="AF6" s="1837">
        <v>11</v>
      </c>
      <c r="AG6" s="1837">
        <v>10</v>
      </c>
      <c r="AH6" s="1439">
        <f t="shared" ref="AH6:AH39" si="6">COUNTIF(H6:T6,"&gt;=0")</f>
        <v>13</v>
      </c>
      <c r="AI6" s="2041">
        <f t="shared" ref="AI6:AI37" si="7">SUM(AB6:AH6)</f>
        <v>63</v>
      </c>
      <c r="AJ6" s="2042">
        <v>5</v>
      </c>
      <c r="AK6" s="1836">
        <v>341</v>
      </c>
      <c r="AL6" s="1838">
        <f t="shared" ref="AL6:AL69" si="8">AK6+V6</f>
        <v>433</v>
      </c>
      <c r="AM6" s="1839">
        <f t="shared" ref="AM6:AM69" si="9">AL6/AI6</f>
        <v>6.8730158730158726</v>
      </c>
      <c r="AN6" s="1053"/>
      <c r="BZ6" s="4"/>
      <c r="CA6" s="4"/>
    </row>
    <row r="7" spans="1:79" s="1049" customFormat="1" ht="9.9499999999999993" customHeight="1" x14ac:dyDescent="0.25">
      <c r="A7" s="1247" t="s">
        <v>16</v>
      </c>
      <c r="B7" s="1679"/>
      <c r="C7" s="1411" t="s">
        <v>667</v>
      </c>
      <c r="D7" s="1856"/>
      <c r="E7" s="1857"/>
      <c r="F7" s="1691"/>
      <c r="G7" s="1251"/>
      <c r="H7" s="1413">
        <v>4</v>
      </c>
      <c r="I7" s="1549"/>
      <c r="J7" s="1414"/>
      <c r="K7" s="1841">
        <v>11</v>
      </c>
      <c r="L7" s="1414">
        <v>10</v>
      </c>
      <c r="M7" s="1433"/>
      <c r="N7" s="1414"/>
      <c r="O7" s="1415"/>
      <c r="P7" s="2043"/>
      <c r="Q7" s="1414"/>
      <c r="R7" s="1414"/>
      <c r="S7" s="1415">
        <v>17</v>
      </c>
      <c r="T7" s="1415">
        <v>10</v>
      </c>
      <c r="U7" s="1797" t="s">
        <v>665</v>
      </c>
      <c r="V7" s="2044">
        <f t="shared" si="0"/>
        <v>52</v>
      </c>
      <c r="W7" s="1833">
        <f t="shared" si="1"/>
        <v>1.2</v>
      </c>
      <c r="X7" s="2038">
        <f t="shared" si="2"/>
        <v>12.48</v>
      </c>
      <c r="Y7" s="2039">
        <f t="shared" si="3"/>
        <v>12.48</v>
      </c>
      <c r="Z7" s="2040">
        <f t="shared" si="4"/>
        <v>12.48</v>
      </c>
      <c r="AA7" s="1834">
        <f t="shared" si="5"/>
        <v>3015.596114362681</v>
      </c>
      <c r="AB7" s="1421"/>
      <c r="AC7" s="1422"/>
      <c r="AD7" s="1423">
        <v>3</v>
      </c>
      <c r="AE7" s="1423">
        <v>7</v>
      </c>
      <c r="AF7" s="1423">
        <v>10</v>
      </c>
      <c r="AG7" s="1423">
        <v>6</v>
      </c>
      <c r="AH7" s="1423">
        <f t="shared" si="6"/>
        <v>5</v>
      </c>
      <c r="AI7" s="2045">
        <f t="shared" si="7"/>
        <v>31</v>
      </c>
      <c r="AJ7" s="2046">
        <v>2</v>
      </c>
      <c r="AK7" s="1422">
        <v>123</v>
      </c>
      <c r="AL7" s="1842">
        <f t="shared" si="8"/>
        <v>175</v>
      </c>
      <c r="AM7" s="1843">
        <f t="shared" si="9"/>
        <v>5.645161290322581</v>
      </c>
    </row>
    <row r="8" spans="1:79" s="1049" customFormat="1" ht="9.9499999999999993" customHeight="1" x14ac:dyDescent="0.25">
      <c r="A8" s="1247" t="s">
        <v>17</v>
      </c>
      <c r="B8" s="1679"/>
      <c r="C8" s="1699" t="s">
        <v>666</v>
      </c>
      <c r="D8" s="1846"/>
      <c r="E8" s="1847" t="s">
        <v>156</v>
      </c>
      <c r="F8" s="1691"/>
      <c r="G8" s="1184"/>
      <c r="H8" s="1413">
        <v>8</v>
      </c>
      <c r="I8" s="1549">
        <v>6</v>
      </c>
      <c r="J8" s="1841">
        <v>15</v>
      </c>
      <c r="K8" s="1414">
        <v>6</v>
      </c>
      <c r="L8" s="1414">
        <v>1</v>
      </c>
      <c r="M8" s="1433">
        <v>1</v>
      </c>
      <c r="N8" s="1414">
        <v>6</v>
      </c>
      <c r="O8" s="1414">
        <v>6</v>
      </c>
      <c r="P8" s="1414">
        <v>7</v>
      </c>
      <c r="Q8" s="1414">
        <v>3</v>
      </c>
      <c r="R8" s="1414">
        <v>6</v>
      </c>
      <c r="S8" s="1414">
        <v>13</v>
      </c>
      <c r="T8" s="1414">
        <v>1</v>
      </c>
      <c r="U8" s="1795" t="s">
        <v>665</v>
      </c>
      <c r="V8" s="2044">
        <f t="shared" si="0"/>
        <v>79</v>
      </c>
      <c r="W8" s="1833">
        <f t="shared" si="1"/>
        <v>2</v>
      </c>
      <c r="X8" s="2038">
        <f t="shared" si="2"/>
        <v>12.153846153846153</v>
      </c>
      <c r="Y8" s="2039">
        <f t="shared" si="3"/>
        <v>12.153846153846153</v>
      </c>
      <c r="Z8" s="2040">
        <f t="shared" si="4"/>
        <v>12.153846153846153</v>
      </c>
      <c r="AA8" s="1834">
        <f t="shared" si="5"/>
        <v>2936.786156738804</v>
      </c>
      <c r="AB8" s="1421"/>
      <c r="AC8" s="1422">
        <v>2</v>
      </c>
      <c r="AD8" s="1423">
        <v>5</v>
      </c>
      <c r="AE8" s="1423">
        <v>4</v>
      </c>
      <c r="AF8" s="1423"/>
      <c r="AG8" s="1423">
        <v>6</v>
      </c>
      <c r="AH8" s="1423">
        <f t="shared" si="6"/>
        <v>13</v>
      </c>
      <c r="AI8" s="2045">
        <f t="shared" si="7"/>
        <v>30</v>
      </c>
      <c r="AJ8" s="2046">
        <v>2</v>
      </c>
      <c r="AK8" s="1422">
        <v>105</v>
      </c>
      <c r="AL8" s="1842">
        <f t="shared" si="8"/>
        <v>184</v>
      </c>
      <c r="AM8" s="1843">
        <f t="shared" si="9"/>
        <v>6.1333333333333337</v>
      </c>
    </row>
    <row r="9" spans="1:79" s="1049" customFormat="1" ht="9.9499999999999993" customHeight="1" x14ac:dyDescent="0.25">
      <c r="A9" s="1247" t="s">
        <v>18</v>
      </c>
      <c r="B9" s="1679"/>
      <c r="C9" s="1699" t="s">
        <v>668</v>
      </c>
      <c r="D9" s="1846"/>
      <c r="E9" s="1847" t="s">
        <v>156</v>
      </c>
      <c r="F9" s="1691"/>
      <c r="G9" s="1251"/>
      <c r="H9" s="1413">
        <v>2</v>
      </c>
      <c r="I9" s="1549"/>
      <c r="J9" s="1414">
        <v>8</v>
      </c>
      <c r="K9" s="1414"/>
      <c r="L9" s="1841">
        <v>15</v>
      </c>
      <c r="M9" s="1433"/>
      <c r="N9" s="1414">
        <v>8</v>
      </c>
      <c r="O9" s="1414"/>
      <c r="P9" s="1841">
        <v>14</v>
      </c>
      <c r="Q9" s="1433"/>
      <c r="R9" s="1433">
        <v>4</v>
      </c>
      <c r="S9" s="1414"/>
      <c r="T9" s="2047">
        <v>8</v>
      </c>
      <c r="U9" s="1795" t="s">
        <v>665</v>
      </c>
      <c r="V9" s="2044">
        <f t="shared" si="0"/>
        <v>59</v>
      </c>
      <c r="W9" s="1833">
        <f t="shared" si="1"/>
        <v>1.4</v>
      </c>
      <c r="X9" s="2038">
        <f t="shared" si="2"/>
        <v>11.799999999999999</v>
      </c>
      <c r="Y9" s="2039">
        <f t="shared" si="3"/>
        <v>11.799999999999999</v>
      </c>
      <c r="Z9" s="2040">
        <f t="shared" si="4"/>
        <v>11.799999999999999</v>
      </c>
      <c r="AA9" s="1834">
        <f t="shared" si="5"/>
        <v>2851.2847876185601</v>
      </c>
      <c r="AB9" s="1421"/>
      <c r="AC9" s="1422">
        <v>3</v>
      </c>
      <c r="AD9" s="1423">
        <v>6</v>
      </c>
      <c r="AE9" s="1423">
        <v>2</v>
      </c>
      <c r="AF9" s="1423">
        <v>8</v>
      </c>
      <c r="AG9" s="1423">
        <v>6</v>
      </c>
      <c r="AH9" s="1423">
        <f t="shared" si="6"/>
        <v>7</v>
      </c>
      <c r="AI9" s="2045">
        <f t="shared" si="7"/>
        <v>32</v>
      </c>
      <c r="AJ9" s="2046">
        <v>5</v>
      </c>
      <c r="AK9" s="1422">
        <v>167</v>
      </c>
      <c r="AL9" s="1842">
        <f t="shared" si="8"/>
        <v>226</v>
      </c>
      <c r="AM9" s="1843">
        <f t="shared" si="9"/>
        <v>7.0625</v>
      </c>
    </row>
    <row r="10" spans="1:79" s="1049" customFormat="1" ht="9.9499999999999993" customHeight="1" x14ac:dyDescent="0.25">
      <c r="A10" s="1247" t="s">
        <v>19</v>
      </c>
      <c r="B10" s="1679"/>
      <c r="C10" s="1278" t="s">
        <v>45</v>
      </c>
      <c r="D10" s="1848"/>
      <c r="E10" s="1849"/>
      <c r="F10" s="1850"/>
      <c r="G10" s="1184"/>
      <c r="H10" s="1413"/>
      <c r="I10" s="1549"/>
      <c r="J10" s="1414"/>
      <c r="K10" s="1414"/>
      <c r="L10" s="1414">
        <v>7</v>
      </c>
      <c r="M10" s="1433"/>
      <c r="N10" s="1414">
        <v>2</v>
      </c>
      <c r="O10" s="1414">
        <v>8</v>
      </c>
      <c r="P10" s="1414">
        <v>11</v>
      </c>
      <c r="Q10" s="1414">
        <v>6</v>
      </c>
      <c r="R10" s="1414">
        <v>14</v>
      </c>
      <c r="S10" s="1414"/>
      <c r="T10" s="1414">
        <v>6</v>
      </c>
      <c r="U10" s="1795" t="s">
        <v>665</v>
      </c>
      <c r="V10" s="2044">
        <f t="shared" si="0"/>
        <v>54</v>
      </c>
      <c r="W10" s="1833">
        <f t="shared" si="1"/>
        <v>1.4</v>
      </c>
      <c r="X10" s="2038">
        <f t="shared" si="2"/>
        <v>10.799999999999999</v>
      </c>
      <c r="Y10" s="2039">
        <f t="shared" si="3"/>
        <v>10.799999999999999</v>
      </c>
      <c r="Z10" s="2040">
        <f t="shared" si="4"/>
        <v>10.799999999999999</v>
      </c>
      <c r="AA10" s="1834">
        <f t="shared" si="5"/>
        <v>2609.6504835830888</v>
      </c>
      <c r="AB10" s="1421"/>
      <c r="AC10" s="1422"/>
      <c r="AD10" s="1423">
        <v>2</v>
      </c>
      <c r="AE10" s="1423">
        <v>4</v>
      </c>
      <c r="AF10" s="1423">
        <v>3</v>
      </c>
      <c r="AG10" s="1423">
        <v>4</v>
      </c>
      <c r="AH10" s="1423">
        <f t="shared" si="6"/>
        <v>7</v>
      </c>
      <c r="AI10" s="2045">
        <f t="shared" si="7"/>
        <v>20</v>
      </c>
      <c r="AJ10" s="2046"/>
      <c r="AK10" s="1422">
        <v>53</v>
      </c>
      <c r="AL10" s="1842">
        <f t="shared" si="8"/>
        <v>107</v>
      </c>
      <c r="AM10" s="1843">
        <f t="shared" si="9"/>
        <v>5.35</v>
      </c>
    </row>
    <row r="11" spans="1:79" s="1049" customFormat="1" ht="9.9499999999999993" customHeight="1" x14ac:dyDescent="0.25">
      <c r="A11" s="1247" t="s">
        <v>20</v>
      </c>
      <c r="B11" s="1679"/>
      <c r="C11" s="1262" t="s">
        <v>628</v>
      </c>
      <c r="D11" s="1851"/>
      <c r="E11" s="1852"/>
      <c r="F11" s="1691"/>
      <c r="G11" s="1251"/>
      <c r="H11" s="1413">
        <v>5</v>
      </c>
      <c r="I11" s="1549"/>
      <c r="J11" s="1414">
        <v>7</v>
      </c>
      <c r="K11" s="1414">
        <v>4</v>
      </c>
      <c r="L11" s="1414">
        <v>4</v>
      </c>
      <c r="M11" s="1433">
        <v>5</v>
      </c>
      <c r="N11" s="1414">
        <v>0</v>
      </c>
      <c r="O11" s="1414">
        <v>4</v>
      </c>
      <c r="P11" s="1414">
        <v>9</v>
      </c>
      <c r="Q11" s="1433">
        <v>5</v>
      </c>
      <c r="R11" s="1433">
        <v>9</v>
      </c>
      <c r="S11" s="1414">
        <v>6</v>
      </c>
      <c r="T11" s="1414">
        <v>9</v>
      </c>
      <c r="U11" s="1795" t="s">
        <v>665</v>
      </c>
      <c r="V11" s="2044">
        <f t="shared" si="0"/>
        <v>67</v>
      </c>
      <c r="W11" s="1833">
        <f t="shared" si="1"/>
        <v>1.9000000000000001</v>
      </c>
      <c r="X11" s="2038">
        <f t="shared" si="2"/>
        <v>10.608333333333334</v>
      </c>
      <c r="Y11" s="2039">
        <f t="shared" si="3"/>
        <v>10.608333333333334</v>
      </c>
      <c r="Z11" s="2040">
        <f t="shared" si="4"/>
        <v>10.608333333333334</v>
      </c>
      <c r="AA11" s="1834">
        <f t="shared" si="5"/>
        <v>2563.3372419762909</v>
      </c>
      <c r="AB11" s="1421"/>
      <c r="AC11" s="1422"/>
      <c r="AD11" s="1423"/>
      <c r="AE11" s="1423">
        <v>4</v>
      </c>
      <c r="AF11" s="1423">
        <v>9</v>
      </c>
      <c r="AG11" s="1423">
        <v>7</v>
      </c>
      <c r="AH11" s="1423">
        <f t="shared" si="6"/>
        <v>12</v>
      </c>
      <c r="AI11" s="2045">
        <f t="shared" si="7"/>
        <v>32</v>
      </c>
      <c r="AJ11" s="2046">
        <v>1</v>
      </c>
      <c r="AK11" s="1422">
        <v>101</v>
      </c>
      <c r="AL11" s="1842">
        <f t="shared" si="8"/>
        <v>168</v>
      </c>
      <c r="AM11" s="1843">
        <f t="shared" si="9"/>
        <v>5.25</v>
      </c>
    </row>
    <row r="12" spans="1:79" s="1049" customFormat="1" ht="9.9499999999999993" customHeight="1" x14ac:dyDescent="0.25">
      <c r="A12" s="1247" t="s">
        <v>21</v>
      </c>
      <c r="B12" s="1679"/>
      <c r="C12" s="1262" t="s">
        <v>634</v>
      </c>
      <c r="D12" s="1851"/>
      <c r="E12" s="1852"/>
      <c r="F12" s="1691"/>
      <c r="G12" s="1251"/>
      <c r="H12" s="1413">
        <v>6</v>
      </c>
      <c r="I12" s="1549">
        <v>8</v>
      </c>
      <c r="J12" s="1414">
        <v>2</v>
      </c>
      <c r="K12" s="1414">
        <v>3</v>
      </c>
      <c r="L12" s="1414"/>
      <c r="M12" s="1433"/>
      <c r="N12" s="1841"/>
      <c r="O12" s="1841"/>
      <c r="P12" s="1414">
        <v>3</v>
      </c>
      <c r="Q12" s="1414">
        <v>11</v>
      </c>
      <c r="R12" s="1414">
        <v>8</v>
      </c>
      <c r="S12" s="1414">
        <v>12</v>
      </c>
      <c r="T12" s="1414">
        <v>5</v>
      </c>
      <c r="U12" s="1795" t="s">
        <v>665</v>
      </c>
      <c r="V12" s="2044">
        <f t="shared" si="0"/>
        <v>58</v>
      </c>
      <c r="W12" s="1833">
        <f t="shared" si="1"/>
        <v>1.6</v>
      </c>
      <c r="X12" s="2038">
        <f t="shared" si="2"/>
        <v>10.311111111111112</v>
      </c>
      <c r="Y12" s="2039">
        <f t="shared" si="3"/>
        <v>10.311111111111112</v>
      </c>
      <c r="Z12" s="2040">
        <f t="shared" si="4"/>
        <v>10.311111111111112</v>
      </c>
      <c r="AA12" s="1834">
        <f t="shared" si="5"/>
        <v>2491.5181571657477</v>
      </c>
      <c r="AB12" s="1421"/>
      <c r="AC12" s="1422"/>
      <c r="AD12" s="1423"/>
      <c r="AE12" s="1423"/>
      <c r="AF12" s="1423"/>
      <c r="AG12" s="1423">
        <v>6</v>
      </c>
      <c r="AH12" s="1423">
        <f t="shared" si="6"/>
        <v>9</v>
      </c>
      <c r="AI12" s="2045">
        <f t="shared" si="7"/>
        <v>15</v>
      </c>
      <c r="AJ12" s="2046">
        <v>1</v>
      </c>
      <c r="AK12" s="1422">
        <v>23</v>
      </c>
      <c r="AL12" s="1842">
        <f t="shared" si="8"/>
        <v>81</v>
      </c>
      <c r="AM12" s="1843">
        <f t="shared" si="9"/>
        <v>5.4</v>
      </c>
    </row>
    <row r="13" spans="1:79" s="1049" customFormat="1" ht="9.9499999999999993" customHeight="1" x14ac:dyDescent="0.25">
      <c r="A13" s="1247" t="s">
        <v>41</v>
      </c>
      <c r="B13" s="1679"/>
      <c r="C13" s="1430" t="s">
        <v>669</v>
      </c>
      <c r="D13" s="1853" t="s">
        <v>156</v>
      </c>
      <c r="E13" s="1854"/>
      <c r="F13" s="1850"/>
      <c r="G13" s="1251"/>
      <c r="H13" s="1413"/>
      <c r="I13" s="1549"/>
      <c r="J13" s="1414">
        <v>12</v>
      </c>
      <c r="K13" s="1841"/>
      <c r="L13" s="1414"/>
      <c r="M13" s="1433"/>
      <c r="N13" s="1841">
        <v>13</v>
      </c>
      <c r="O13" s="1414"/>
      <c r="P13" s="1414">
        <v>4</v>
      </c>
      <c r="Q13" s="1414"/>
      <c r="R13" s="1414"/>
      <c r="S13" s="1414"/>
      <c r="T13" s="1414"/>
      <c r="U13" s="1795" t="s">
        <v>665</v>
      </c>
      <c r="V13" s="2044">
        <f t="shared" si="0"/>
        <v>29</v>
      </c>
      <c r="W13" s="1833">
        <f t="shared" si="1"/>
        <v>1</v>
      </c>
      <c r="X13" s="2038">
        <f t="shared" si="2"/>
        <v>9.6666666666666661</v>
      </c>
      <c r="Y13" s="2039">
        <f t="shared" si="3"/>
        <v>9.6666666666666661</v>
      </c>
      <c r="Z13" s="2040">
        <f t="shared" si="4"/>
        <v>9.6666666666666661</v>
      </c>
      <c r="AA13" s="1834">
        <f t="shared" si="5"/>
        <v>2335.7982723428881</v>
      </c>
      <c r="AB13" s="1421">
        <v>2</v>
      </c>
      <c r="AC13" s="1422">
        <v>2</v>
      </c>
      <c r="AD13" s="1423">
        <v>3</v>
      </c>
      <c r="AE13" s="1423">
        <v>1</v>
      </c>
      <c r="AF13" s="1423">
        <v>3</v>
      </c>
      <c r="AG13" s="1423">
        <v>7</v>
      </c>
      <c r="AH13" s="1423">
        <f t="shared" si="6"/>
        <v>3</v>
      </c>
      <c r="AI13" s="2045">
        <f t="shared" si="7"/>
        <v>21</v>
      </c>
      <c r="AJ13" s="2046">
        <v>4</v>
      </c>
      <c r="AK13" s="1422">
        <v>102</v>
      </c>
      <c r="AL13" s="1842">
        <f t="shared" si="8"/>
        <v>131</v>
      </c>
      <c r="AM13" s="1843">
        <f t="shared" si="9"/>
        <v>6.2380952380952381</v>
      </c>
    </row>
    <row r="14" spans="1:79" ht="9.9499999999999993" customHeight="1" x14ac:dyDescent="0.25">
      <c r="A14" s="1247" t="s">
        <v>22</v>
      </c>
      <c r="B14" s="1159"/>
      <c r="C14" s="1430" t="s">
        <v>693</v>
      </c>
      <c r="D14" s="1853" t="s">
        <v>156</v>
      </c>
      <c r="E14" s="1854" t="s">
        <v>156</v>
      </c>
      <c r="F14" s="1691"/>
      <c r="G14" s="1251"/>
      <c r="H14" s="1413"/>
      <c r="I14" s="1549">
        <v>2</v>
      </c>
      <c r="J14" s="1414">
        <v>0</v>
      </c>
      <c r="K14" s="1414"/>
      <c r="L14" s="1414">
        <v>0</v>
      </c>
      <c r="M14" s="1433">
        <v>3</v>
      </c>
      <c r="N14" s="1414">
        <v>3</v>
      </c>
      <c r="O14" s="1841">
        <v>11</v>
      </c>
      <c r="P14" s="1433">
        <v>1</v>
      </c>
      <c r="Q14" s="1433">
        <v>9</v>
      </c>
      <c r="R14" s="1433"/>
      <c r="S14" s="1433">
        <v>8</v>
      </c>
      <c r="T14" s="1841">
        <v>17</v>
      </c>
      <c r="U14" s="2048" t="s">
        <v>665</v>
      </c>
      <c r="V14" s="2044">
        <f t="shared" si="0"/>
        <v>54</v>
      </c>
      <c r="W14" s="1833">
        <f t="shared" si="1"/>
        <v>1.7</v>
      </c>
      <c r="X14" s="2038">
        <f t="shared" si="2"/>
        <v>9.18</v>
      </c>
      <c r="Y14" s="2039">
        <f t="shared" si="3"/>
        <v>9.18</v>
      </c>
      <c r="Z14" s="2040">
        <f t="shared" si="4"/>
        <v>9.18</v>
      </c>
      <c r="AA14" s="1834">
        <f t="shared" si="5"/>
        <v>2218.2029110456256</v>
      </c>
      <c r="AB14" s="1421"/>
      <c r="AC14" s="1422">
        <v>6</v>
      </c>
      <c r="AD14" s="1423">
        <v>8</v>
      </c>
      <c r="AE14" s="1423">
        <v>9</v>
      </c>
      <c r="AF14" s="1423">
        <v>10</v>
      </c>
      <c r="AG14" s="1423">
        <v>8</v>
      </c>
      <c r="AH14" s="1423">
        <f t="shared" si="6"/>
        <v>10</v>
      </c>
      <c r="AI14" s="2045">
        <f t="shared" si="7"/>
        <v>51</v>
      </c>
      <c r="AJ14" s="2046">
        <v>6</v>
      </c>
      <c r="AK14" s="1422">
        <v>268</v>
      </c>
      <c r="AL14" s="1842">
        <f t="shared" si="8"/>
        <v>322</v>
      </c>
      <c r="AM14" s="1843">
        <f t="shared" si="9"/>
        <v>6.3137254901960782</v>
      </c>
      <c r="AN14" s="1053"/>
    </row>
    <row r="15" spans="1:79" s="1049" customFormat="1" ht="9.9499999999999993" customHeight="1" x14ac:dyDescent="0.25">
      <c r="A15" s="1247" t="s">
        <v>23</v>
      </c>
      <c r="B15" s="1159"/>
      <c r="C15" s="1276" t="s">
        <v>670</v>
      </c>
      <c r="D15" s="1844"/>
      <c r="E15" s="1845"/>
      <c r="F15" s="1691"/>
      <c r="G15" s="1251"/>
      <c r="H15" s="1413"/>
      <c r="I15" s="1549"/>
      <c r="J15" s="1841"/>
      <c r="K15" s="1414"/>
      <c r="L15" s="1414">
        <v>6</v>
      </c>
      <c r="M15" s="1433"/>
      <c r="N15" s="1414"/>
      <c r="O15" s="1414">
        <v>1</v>
      </c>
      <c r="P15" s="1414"/>
      <c r="Q15" s="1414"/>
      <c r="R15" s="1841">
        <v>17</v>
      </c>
      <c r="S15" s="1414">
        <v>9</v>
      </c>
      <c r="T15" s="1443"/>
      <c r="U15" s="1795" t="s">
        <v>665</v>
      </c>
      <c r="V15" s="2044">
        <f t="shared" si="0"/>
        <v>33</v>
      </c>
      <c r="W15" s="1833">
        <f t="shared" si="1"/>
        <v>1.1000000000000001</v>
      </c>
      <c r="X15" s="2038">
        <f t="shared" si="2"/>
        <v>9.0750000000000011</v>
      </c>
      <c r="Y15" s="2039">
        <f t="shared" si="3"/>
        <v>9.0750000000000011</v>
      </c>
      <c r="Z15" s="2040">
        <f t="shared" si="4"/>
        <v>9.0750000000000011</v>
      </c>
      <c r="AA15" s="1834">
        <f t="shared" si="5"/>
        <v>2192.8313091219015</v>
      </c>
      <c r="AB15" s="1445"/>
      <c r="AC15" s="1446">
        <v>5</v>
      </c>
      <c r="AD15" s="1447">
        <v>5</v>
      </c>
      <c r="AE15" s="1447">
        <v>3</v>
      </c>
      <c r="AF15" s="1447">
        <v>5</v>
      </c>
      <c r="AG15" s="1447">
        <v>1</v>
      </c>
      <c r="AH15" s="1423">
        <f t="shared" si="6"/>
        <v>4</v>
      </c>
      <c r="AI15" s="2049">
        <f t="shared" si="7"/>
        <v>23</v>
      </c>
      <c r="AJ15" s="2050">
        <v>3</v>
      </c>
      <c r="AK15" s="1446">
        <v>109</v>
      </c>
      <c r="AL15" s="1855">
        <f t="shared" si="8"/>
        <v>142</v>
      </c>
      <c r="AM15" s="1843">
        <f t="shared" si="9"/>
        <v>6.1739130434782608</v>
      </c>
    </row>
    <row r="16" spans="1:79" ht="9.9499999999999993" customHeight="1" x14ac:dyDescent="0.25">
      <c r="A16" s="1247" t="s">
        <v>24</v>
      </c>
      <c r="B16" s="1742"/>
      <c r="C16" s="1517" t="s">
        <v>671</v>
      </c>
      <c r="D16" s="2051"/>
      <c r="E16" s="2052"/>
      <c r="F16" s="1691"/>
      <c r="G16" s="1177"/>
      <c r="H16" s="1460"/>
      <c r="I16" s="1733"/>
      <c r="J16" s="1461"/>
      <c r="K16" s="1461">
        <v>0</v>
      </c>
      <c r="L16" s="1461"/>
      <c r="M16" s="1734">
        <v>10</v>
      </c>
      <c r="N16" s="1461"/>
      <c r="O16" s="1461"/>
      <c r="P16" s="1461">
        <v>2</v>
      </c>
      <c r="Q16" s="1461">
        <v>7</v>
      </c>
      <c r="R16" s="1461">
        <v>0</v>
      </c>
      <c r="S16" s="1858">
        <v>20</v>
      </c>
      <c r="T16" s="1461"/>
      <c r="U16" s="1939" t="s">
        <v>665</v>
      </c>
      <c r="V16" s="2053">
        <f t="shared" si="0"/>
        <v>39</v>
      </c>
      <c r="W16" s="1833">
        <f t="shared" si="1"/>
        <v>1.3</v>
      </c>
      <c r="X16" s="2054">
        <f t="shared" si="2"/>
        <v>8.4500000000000011</v>
      </c>
      <c r="Y16" s="2039">
        <f t="shared" si="3"/>
        <v>8.4500000000000011</v>
      </c>
      <c r="Z16" s="2040">
        <f t="shared" si="4"/>
        <v>8.4500000000000011</v>
      </c>
      <c r="AA16" s="1834">
        <f t="shared" si="5"/>
        <v>2041.8098690997319</v>
      </c>
      <c r="AB16" s="1445"/>
      <c r="AC16" s="1446"/>
      <c r="AD16" s="1447"/>
      <c r="AE16" s="1447"/>
      <c r="AF16" s="1447"/>
      <c r="AG16" s="1447"/>
      <c r="AH16" s="1447">
        <f t="shared" si="6"/>
        <v>6</v>
      </c>
      <c r="AI16" s="2049">
        <f t="shared" si="7"/>
        <v>6</v>
      </c>
      <c r="AJ16" s="2050">
        <v>1</v>
      </c>
      <c r="AK16" s="1446">
        <v>0</v>
      </c>
      <c r="AL16" s="1855">
        <f t="shared" si="8"/>
        <v>39</v>
      </c>
      <c r="AM16" s="1843">
        <f t="shared" si="9"/>
        <v>6.5</v>
      </c>
      <c r="AN16" s="1053"/>
    </row>
    <row r="17" spans="1:39" s="1049" customFormat="1" ht="9.9499999999999993" customHeight="1" x14ac:dyDescent="0.25">
      <c r="A17" s="1247" t="s">
        <v>29</v>
      </c>
      <c r="B17" s="1742"/>
      <c r="C17" s="1464" t="s">
        <v>571</v>
      </c>
      <c r="D17" s="1860" t="s">
        <v>156</v>
      </c>
      <c r="E17" s="1861"/>
      <c r="F17" s="1695"/>
      <c r="G17" s="1251"/>
      <c r="H17" s="1460">
        <v>10</v>
      </c>
      <c r="I17" s="1733">
        <v>1</v>
      </c>
      <c r="J17" s="1461"/>
      <c r="K17" s="1734">
        <v>1</v>
      </c>
      <c r="L17" s="1461">
        <v>12</v>
      </c>
      <c r="M17" s="1734">
        <v>0</v>
      </c>
      <c r="N17" s="1734">
        <v>4</v>
      </c>
      <c r="O17" s="1734">
        <v>0</v>
      </c>
      <c r="P17" s="1734"/>
      <c r="Q17" s="1461">
        <v>4</v>
      </c>
      <c r="R17" s="1461">
        <v>1</v>
      </c>
      <c r="S17" s="1734">
        <v>1</v>
      </c>
      <c r="T17" s="1734">
        <v>12</v>
      </c>
      <c r="U17" s="2055" t="s">
        <v>665</v>
      </c>
      <c r="V17" s="2044">
        <f t="shared" si="0"/>
        <v>46</v>
      </c>
      <c r="W17" s="1833">
        <f t="shared" si="1"/>
        <v>1.8</v>
      </c>
      <c r="X17" s="2038">
        <f t="shared" si="2"/>
        <v>7.5272727272727273</v>
      </c>
      <c r="Y17" s="2039">
        <f t="shared" si="3"/>
        <v>7.5272727272727273</v>
      </c>
      <c r="Z17" s="2040">
        <f t="shared" si="4"/>
        <v>7.5272727272727273</v>
      </c>
      <c r="AA17" s="1834">
        <f t="shared" si="5"/>
        <v>1818.8473067397288</v>
      </c>
      <c r="AB17" s="1445"/>
      <c r="AC17" s="1446"/>
      <c r="AD17" s="1447">
        <v>3</v>
      </c>
      <c r="AE17" s="1447">
        <v>9</v>
      </c>
      <c r="AF17" s="1447">
        <v>11</v>
      </c>
      <c r="AG17" s="1447">
        <v>9</v>
      </c>
      <c r="AH17" s="1447">
        <f t="shared" si="6"/>
        <v>11</v>
      </c>
      <c r="AI17" s="2049">
        <f t="shared" si="7"/>
        <v>43</v>
      </c>
      <c r="AJ17" s="2050">
        <v>6</v>
      </c>
      <c r="AK17" s="1446">
        <v>219</v>
      </c>
      <c r="AL17" s="1855">
        <f t="shared" si="8"/>
        <v>265</v>
      </c>
      <c r="AM17" s="1843">
        <f t="shared" si="9"/>
        <v>6.1627906976744189</v>
      </c>
    </row>
    <row r="18" spans="1:39" s="1113" customFormat="1" ht="9.9499999999999993" customHeight="1" x14ac:dyDescent="0.25">
      <c r="A18" s="1247" t="s">
        <v>30</v>
      </c>
      <c r="B18" s="1679"/>
      <c r="C18" s="1301" t="s">
        <v>504</v>
      </c>
      <c r="D18" s="1862"/>
      <c r="E18" s="1863"/>
      <c r="F18" s="1695"/>
      <c r="G18" s="1251"/>
      <c r="H18" s="1460"/>
      <c r="I18" s="1733"/>
      <c r="J18" s="1461">
        <v>10</v>
      </c>
      <c r="K18" s="1461"/>
      <c r="L18" s="1461">
        <v>3</v>
      </c>
      <c r="M18" s="1734">
        <v>6</v>
      </c>
      <c r="N18" s="1461"/>
      <c r="O18" s="1461"/>
      <c r="P18" s="1461"/>
      <c r="Q18" s="1461"/>
      <c r="R18" s="1461"/>
      <c r="S18" s="1461"/>
      <c r="T18" s="1461"/>
      <c r="U18" s="1939" t="s">
        <v>665</v>
      </c>
      <c r="V18" s="2053">
        <f t="shared" si="0"/>
        <v>19</v>
      </c>
      <c r="W18" s="1833">
        <f t="shared" si="1"/>
        <v>1</v>
      </c>
      <c r="X18" s="2054">
        <f t="shared" si="2"/>
        <v>6.333333333333333</v>
      </c>
      <c r="Y18" s="2039">
        <f t="shared" si="3"/>
        <v>6.333333333333333</v>
      </c>
      <c r="Z18" s="2040">
        <f t="shared" si="4"/>
        <v>7.0769230769230766</v>
      </c>
      <c r="AA18" s="1834">
        <f t="shared" si="5"/>
        <v>1710.0273824048732</v>
      </c>
      <c r="AB18" s="1445">
        <v>3</v>
      </c>
      <c r="AC18" s="1446">
        <v>6</v>
      </c>
      <c r="AD18" s="1447">
        <v>6</v>
      </c>
      <c r="AE18" s="1447">
        <v>6</v>
      </c>
      <c r="AF18" s="1447">
        <v>2</v>
      </c>
      <c r="AG18" s="1447"/>
      <c r="AH18" s="1447">
        <f t="shared" si="6"/>
        <v>3</v>
      </c>
      <c r="AI18" s="2049">
        <f t="shared" si="7"/>
        <v>26</v>
      </c>
      <c r="AJ18" s="2050">
        <v>1</v>
      </c>
      <c r="AK18" s="1446">
        <v>131</v>
      </c>
      <c r="AL18" s="1855">
        <f t="shared" si="8"/>
        <v>150</v>
      </c>
      <c r="AM18" s="1864">
        <f t="shared" si="9"/>
        <v>5.7692307692307692</v>
      </c>
    </row>
    <row r="19" spans="1:39" s="1049" customFormat="1" ht="9.9499999999999993" customHeight="1" x14ac:dyDescent="0.25">
      <c r="A19" s="1247" t="s">
        <v>33</v>
      </c>
      <c r="B19" s="1140"/>
      <c r="C19" s="1282" t="s">
        <v>61</v>
      </c>
      <c r="D19" s="1865"/>
      <c r="E19" s="1866"/>
      <c r="F19" s="1695"/>
      <c r="G19" s="1251"/>
      <c r="H19" s="1460"/>
      <c r="I19" s="1733">
        <v>4</v>
      </c>
      <c r="J19" s="1461">
        <v>6</v>
      </c>
      <c r="K19" s="1461"/>
      <c r="L19" s="1461"/>
      <c r="M19" s="1734"/>
      <c r="N19" s="1461"/>
      <c r="O19" s="1461"/>
      <c r="P19" s="1461"/>
      <c r="Q19" s="1461">
        <v>1</v>
      </c>
      <c r="R19" s="1461">
        <v>12</v>
      </c>
      <c r="S19" s="1461"/>
      <c r="T19" s="1461"/>
      <c r="U19" s="1939" t="s">
        <v>665</v>
      </c>
      <c r="V19" s="2053">
        <f t="shared" si="0"/>
        <v>23</v>
      </c>
      <c r="W19" s="1833">
        <f t="shared" si="1"/>
        <v>1.1000000000000001</v>
      </c>
      <c r="X19" s="2054">
        <f t="shared" si="2"/>
        <v>6.3250000000000002</v>
      </c>
      <c r="Y19" s="2039">
        <f t="shared" si="3"/>
        <v>6.3250000000000002</v>
      </c>
      <c r="Z19" s="2040">
        <f t="shared" si="4"/>
        <v>7.0769230769230766</v>
      </c>
      <c r="AA19" s="1834">
        <f t="shared" si="5"/>
        <v>1710.0273824048732</v>
      </c>
      <c r="AB19" s="1445"/>
      <c r="AC19" s="1446"/>
      <c r="AD19" s="1447"/>
      <c r="AE19" s="1447">
        <v>1</v>
      </c>
      <c r="AF19" s="1447">
        <v>6</v>
      </c>
      <c r="AG19" s="1447">
        <v>3</v>
      </c>
      <c r="AH19" s="1447">
        <f t="shared" si="6"/>
        <v>4</v>
      </c>
      <c r="AI19" s="2049">
        <f t="shared" si="7"/>
        <v>14</v>
      </c>
      <c r="AJ19" s="2050"/>
      <c r="AK19" s="1446">
        <v>59</v>
      </c>
      <c r="AL19" s="1855">
        <f t="shared" si="8"/>
        <v>82</v>
      </c>
      <c r="AM19" s="1864">
        <f t="shared" si="9"/>
        <v>5.8571428571428568</v>
      </c>
    </row>
    <row r="20" spans="1:39" s="1049" customFormat="1" ht="9.9499999999999993" customHeight="1" x14ac:dyDescent="0.25">
      <c r="A20" s="1247" t="s">
        <v>56</v>
      </c>
      <c r="B20" s="1679"/>
      <c r="C20" s="1411" t="s">
        <v>672</v>
      </c>
      <c r="D20" s="1856"/>
      <c r="E20" s="1857"/>
      <c r="F20" s="1695"/>
      <c r="G20" s="1251"/>
      <c r="H20" s="1460">
        <v>1</v>
      </c>
      <c r="I20" s="1733"/>
      <c r="J20" s="1461"/>
      <c r="K20" s="1461"/>
      <c r="L20" s="1461"/>
      <c r="M20" s="1734"/>
      <c r="N20" s="1461">
        <v>5</v>
      </c>
      <c r="O20" s="1461"/>
      <c r="P20" s="1461"/>
      <c r="Q20" s="1858">
        <v>14</v>
      </c>
      <c r="R20" s="1858"/>
      <c r="S20" s="1858"/>
      <c r="T20" s="1734">
        <v>2</v>
      </c>
      <c r="U20" s="1939" t="s">
        <v>665</v>
      </c>
      <c r="V20" s="2053">
        <f t="shared" si="0"/>
        <v>22</v>
      </c>
      <c r="W20" s="1833">
        <f t="shared" si="1"/>
        <v>1.1000000000000001</v>
      </c>
      <c r="X20" s="2054">
        <f t="shared" si="2"/>
        <v>6.0500000000000007</v>
      </c>
      <c r="Y20" s="2039">
        <f t="shared" si="3"/>
        <v>6.0500000000000007</v>
      </c>
      <c r="Z20" s="2040">
        <f t="shared" si="4"/>
        <v>7.0769230769230766</v>
      </c>
      <c r="AA20" s="1834">
        <f t="shared" si="5"/>
        <v>1710.0273824048732</v>
      </c>
      <c r="AB20" s="1445">
        <v>2</v>
      </c>
      <c r="AC20" s="1446">
        <v>5</v>
      </c>
      <c r="AD20" s="1447">
        <v>4</v>
      </c>
      <c r="AE20" s="1447">
        <v>4</v>
      </c>
      <c r="AF20" s="1447">
        <v>6</v>
      </c>
      <c r="AG20" s="1447">
        <v>3</v>
      </c>
      <c r="AH20" s="1447">
        <f t="shared" si="6"/>
        <v>4</v>
      </c>
      <c r="AI20" s="2049">
        <f t="shared" si="7"/>
        <v>28</v>
      </c>
      <c r="AJ20" s="2050">
        <v>4</v>
      </c>
      <c r="AK20" s="1446">
        <v>152</v>
      </c>
      <c r="AL20" s="1855">
        <f t="shared" si="8"/>
        <v>174</v>
      </c>
      <c r="AM20" s="1864">
        <f t="shared" si="9"/>
        <v>6.2142857142857144</v>
      </c>
    </row>
    <row r="21" spans="1:39" s="1049" customFormat="1" ht="9.9499999999999993" customHeight="1" x14ac:dyDescent="0.25">
      <c r="A21" s="1247" t="s">
        <v>48</v>
      </c>
      <c r="B21" s="1679"/>
      <c r="C21" s="1278" t="s">
        <v>223</v>
      </c>
      <c r="D21" s="1583"/>
      <c r="E21" s="1353"/>
      <c r="F21" s="1695"/>
      <c r="G21" s="1184"/>
      <c r="H21" s="1413"/>
      <c r="I21" s="1549"/>
      <c r="J21" s="1414">
        <v>5</v>
      </c>
      <c r="K21" s="1414">
        <v>2</v>
      </c>
      <c r="L21" s="1414">
        <v>2</v>
      </c>
      <c r="M21" s="1414">
        <v>8</v>
      </c>
      <c r="N21" s="1414"/>
      <c r="O21" s="1414"/>
      <c r="P21" s="1414">
        <v>0</v>
      </c>
      <c r="Q21" s="1414"/>
      <c r="R21" s="1414">
        <v>10</v>
      </c>
      <c r="S21" s="1414"/>
      <c r="T21" s="1414"/>
      <c r="U21" s="1795" t="s">
        <v>665</v>
      </c>
      <c r="V21" s="2044">
        <f t="shared" si="0"/>
        <v>27</v>
      </c>
      <c r="W21" s="1833">
        <f t="shared" si="1"/>
        <v>1.3</v>
      </c>
      <c r="X21" s="2038">
        <f t="shared" si="2"/>
        <v>5.8500000000000005</v>
      </c>
      <c r="Y21" s="2039">
        <f t="shared" si="3"/>
        <v>5.8500000000000005</v>
      </c>
      <c r="Z21" s="2040">
        <f t="shared" si="4"/>
        <v>7.0769230769230766</v>
      </c>
      <c r="AA21" s="1834">
        <f t="shared" si="5"/>
        <v>1710.0273824048732</v>
      </c>
      <c r="AB21" s="1421"/>
      <c r="AC21" s="1422"/>
      <c r="AD21" s="1423"/>
      <c r="AE21" s="1423"/>
      <c r="AF21" s="1423"/>
      <c r="AG21" s="1423"/>
      <c r="AH21" s="1423">
        <f t="shared" si="6"/>
        <v>6</v>
      </c>
      <c r="AI21" s="2045">
        <f t="shared" si="7"/>
        <v>6</v>
      </c>
      <c r="AJ21" s="2046"/>
      <c r="AK21" s="1422">
        <v>0</v>
      </c>
      <c r="AL21" s="1842">
        <f t="shared" si="8"/>
        <v>27</v>
      </c>
      <c r="AM21" s="1843">
        <f t="shared" si="9"/>
        <v>4.5</v>
      </c>
    </row>
    <row r="22" spans="1:39" s="1049" customFormat="1" ht="9.9499999999999993" customHeight="1" x14ac:dyDescent="0.25">
      <c r="A22" s="1247" t="s">
        <v>62</v>
      </c>
      <c r="B22" s="1679"/>
      <c r="C22" s="1282" t="s">
        <v>58</v>
      </c>
      <c r="D22" s="1865"/>
      <c r="E22" s="1867"/>
      <c r="F22" s="1695"/>
      <c r="G22" s="1184"/>
      <c r="H22" s="1460">
        <v>3</v>
      </c>
      <c r="I22" s="1733"/>
      <c r="J22" s="1461">
        <v>1</v>
      </c>
      <c r="K22" s="1461"/>
      <c r="L22" s="1461"/>
      <c r="M22" s="1734">
        <v>2</v>
      </c>
      <c r="N22" s="1461"/>
      <c r="O22" s="1461"/>
      <c r="P22" s="1461"/>
      <c r="Q22" s="1461"/>
      <c r="R22" s="1461"/>
      <c r="S22" s="1461">
        <v>15</v>
      </c>
      <c r="T22" s="1461"/>
      <c r="U22" s="1939" t="s">
        <v>665</v>
      </c>
      <c r="V22" s="2053">
        <f t="shared" si="0"/>
        <v>21</v>
      </c>
      <c r="W22" s="1868">
        <f t="shared" si="1"/>
        <v>1.1000000000000001</v>
      </c>
      <c r="X22" s="2054">
        <f t="shared" si="2"/>
        <v>5.7750000000000004</v>
      </c>
      <c r="Y22" s="2039">
        <f t="shared" si="3"/>
        <v>5.7750000000000004</v>
      </c>
      <c r="Z22" s="2040">
        <f t="shared" si="4"/>
        <v>7.0769230769230766</v>
      </c>
      <c r="AA22" s="1834">
        <f t="shared" si="5"/>
        <v>1710.0273824048732</v>
      </c>
      <c r="AB22" s="1445"/>
      <c r="AC22" s="1446"/>
      <c r="AD22" s="1447"/>
      <c r="AE22" s="1447">
        <v>1</v>
      </c>
      <c r="AF22" s="1447">
        <v>3</v>
      </c>
      <c r="AG22" s="1447">
        <v>4</v>
      </c>
      <c r="AH22" s="1447">
        <f t="shared" si="6"/>
        <v>4</v>
      </c>
      <c r="AI22" s="2049">
        <f t="shared" si="7"/>
        <v>12</v>
      </c>
      <c r="AJ22" s="2050"/>
      <c r="AK22" s="1446">
        <v>22</v>
      </c>
      <c r="AL22" s="1855">
        <f t="shared" si="8"/>
        <v>43</v>
      </c>
      <c r="AM22" s="1864">
        <f t="shared" si="9"/>
        <v>3.5833333333333335</v>
      </c>
    </row>
    <row r="23" spans="1:39" s="1049" customFormat="1" ht="9.9499999999999993" customHeight="1" x14ac:dyDescent="0.25">
      <c r="A23" s="1247" t="s">
        <v>130</v>
      </c>
      <c r="B23" s="1159"/>
      <c r="C23" s="1278" t="s">
        <v>153</v>
      </c>
      <c r="D23" s="1848"/>
      <c r="E23" s="1849"/>
      <c r="F23" s="1691"/>
      <c r="G23" s="1251"/>
      <c r="H23" s="1413"/>
      <c r="I23" s="1549"/>
      <c r="J23" s="1414"/>
      <c r="K23" s="1414"/>
      <c r="L23" s="1414"/>
      <c r="M23" s="1433"/>
      <c r="N23" s="1414"/>
      <c r="O23" s="1414"/>
      <c r="P23" s="1414">
        <v>6</v>
      </c>
      <c r="Q23" s="1414"/>
      <c r="R23" s="1414">
        <v>5</v>
      </c>
      <c r="S23" s="1414"/>
      <c r="T23" s="1414">
        <v>3</v>
      </c>
      <c r="U23" s="1795" t="s">
        <v>665</v>
      </c>
      <c r="V23" s="2044">
        <f t="shared" si="0"/>
        <v>14</v>
      </c>
      <c r="W23" s="1833">
        <f t="shared" si="1"/>
        <v>1</v>
      </c>
      <c r="X23" s="2038">
        <f t="shared" si="2"/>
        <v>4.666666666666667</v>
      </c>
      <c r="Y23" s="2039">
        <f t="shared" si="3"/>
        <v>4.666666666666667</v>
      </c>
      <c r="Z23" s="2040">
        <f t="shared" si="4"/>
        <v>7.0769230769230766</v>
      </c>
      <c r="AA23" s="1834">
        <f t="shared" si="5"/>
        <v>1710.0273824048732</v>
      </c>
      <c r="AB23" s="1421"/>
      <c r="AC23" s="1422"/>
      <c r="AD23" s="1423"/>
      <c r="AE23" s="1423"/>
      <c r="AF23" s="1423"/>
      <c r="AG23" s="1423"/>
      <c r="AH23" s="1423">
        <f t="shared" si="6"/>
        <v>3</v>
      </c>
      <c r="AI23" s="2045">
        <f t="shared" si="7"/>
        <v>3</v>
      </c>
      <c r="AJ23" s="2046"/>
      <c r="AK23" s="1422">
        <v>0</v>
      </c>
      <c r="AL23" s="1842">
        <f t="shared" si="8"/>
        <v>14</v>
      </c>
      <c r="AM23" s="1843">
        <f t="shared" si="9"/>
        <v>4.666666666666667</v>
      </c>
    </row>
    <row r="24" spans="1:39" s="1049" customFormat="1" ht="9.9499999999999993" customHeight="1" thickBot="1" x14ac:dyDescent="0.3">
      <c r="A24" s="1247" t="s">
        <v>434</v>
      </c>
      <c r="B24" s="1679"/>
      <c r="C24" s="1890" t="s">
        <v>194</v>
      </c>
      <c r="D24" s="1891"/>
      <c r="E24" s="1917"/>
      <c r="F24" s="2056"/>
      <c r="G24" s="1184"/>
      <c r="H24" s="1894"/>
      <c r="I24" s="1895">
        <v>3</v>
      </c>
      <c r="J24" s="1896"/>
      <c r="K24" s="1896"/>
      <c r="L24" s="1896"/>
      <c r="M24" s="1897"/>
      <c r="N24" s="1896"/>
      <c r="O24" s="1896"/>
      <c r="P24" s="1896"/>
      <c r="Q24" s="1896"/>
      <c r="R24" s="1896">
        <v>3</v>
      </c>
      <c r="S24" s="1896"/>
      <c r="T24" s="1896">
        <v>7</v>
      </c>
      <c r="U24" s="1958" t="s">
        <v>665</v>
      </c>
      <c r="V24" s="2057">
        <f t="shared" si="0"/>
        <v>13</v>
      </c>
      <c r="W24" s="1898">
        <f t="shared" si="1"/>
        <v>1</v>
      </c>
      <c r="X24" s="2058">
        <f t="shared" si="2"/>
        <v>4.333333333333333</v>
      </c>
      <c r="Y24" s="2059">
        <f t="shared" si="3"/>
        <v>4.333333333333333</v>
      </c>
      <c r="Z24" s="2060">
        <f t="shared" si="4"/>
        <v>7.0769230769230766</v>
      </c>
      <c r="AA24" s="2061">
        <f t="shared" si="5"/>
        <v>1710.0273824048732</v>
      </c>
      <c r="AB24" s="1900"/>
      <c r="AC24" s="1901"/>
      <c r="AD24" s="1902"/>
      <c r="AE24" s="1902"/>
      <c r="AF24" s="1902"/>
      <c r="AG24" s="1902"/>
      <c r="AH24" s="1902">
        <f t="shared" si="6"/>
        <v>3</v>
      </c>
      <c r="AI24" s="2062">
        <f t="shared" si="7"/>
        <v>3</v>
      </c>
      <c r="AJ24" s="2063"/>
      <c r="AK24" s="1901">
        <v>0</v>
      </c>
      <c r="AL24" s="1919">
        <f t="shared" si="8"/>
        <v>13</v>
      </c>
      <c r="AM24" s="1903">
        <f t="shared" si="9"/>
        <v>4.333333333333333</v>
      </c>
    </row>
    <row r="25" spans="1:39" s="1140" customFormat="1" ht="9.9499999999999993" customHeight="1" thickTop="1" x14ac:dyDescent="0.25">
      <c r="A25" s="1247" t="s">
        <v>344</v>
      </c>
      <c r="B25" s="1159"/>
      <c r="C25" s="2064" t="s">
        <v>160</v>
      </c>
      <c r="D25" s="2065"/>
      <c r="E25" s="2066"/>
      <c r="F25" s="2067"/>
      <c r="G25" s="1251"/>
      <c r="H25" s="1511"/>
      <c r="I25" s="1764"/>
      <c r="J25" s="1415"/>
      <c r="K25" s="1415"/>
      <c r="L25" s="1415"/>
      <c r="M25" s="1775"/>
      <c r="N25" s="1415"/>
      <c r="O25" s="1415"/>
      <c r="P25" s="1415"/>
      <c r="Q25" s="1775"/>
      <c r="R25" s="1775">
        <v>2</v>
      </c>
      <c r="S25" s="1415">
        <v>4</v>
      </c>
      <c r="T25" s="1415"/>
      <c r="U25" s="1797"/>
      <c r="V25" s="2068">
        <f t="shared" si="0"/>
        <v>6</v>
      </c>
      <c r="W25" s="2069">
        <f t="shared" si="1"/>
        <v>0.89999999999999991</v>
      </c>
      <c r="X25" s="2070">
        <f t="shared" si="2"/>
        <v>2.6999999999999997</v>
      </c>
      <c r="Y25" s="2071"/>
      <c r="Z25" s="2072"/>
      <c r="AA25" s="2073"/>
      <c r="AB25" s="1769"/>
      <c r="AC25" s="1770"/>
      <c r="AD25" s="1513"/>
      <c r="AE25" s="1513"/>
      <c r="AF25" s="1513"/>
      <c r="AG25" s="1513"/>
      <c r="AH25" s="1513">
        <f t="shared" si="6"/>
        <v>2</v>
      </c>
      <c r="AI25" s="2074">
        <f t="shared" si="7"/>
        <v>2</v>
      </c>
      <c r="AJ25" s="2075"/>
      <c r="AK25" s="1770">
        <v>0</v>
      </c>
      <c r="AL25" s="1925">
        <f t="shared" si="8"/>
        <v>6</v>
      </c>
      <c r="AM25" s="1926">
        <f t="shared" si="9"/>
        <v>3</v>
      </c>
    </row>
    <row r="26" spans="1:39" s="1140" customFormat="1" ht="9.9499999999999993" customHeight="1" x14ac:dyDescent="0.25">
      <c r="A26" s="1247" t="s">
        <v>435</v>
      </c>
      <c r="B26" s="1705"/>
      <c r="C26" s="1699" t="s">
        <v>630</v>
      </c>
      <c r="D26" s="1846"/>
      <c r="E26" s="1847" t="s">
        <v>156</v>
      </c>
      <c r="F26" s="1878"/>
      <c r="G26" s="1879"/>
      <c r="H26" s="1880"/>
      <c r="I26" s="1881"/>
      <c r="J26" s="1710">
        <v>4</v>
      </c>
      <c r="K26" s="1710"/>
      <c r="L26" s="1882"/>
      <c r="M26" s="1883"/>
      <c r="N26" s="1710">
        <v>1</v>
      </c>
      <c r="O26" s="1710"/>
      <c r="P26" s="1710"/>
      <c r="Q26" s="1710"/>
      <c r="R26" s="1710"/>
      <c r="S26" s="1884"/>
      <c r="T26" s="1710"/>
      <c r="U26" s="2076"/>
      <c r="V26" s="2077">
        <f t="shared" si="0"/>
        <v>5</v>
      </c>
      <c r="W26" s="1833">
        <f t="shared" si="1"/>
        <v>0.89999999999999991</v>
      </c>
      <c r="X26" s="2038">
        <f t="shared" si="2"/>
        <v>2.25</v>
      </c>
      <c r="Y26" s="2078"/>
      <c r="Z26" s="2079"/>
      <c r="AA26" s="1876"/>
      <c r="AB26" s="1885">
        <v>2</v>
      </c>
      <c r="AC26" s="1886">
        <v>5</v>
      </c>
      <c r="AD26" s="1887">
        <v>1</v>
      </c>
      <c r="AE26" s="1887">
        <v>1</v>
      </c>
      <c r="AF26" s="1887">
        <v>4</v>
      </c>
      <c r="AG26" s="1887">
        <v>5</v>
      </c>
      <c r="AH26" s="1887">
        <f t="shared" si="6"/>
        <v>2</v>
      </c>
      <c r="AI26" s="2080">
        <f t="shared" si="7"/>
        <v>20</v>
      </c>
      <c r="AJ26" s="2081">
        <v>4</v>
      </c>
      <c r="AK26" s="1886">
        <v>122</v>
      </c>
      <c r="AL26" s="1888">
        <f t="shared" si="8"/>
        <v>127</v>
      </c>
      <c r="AM26" s="1889">
        <f t="shared" si="9"/>
        <v>6.35</v>
      </c>
    </row>
    <row r="27" spans="1:39" s="1140" customFormat="1" ht="9.9499999999999993" customHeight="1" thickBot="1" x14ac:dyDescent="0.3">
      <c r="A27" s="1247" t="s">
        <v>435</v>
      </c>
      <c r="B27" s="1679"/>
      <c r="C27" s="1890" t="s">
        <v>149</v>
      </c>
      <c r="D27" s="1891"/>
      <c r="E27" s="1892"/>
      <c r="F27" s="1893"/>
      <c r="G27" s="1232"/>
      <c r="H27" s="1894"/>
      <c r="I27" s="1895"/>
      <c r="J27" s="1896"/>
      <c r="K27" s="1896"/>
      <c r="L27" s="1896"/>
      <c r="M27" s="1897"/>
      <c r="N27" s="1896"/>
      <c r="O27" s="1896">
        <v>3</v>
      </c>
      <c r="P27" s="1896"/>
      <c r="Q27" s="1896"/>
      <c r="R27" s="1896"/>
      <c r="S27" s="1896">
        <v>2</v>
      </c>
      <c r="T27" s="1896"/>
      <c r="U27" s="1958"/>
      <c r="V27" s="2057">
        <f t="shared" si="0"/>
        <v>5</v>
      </c>
      <c r="W27" s="1898">
        <f t="shared" si="1"/>
        <v>0.89999999999999991</v>
      </c>
      <c r="X27" s="2058">
        <f t="shared" si="2"/>
        <v>2.25</v>
      </c>
      <c r="Y27" s="2059"/>
      <c r="Z27" s="2082"/>
      <c r="AA27" s="1899"/>
      <c r="AB27" s="1900"/>
      <c r="AC27" s="1901"/>
      <c r="AD27" s="1902"/>
      <c r="AE27" s="1902"/>
      <c r="AF27" s="1902"/>
      <c r="AG27" s="1902"/>
      <c r="AH27" s="1902">
        <f t="shared" si="6"/>
        <v>2</v>
      </c>
      <c r="AI27" s="2062">
        <f t="shared" si="7"/>
        <v>2</v>
      </c>
      <c r="AJ27" s="2063"/>
      <c r="AK27" s="1901">
        <v>0</v>
      </c>
      <c r="AL27" s="1902">
        <f t="shared" si="8"/>
        <v>5</v>
      </c>
      <c r="AM27" s="1903">
        <f t="shared" si="9"/>
        <v>2.5</v>
      </c>
    </row>
    <row r="28" spans="1:39" s="1140" customFormat="1" ht="9.9499999999999993" customHeight="1" thickTop="1" x14ac:dyDescent="0.25">
      <c r="A28" s="1247" t="s">
        <v>438</v>
      </c>
      <c r="B28" s="1742"/>
      <c r="C28" s="1904" t="s">
        <v>673</v>
      </c>
      <c r="D28" s="1905"/>
      <c r="E28" s="1906"/>
      <c r="F28" s="1907"/>
      <c r="G28" s="1184"/>
      <c r="H28" s="1870"/>
      <c r="I28" s="1871"/>
      <c r="J28" s="1871"/>
      <c r="K28" s="1871"/>
      <c r="L28" s="1871"/>
      <c r="M28" s="1908">
        <v>13</v>
      </c>
      <c r="N28" s="1871"/>
      <c r="O28" s="1871"/>
      <c r="P28" s="1871"/>
      <c r="Q28" s="1871"/>
      <c r="R28" s="1871"/>
      <c r="S28" s="1871"/>
      <c r="T28" s="1871"/>
      <c r="U28" s="2083"/>
      <c r="V28" s="2084">
        <f t="shared" si="0"/>
        <v>13</v>
      </c>
      <c r="W28" s="1872">
        <f t="shared" si="1"/>
        <v>0.79999999999999993</v>
      </c>
      <c r="X28" s="2085">
        <f t="shared" si="2"/>
        <v>10.399999999999999</v>
      </c>
      <c r="Y28" s="2086"/>
      <c r="Z28" s="2087"/>
      <c r="AA28" s="1909"/>
      <c r="AB28" s="1873">
        <v>1</v>
      </c>
      <c r="AC28" s="1874">
        <v>7</v>
      </c>
      <c r="AD28" s="1874">
        <v>3</v>
      </c>
      <c r="AE28" s="1874"/>
      <c r="AF28" s="1874"/>
      <c r="AG28" s="1874"/>
      <c r="AH28" s="2088">
        <f t="shared" si="6"/>
        <v>1</v>
      </c>
      <c r="AI28" s="2089">
        <f t="shared" si="7"/>
        <v>12</v>
      </c>
      <c r="AJ28" s="2090">
        <v>2</v>
      </c>
      <c r="AK28" s="1874">
        <v>60</v>
      </c>
      <c r="AL28" s="1874">
        <f t="shared" si="8"/>
        <v>73</v>
      </c>
      <c r="AM28" s="1875">
        <f t="shared" si="9"/>
        <v>6.083333333333333</v>
      </c>
    </row>
    <row r="29" spans="1:39" s="1140" customFormat="1" ht="9.9499999999999993" customHeight="1" x14ac:dyDescent="0.25">
      <c r="A29" s="1247" t="s">
        <v>439</v>
      </c>
      <c r="B29" s="1679"/>
      <c r="C29" s="1278" t="s">
        <v>37</v>
      </c>
      <c r="D29" s="1910"/>
      <c r="E29" s="1849"/>
      <c r="F29" s="1532"/>
      <c r="G29" s="1184"/>
      <c r="H29" s="1413"/>
      <c r="I29" s="1549"/>
      <c r="J29" s="1414"/>
      <c r="K29" s="1414"/>
      <c r="L29" s="1414"/>
      <c r="M29" s="1414"/>
      <c r="N29" s="1414"/>
      <c r="O29" s="1414"/>
      <c r="P29" s="1414"/>
      <c r="Q29" s="1414"/>
      <c r="R29" s="1414"/>
      <c r="S29" s="1414">
        <v>11</v>
      </c>
      <c r="T29" s="1414"/>
      <c r="U29" s="1795"/>
      <c r="V29" s="2044">
        <f t="shared" si="0"/>
        <v>11</v>
      </c>
      <c r="W29" s="1833">
        <f t="shared" si="1"/>
        <v>0.79999999999999993</v>
      </c>
      <c r="X29" s="2038">
        <f t="shared" si="2"/>
        <v>8.7999999999999989</v>
      </c>
      <c r="Y29" s="2078"/>
      <c r="Z29" s="2079"/>
      <c r="AA29" s="1911"/>
      <c r="AB29" s="1421"/>
      <c r="AC29" s="1422"/>
      <c r="AD29" s="1423">
        <v>2</v>
      </c>
      <c r="AE29" s="1423">
        <v>1</v>
      </c>
      <c r="AF29" s="1423"/>
      <c r="AG29" s="1423"/>
      <c r="AH29" s="1535">
        <f t="shared" si="6"/>
        <v>1</v>
      </c>
      <c r="AI29" s="2045">
        <f t="shared" si="7"/>
        <v>4</v>
      </c>
      <c r="AJ29" s="2046"/>
      <c r="AK29" s="1422">
        <v>17</v>
      </c>
      <c r="AL29" s="1423">
        <f t="shared" si="8"/>
        <v>28</v>
      </c>
      <c r="AM29" s="1912">
        <f t="shared" si="9"/>
        <v>7</v>
      </c>
    </row>
    <row r="30" spans="1:39" s="1140" customFormat="1" ht="9.9499999999999993" customHeight="1" x14ac:dyDescent="0.25">
      <c r="A30" s="1247" t="s">
        <v>440</v>
      </c>
      <c r="B30" s="1742"/>
      <c r="C30" s="1278" t="s">
        <v>167</v>
      </c>
      <c r="D30" s="1848"/>
      <c r="E30" s="1877"/>
      <c r="F30" s="1913"/>
      <c r="G30" s="1251"/>
      <c r="H30" s="1413"/>
      <c r="I30" s="1549"/>
      <c r="J30" s="1414"/>
      <c r="K30" s="1414"/>
      <c r="L30" s="1414"/>
      <c r="M30" s="1433"/>
      <c r="N30" s="1414"/>
      <c r="O30" s="1414"/>
      <c r="P30" s="1414"/>
      <c r="Q30" s="1433"/>
      <c r="R30" s="1433"/>
      <c r="S30" s="1414">
        <v>10</v>
      </c>
      <c r="T30" s="1414"/>
      <c r="U30" s="1795"/>
      <c r="V30" s="2044">
        <f t="shared" si="0"/>
        <v>10</v>
      </c>
      <c r="W30" s="1833">
        <f t="shared" si="1"/>
        <v>0.79999999999999993</v>
      </c>
      <c r="X30" s="2038">
        <f t="shared" si="2"/>
        <v>7.9999999999999991</v>
      </c>
      <c r="Y30" s="2078"/>
      <c r="Z30" s="2091"/>
      <c r="AA30" s="1834"/>
      <c r="AB30" s="1421"/>
      <c r="AC30" s="1422"/>
      <c r="AD30" s="1423"/>
      <c r="AE30" s="1423"/>
      <c r="AF30" s="1423"/>
      <c r="AG30" s="1423"/>
      <c r="AH30" s="1423">
        <f t="shared" si="6"/>
        <v>1</v>
      </c>
      <c r="AI30" s="2045">
        <f t="shared" si="7"/>
        <v>1</v>
      </c>
      <c r="AJ30" s="2046"/>
      <c r="AK30" s="1422">
        <v>0</v>
      </c>
      <c r="AL30" s="1423">
        <f t="shared" si="8"/>
        <v>10</v>
      </c>
      <c r="AM30" s="1843">
        <f t="shared" si="9"/>
        <v>10</v>
      </c>
    </row>
    <row r="31" spans="1:39" s="1140" customFormat="1" ht="9.9499999999999993" customHeight="1" x14ac:dyDescent="0.25">
      <c r="A31" s="1247" t="s">
        <v>441</v>
      </c>
      <c r="B31" s="1159"/>
      <c r="C31" s="1278" t="s">
        <v>168</v>
      </c>
      <c r="D31" s="1848"/>
      <c r="E31" s="1877"/>
      <c r="F31" s="1913"/>
      <c r="G31" s="1251"/>
      <c r="H31" s="1413"/>
      <c r="I31" s="1549"/>
      <c r="J31" s="1414"/>
      <c r="K31" s="1414"/>
      <c r="L31" s="1414"/>
      <c r="M31" s="1433"/>
      <c r="N31" s="1414"/>
      <c r="O31" s="1414"/>
      <c r="P31" s="1414"/>
      <c r="Q31" s="1433"/>
      <c r="R31" s="1433"/>
      <c r="S31" s="1414">
        <v>7</v>
      </c>
      <c r="T31" s="1414"/>
      <c r="U31" s="1795"/>
      <c r="V31" s="2044">
        <f t="shared" si="0"/>
        <v>7</v>
      </c>
      <c r="W31" s="1833">
        <f t="shared" si="1"/>
        <v>0.79999999999999993</v>
      </c>
      <c r="X31" s="2038">
        <f t="shared" si="2"/>
        <v>5.6</v>
      </c>
      <c r="Y31" s="2078"/>
      <c r="Z31" s="2091"/>
      <c r="AA31" s="1834"/>
      <c r="AB31" s="1421"/>
      <c r="AC31" s="1422"/>
      <c r="AD31" s="1423"/>
      <c r="AE31" s="1423"/>
      <c r="AF31" s="1423"/>
      <c r="AG31" s="1423"/>
      <c r="AH31" s="1423">
        <f t="shared" si="6"/>
        <v>1</v>
      </c>
      <c r="AI31" s="2045">
        <f t="shared" si="7"/>
        <v>1</v>
      </c>
      <c r="AJ31" s="2046"/>
      <c r="AK31" s="1422">
        <v>0</v>
      </c>
      <c r="AL31" s="1423">
        <f t="shared" si="8"/>
        <v>7</v>
      </c>
      <c r="AM31" s="1843">
        <f t="shared" si="9"/>
        <v>7</v>
      </c>
    </row>
    <row r="32" spans="1:39" s="1140" customFormat="1" ht="9.9499999999999993" customHeight="1" x14ac:dyDescent="0.25">
      <c r="A32" s="1247" t="s">
        <v>442</v>
      </c>
      <c r="B32" s="1159"/>
      <c r="C32" s="1278" t="s">
        <v>86</v>
      </c>
      <c r="D32" s="1848"/>
      <c r="E32" s="1877"/>
      <c r="F32" s="1914"/>
      <c r="G32" s="1251"/>
      <c r="H32" s="1413"/>
      <c r="I32" s="1549"/>
      <c r="J32" s="1414"/>
      <c r="K32" s="1414"/>
      <c r="L32" s="1414">
        <v>5</v>
      </c>
      <c r="M32" s="1433"/>
      <c r="N32" s="1414"/>
      <c r="O32" s="1414"/>
      <c r="P32" s="1414"/>
      <c r="Q32" s="1414"/>
      <c r="R32" s="1414"/>
      <c r="S32" s="1414"/>
      <c r="T32" s="1414"/>
      <c r="U32" s="1795"/>
      <c r="V32" s="2044">
        <f t="shared" si="0"/>
        <v>5</v>
      </c>
      <c r="W32" s="1833">
        <f t="shared" si="1"/>
        <v>0.79999999999999993</v>
      </c>
      <c r="X32" s="2038">
        <f t="shared" si="2"/>
        <v>3.9999999999999996</v>
      </c>
      <c r="Y32" s="2078"/>
      <c r="Z32" s="2079"/>
      <c r="AA32" s="1876"/>
      <c r="AB32" s="1421"/>
      <c r="AC32" s="1422"/>
      <c r="AD32" s="1423"/>
      <c r="AE32" s="1423"/>
      <c r="AF32" s="1423"/>
      <c r="AG32" s="1423">
        <v>3</v>
      </c>
      <c r="AH32" s="1423">
        <f t="shared" si="6"/>
        <v>1</v>
      </c>
      <c r="AI32" s="2045">
        <f t="shared" si="7"/>
        <v>4</v>
      </c>
      <c r="AJ32" s="2046"/>
      <c r="AK32" s="1422">
        <v>14</v>
      </c>
      <c r="AL32" s="1423">
        <f t="shared" si="8"/>
        <v>19</v>
      </c>
      <c r="AM32" s="1843">
        <f t="shared" si="9"/>
        <v>4.75</v>
      </c>
    </row>
    <row r="33" spans="1:40" s="1049" customFormat="1" ht="9.9499999999999993" customHeight="1" x14ac:dyDescent="0.25">
      <c r="A33" s="1247" t="s">
        <v>443</v>
      </c>
      <c r="B33" s="1159"/>
      <c r="C33" s="1278" t="s">
        <v>169</v>
      </c>
      <c r="D33" s="1848"/>
      <c r="E33" s="1877"/>
      <c r="F33" s="1913"/>
      <c r="G33" s="1251"/>
      <c r="H33" s="1413"/>
      <c r="I33" s="1549"/>
      <c r="J33" s="1414"/>
      <c r="K33" s="1414"/>
      <c r="L33" s="1414"/>
      <c r="M33" s="1433"/>
      <c r="N33" s="1414"/>
      <c r="O33" s="1414"/>
      <c r="P33" s="1414"/>
      <c r="Q33" s="1433"/>
      <c r="R33" s="1433"/>
      <c r="S33" s="1414"/>
      <c r="T33" s="1414">
        <v>4</v>
      </c>
      <c r="U33" s="1795"/>
      <c r="V33" s="2044">
        <f t="shared" si="0"/>
        <v>4</v>
      </c>
      <c r="W33" s="1833">
        <f t="shared" si="1"/>
        <v>0.79999999999999993</v>
      </c>
      <c r="X33" s="2038">
        <f t="shared" si="2"/>
        <v>3.1999999999999997</v>
      </c>
      <c r="Y33" s="2078"/>
      <c r="Z33" s="2091"/>
      <c r="AA33" s="1834"/>
      <c r="AB33" s="1421"/>
      <c r="AC33" s="1422"/>
      <c r="AD33" s="1423"/>
      <c r="AE33" s="1423"/>
      <c r="AF33" s="1423"/>
      <c r="AG33" s="1423"/>
      <c r="AH33" s="1423">
        <f t="shared" si="6"/>
        <v>1</v>
      </c>
      <c r="AI33" s="2045">
        <f t="shared" si="7"/>
        <v>1</v>
      </c>
      <c r="AJ33" s="2046"/>
      <c r="AK33" s="1422">
        <v>0</v>
      </c>
      <c r="AL33" s="1423">
        <f t="shared" si="8"/>
        <v>4</v>
      </c>
      <c r="AM33" s="1843">
        <f t="shared" si="9"/>
        <v>4</v>
      </c>
      <c r="AN33" s="1197"/>
    </row>
    <row r="34" spans="1:40" s="1049" customFormat="1" ht="9.9499999999999993" customHeight="1" x14ac:dyDescent="0.25">
      <c r="A34" s="1247" t="s">
        <v>473</v>
      </c>
      <c r="B34" s="1679"/>
      <c r="C34" s="1268" t="s">
        <v>431</v>
      </c>
      <c r="D34" s="1851"/>
      <c r="E34" s="1915"/>
      <c r="F34" s="1914"/>
      <c r="G34" s="1251"/>
      <c r="H34" s="1413"/>
      <c r="I34" s="1549"/>
      <c r="J34" s="1414"/>
      <c r="K34" s="1414"/>
      <c r="L34" s="1414"/>
      <c r="M34" s="1433"/>
      <c r="N34" s="1414"/>
      <c r="O34" s="1414"/>
      <c r="P34" s="1414"/>
      <c r="Q34" s="1414"/>
      <c r="R34" s="1414"/>
      <c r="S34" s="1414">
        <v>3</v>
      </c>
      <c r="T34" s="1414"/>
      <c r="U34" s="1795"/>
      <c r="V34" s="2044">
        <f t="shared" si="0"/>
        <v>3</v>
      </c>
      <c r="W34" s="1833">
        <f t="shared" si="1"/>
        <v>0.79999999999999993</v>
      </c>
      <c r="X34" s="2038">
        <f t="shared" si="2"/>
        <v>2.4</v>
      </c>
      <c r="Y34" s="2078"/>
      <c r="Z34" s="2079"/>
      <c r="AA34" s="1876"/>
      <c r="AB34" s="1421"/>
      <c r="AC34" s="1422">
        <v>4</v>
      </c>
      <c r="AD34" s="1423"/>
      <c r="AE34" s="1423">
        <v>1</v>
      </c>
      <c r="AF34" s="1423">
        <v>2</v>
      </c>
      <c r="AG34" s="1423"/>
      <c r="AH34" s="1423">
        <f t="shared" si="6"/>
        <v>1</v>
      </c>
      <c r="AI34" s="2045">
        <f t="shared" si="7"/>
        <v>8</v>
      </c>
      <c r="AJ34" s="2046">
        <v>1</v>
      </c>
      <c r="AK34" s="1422">
        <v>47</v>
      </c>
      <c r="AL34" s="1842">
        <f t="shared" si="8"/>
        <v>50</v>
      </c>
      <c r="AM34" s="1843">
        <f t="shared" si="9"/>
        <v>6.25</v>
      </c>
    </row>
    <row r="35" spans="1:40" s="1049" customFormat="1" ht="9.9499999999999993" customHeight="1" x14ac:dyDescent="0.25">
      <c r="A35" s="1247" t="s">
        <v>518</v>
      </c>
      <c r="B35" s="1742"/>
      <c r="C35" s="1278" t="s">
        <v>65</v>
      </c>
      <c r="D35" s="1848"/>
      <c r="E35" s="1877"/>
      <c r="F35" s="1914"/>
      <c r="G35" s="1251"/>
      <c r="H35" s="1413"/>
      <c r="I35" s="1549"/>
      <c r="J35" s="1414"/>
      <c r="K35" s="1414"/>
      <c r="L35" s="1414"/>
      <c r="M35" s="1433"/>
      <c r="N35" s="1414"/>
      <c r="O35" s="1414"/>
      <c r="P35" s="1414"/>
      <c r="Q35" s="1414"/>
      <c r="R35" s="1414"/>
      <c r="S35" s="1414"/>
      <c r="T35" s="1414">
        <v>0</v>
      </c>
      <c r="U35" s="1795"/>
      <c r="V35" s="2044">
        <f t="shared" si="0"/>
        <v>0</v>
      </c>
      <c r="W35" s="1833">
        <f t="shared" si="1"/>
        <v>0.79999999999999993</v>
      </c>
      <c r="X35" s="2038">
        <f t="shared" si="2"/>
        <v>0</v>
      </c>
      <c r="Y35" s="2092"/>
      <c r="Z35" s="2079"/>
      <c r="AA35" s="1876"/>
      <c r="AB35" s="1421"/>
      <c r="AC35" s="1422"/>
      <c r="AD35" s="1423"/>
      <c r="AE35" s="1422"/>
      <c r="AF35" s="1423">
        <v>1</v>
      </c>
      <c r="AG35" s="1423"/>
      <c r="AH35" s="1423">
        <f t="shared" si="6"/>
        <v>1</v>
      </c>
      <c r="AI35" s="2045">
        <f t="shared" si="7"/>
        <v>2</v>
      </c>
      <c r="AJ35" s="2046"/>
      <c r="AK35" s="1422">
        <v>10</v>
      </c>
      <c r="AL35" s="1842">
        <f t="shared" si="8"/>
        <v>10</v>
      </c>
      <c r="AM35" s="1843">
        <f t="shared" si="9"/>
        <v>5</v>
      </c>
    </row>
    <row r="36" spans="1:40" s="1049" customFormat="1" ht="9.9499999999999993" customHeight="1" x14ac:dyDescent="0.25">
      <c r="A36" s="1247" t="s">
        <v>518</v>
      </c>
      <c r="B36" s="1679"/>
      <c r="C36" s="1276" t="s">
        <v>627</v>
      </c>
      <c r="D36" s="1844"/>
      <c r="E36" s="1845"/>
      <c r="F36" s="1914"/>
      <c r="G36" s="1251"/>
      <c r="H36" s="1692"/>
      <c r="I36" s="1549"/>
      <c r="J36" s="1416"/>
      <c r="K36" s="1414"/>
      <c r="L36" s="1414"/>
      <c r="M36" s="1433"/>
      <c r="N36" s="1414"/>
      <c r="O36" s="1414"/>
      <c r="P36" s="1414"/>
      <c r="Q36" s="1414"/>
      <c r="R36" s="1414"/>
      <c r="S36" s="1414">
        <v>0</v>
      </c>
      <c r="T36" s="1414"/>
      <c r="U36" s="1795"/>
      <c r="V36" s="2044">
        <f t="shared" si="0"/>
        <v>0</v>
      </c>
      <c r="W36" s="1833">
        <f t="shared" si="1"/>
        <v>0.79999999999999993</v>
      </c>
      <c r="X36" s="2038">
        <f t="shared" si="2"/>
        <v>0</v>
      </c>
      <c r="Y36" s="2078"/>
      <c r="Z36" s="2079"/>
      <c r="AA36" s="1876"/>
      <c r="AB36" s="1421"/>
      <c r="AC36" s="1422"/>
      <c r="AD36" s="1423"/>
      <c r="AE36" s="1423"/>
      <c r="AF36" s="1423"/>
      <c r="AG36" s="1423">
        <v>4</v>
      </c>
      <c r="AH36" s="1423">
        <f t="shared" si="6"/>
        <v>1</v>
      </c>
      <c r="AI36" s="2045">
        <f t="shared" si="7"/>
        <v>5</v>
      </c>
      <c r="AJ36" s="2046">
        <v>2</v>
      </c>
      <c r="AK36" s="1422">
        <v>34</v>
      </c>
      <c r="AL36" s="1842">
        <f t="shared" si="8"/>
        <v>34</v>
      </c>
      <c r="AM36" s="1843">
        <f t="shared" si="9"/>
        <v>6.8</v>
      </c>
    </row>
    <row r="37" spans="1:40" s="1049" customFormat="1" ht="9.9499999999999993" customHeight="1" x14ac:dyDescent="0.25">
      <c r="A37" s="1247" t="s">
        <v>518</v>
      </c>
      <c r="B37" s="1679"/>
      <c r="C37" s="1278" t="s">
        <v>63</v>
      </c>
      <c r="D37" s="1848"/>
      <c r="E37" s="1849"/>
      <c r="F37" s="1916"/>
      <c r="G37" s="1184"/>
      <c r="H37" s="1413">
        <v>0</v>
      </c>
      <c r="I37" s="1549"/>
      <c r="J37" s="1414"/>
      <c r="K37" s="1414"/>
      <c r="L37" s="1414"/>
      <c r="M37" s="1433"/>
      <c r="N37" s="1414"/>
      <c r="O37" s="1414"/>
      <c r="P37" s="1414"/>
      <c r="Q37" s="1414"/>
      <c r="R37" s="1414"/>
      <c r="S37" s="1414"/>
      <c r="T37" s="1414"/>
      <c r="U37" s="1795"/>
      <c r="V37" s="2044">
        <f t="shared" si="0"/>
        <v>0</v>
      </c>
      <c r="W37" s="1833">
        <f t="shared" si="1"/>
        <v>0.79999999999999993</v>
      </c>
      <c r="X37" s="2038">
        <f t="shared" si="2"/>
        <v>0</v>
      </c>
      <c r="Y37" s="2078"/>
      <c r="Z37" s="2079"/>
      <c r="AA37" s="1876"/>
      <c r="AB37" s="1421"/>
      <c r="AC37" s="1422"/>
      <c r="AD37" s="1423"/>
      <c r="AE37" s="1423">
        <v>2</v>
      </c>
      <c r="AF37" s="1423">
        <v>1</v>
      </c>
      <c r="AG37" s="1423"/>
      <c r="AH37" s="1423">
        <f t="shared" si="6"/>
        <v>1</v>
      </c>
      <c r="AI37" s="2045">
        <f t="shared" si="7"/>
        <v>4</v>
      </c>
      <c r="AJ37" s="2046"/>
      <c r="AK37" s="1422">
        <v>7</v>
      </c>
      <c r="AL37" s="1842">
        <f t="shared" si="8"/>
        <v>7</v>
      </c>
      <c r="AM37" s="1843">
        <f t="shared" si="9"/>
        <v>1.75</v>
      </c>
      <c r="AN37" s="1140"/>
    </row>
    <row r="38" spans="1:40" s="1140" customFormat="1" ht="9.9499999999999993" customHeight="1" x14ac:dyDescent="0.25">
      <c r="A38" s="1247" t="s">
        <v>518</v>
      </c>
      <c r="B38" s="1679"/>
      <c r="C38" s="1282" t="s">
        <v>157</v>
      </c>
      <c r="D38" s="1865"/>
      <c r="E38" s="1867"/>
      <c r="F38" s="2093"/>
      <c r="G38" s="1184"/>
      <c r="H38" s="1460"/>
      <c r="I38" s="1733"/>
      <c r="J38" s="1461"/>
      <c r="K38" s="1461"/>
      <c r="L38" s="1461"/>
      <c r="M38" s="1734"/>
      <c r="N38" s="1461"/>
      <c r="O38" s="1461"/>
      <c r="P38" s="1461"/>
      <c r="Q38" s="1461">
        <v>0</v>
      </c>
      <c r="R38" s="1461"/>
      <c r="S38" s="1461"/>
      <c r="T38" s="1461"/>
      <c r="U38" s="1939"/>
      <c r="V38" s="2053">
        <f t="shared" si="0"/>
        <v>0</v>
      </c>
      <c r="W38" s="1868">
        <f t="shared" si="1"/>
        <v>0.79999999999999993</v>
      </c>
      <c r="X38" s="2054">
        <f t="shared" si="2"/>
        <v>0</v>
      </c>
      <c r="Y38" s="2039"/>
      <c r="Z38" s="2094"/>
      <c r="AA38" s="1935"/>
      <c r="AB38" s="1445"/>
      <c r="AC38" s="1446"/>
      <c r="AD38" s="1447"/>
      <c r="AE38" s="1447"/>
      <c r="AF38" s="1447"/>
      <c r="AG38" s="1447"/>
      <c r="AH38" s="1447">
        <f t="shared" si="6"/>
        <v>1</v>
      </c>
      <c r="AI38" s="2049">
        <f t="shared" ref="AI38:AI81" si="10">SUM(AB38:AH38)</f>
        <v>1</v>
      </c>
      <c r="AJ38" s="2050"/>
      <c r="AK38" s="1446">
        <v>0</v>
      </c>
      <c r="AL38" s="1855">
        <f t="shared" si="8"/>
        <v>0</v>
      </c>
      <c r="AM38" s="1864">
        <f t="shared" si="9"/>
        <v>0</v>
      </c>
    </row>
    <row r="39" spans="1:40" s="1140" customFormat="1" ht="9.9499999999999993" customHeight="1" thickBot="1" x14ac:dyDescent="0.3">
      <c r="A39" s="1247" t="s">
        <v>518</v>
      </c>
      <c r="B39" s="1679"/>
      <c r="C39" s="1890" t="s">
        <v>126</v>
      </c>
      <c r="D39" s="1891"/>
      <c r="E39" s="1917"/>
      <c r="F39" s="1918"/>
      <c r="G39" s="1184"/>
      <c r="H39" s="1894"/>
      <c r="I39" s="1895">
        <v>0</v>
      </c>
      <c r="J39" s="1896"/>
      <c r="K39" s="1896"/>
      <c r="L39" s="1896"/>
      <c r="M39" s="1897"/>
      <c r="N39" s="1896"/>
      <c r="O39" s="1896"/>
      <c r="P39" s="1896"/>
      <c r="Q39" s="1896"/>
      <c r="R39" s="1896"/>
      <c r="S39" s="1896"/>
      <c r="T39" s="1896"/>
      <c r="U39" s="1958"/>
      <c r="V39" s="2057">
        <f t="shared" si="0"/>
        <v>0</v>
      </c>
      <c r="W39" s="1898">
        <f t="shared" si="1"/>
        <v>0.79999999999999993</v>
      </c>
      <c r="X39" s="2058">
        <f t="shared" si="2"/>
        <v>0</v>
      </c>
      <c r="Y39" s="2059"/>
      <c r="Z39" s="2082"/>
      <c r="AA39" s="1899"/>
      <c r="AB39" s="1900"/>
      <c r="AC39" s="1901"/>
      <c r="AD39" s="1902"/>
      <c r="AE39" s="1902"/>
      <c r="AF39" s="1902"/>
      <c r="AG39" s="1902"/>
      <c r="AH39" s="1902">
        <f t="shared" si="6"/>
        <v>1</v>
      </c>
      <c r="AI39" s="2062">
        <f t="shared" si="10"/>
        <v>1</v>
      </c>
      <c r="AJ39" s="2063"/>
      <c r="AK39" s="1901">
        <v>0</v>
      </c>
      <c r="AL39" s="1919">
        <f t="shared" si="8"/>
        <v>0</v>
      </c>
      <c r="AM39" s="1903">
        <f t="shared" si="9"/>
        <v>0</v>
      </c>
    </row>
    <row r="40" spans="1:40" s="1140" customFormat="1" ht="9.9499999999999993" customHeight="1" thickTop="1" x14ac:dyDescent="0.25">
      <c r="A40" s="1247" t="s">
        <v>525</v>
      </c>
      <c r="B40" s="1742"/>
      <c r="C40" s="1920" t="s">
        <v>425</v>
      </c>
      <c r="D40" s="1921" t="s">
        <v>156</v>
      </c>
      <c r="E40" s="1922"/>
      <c r="F40" s="1923"/>
      <c r="G40" s="1251"/>
      <c r="H40" s="1511"/>
      <c r="I40" s="1764"/>
      <c r="J40" s="1415"/>
      <c r="K40" s="1415"/>
      <c r="L40" s="1415"/>
      <c r="M40" s="1775"/>
      <c r="N40" s="1415"/>
      <c r="O40" s="1415"/>
      <c r="P40" s="1415"/>
      <c r="Q40" s="1415"/>
      <c r="R40" s="1415"/>
      <c r="S40" s="1415"/>
      <c r="T40" s="1415"/>
      <c r="U40" s="1797"/>
      <c r="V40" s="2068"/>
      <c r="W40" s="1766"/>
      <c r="X40" s="2095"/>
      <c r="Y40" s="2096"/>
      <c r="Z40" s="2097"/>
      <c r="AA40" s="1924"/>
      <c r="AB40" s="1769">
        <v>2</v>
      </c>
      <c r="AC40" s="1770">
        <v>5</v>
      </c>
      <c r="AD40" s="1513">
        <v>2</v>
      </c>
      <c r="AE40" s="1513">
        <v>2</v>
      </c>
      <c r="AF40" s="1513">
        <v>1</v>
      </c>
      <c r="AG40" s="1513"/>
      <c r="AH40" s="1513"/>
      <c r="AI40" s="2074">
        <f t="shared" si="10"/>
        <v>12</v>
      </c>
      <c r="AJ40" s="2075">
        <v>3</v>
      </c>
      <c r="AK40" s="1770">
        <v>111</v>
      </c>
      <c r="AL40" s="1925">
        <f t="shared" si="8"/>
        <v>111</v>
      </c>
      <c r="AM40" s="1926">
        <f t="shared" si="9"/>
        <v>9.25</v>
      </c>
    </row>
    <row r="41" spans="1:40" s="1140" customFormat="1" ht="9.9499999999999993" customHeight="1" x14ac:dyDescent="0.25">
      <c r="A41" s="1247" t="s">
        <v>528</v>
      </c>
      <c r="B41" s="1679"/>
      <c r="C41" s="1262" t="s">
        <v>585</v>
      </c>
      <c r="D41" s="1851"/>
      <c r="E41" s="1852"/>
      <c r="F41" s="1914"/>
      <c r="G41" s="1251"/>
      <c r="H41" s="1413"/>
      <c r="I41" s="1549"/>
      <c r="J41" s="1414"/>
      <c r="K41" s="1414"/>
      <c r="L41" s="1414"/>
      <c r="M41" s="1433"/>
      <c r="N41" s="1414"/>
      <c r="O41" s="1414"/>
      <c r="P41" s="1414"/>
      <c r="Q41" s="1414"/>
      <c r="R41" s="1414"/>
      <c r="S41" s="1414"/>
      <c r="T41" s="1414"/>
      <c r="U41" s="1795"/>
      <c r="V41" s="2044"/>
      <c r="W41" s="1419"/>
      <c r="X41" s="2098"/>
      <c r="Y41" s="2078"/>
      <c r="Z41" s="2079"/>
      <c r="AA41" s="1876"/>
      <c r="AB41" s="1421"/>
      <c r="AC41" s="1422"/>
      <c r="AD41" s="1423">
        <v>3</v>
      </c>
      <c r="AE41" s="1423">
        <v>4</v>
      </c>
      <c r="AF41" s="1423">
        <v>1</v>
      </c>
      <c r="AG41" s="1423"/>
      <c r="AH41" s="1423"/>
      <c r="AI41" s="2045">
        <f t="shared" si="10"/>
        <v>8</v>
      </c>
      <c r="AJ41" s="2099">
        <v>1</v>
      </c>
      <c r="AK41" s="1422">
        <v>71</v>
      </c>
      <c r="AL41" s="1423">
        <f t="shared" si="8"/>
        <v>71</v>
      </c>
      <c r="AM41" s="1843">
        <f t="shared" si="9"/>
        <v>8.875</v>
      </c>
    </row>
    <row r="42" spans="1:40" s="1140" customFormat="1" ht="9.9499999999999993" customHeight="1" x14ac:dyDescent="0.25">
      <c r="A42" s="1247" t="s">
        <v>529</v>
      </c>
      <c r="B42" s="1679"/>
      <c r="C42" s="1262" t="s">
        <v>635</v>
      </c>
      <c r="D42" s="1851"/>
      <c r="E42" s="1852"/>
      <c r="F42" s="1916"/>
      <c r="G42" s="1184"/>
      <c r="H42" s="1413"/>
      <c r="I42" s="1549"/>
      <c r="J42" s="1414"/>
      <c r="K42" s="1414"/>
      <c r="L42" s="1414"/>
      <c r="M42" s="1416"/>
      <c r="N42" s="1414"/>
      <c r="O42" s="1414"/>
      <c r="P42" s="1414"/>
      <c r="Q42" s="1414"/>
      <c r="R42" s="1414"/>
      <c r="S42" s="1414"/>
      <c r="T42" s="1414"/>
      <c r="U42" s="1795"/>
      <c r="V42" s="2044"/>
      <c r="W42" s="1419"/>
      <c r="X42" s="2098"/>
      <c r="Y42" s="2078"/>
      <c r="Z42" s="2079"/>
      <c r="AA42" s="1876"/>
      <c r="AB42" s="1421"/>
      <c r="AC42" s="1422"/>
      <c r="AD42" s="1423"/>
      <c r="AE42" s="1423">
        <v>2</v>
      </c>
      <c r="AF42" s="1423"/>
      <c r="AG42" s="1423">
        <v>1</v>
      </c>
      <c r="AH42" s="1423"/>
      <c r="AI42" s="2045">
        <f t="shared" si="10"/>
        <v>3</v>
      </c>
      <c r="AJ42" s="2099">
        <v>1</v>
      </c>
      <c r="AK42" s="1422">
        <v>21</v>
      </c>
      <c r="AL42" s="1423">
        <f t="shared" si="8"/>
        <v>21</v>
      </c>
      <c r="AM42" s="1843">
        <f t="shared" si="9"/>
        <v>7</v>
      </c>
    </row>
    <row r="43" spans="1:40" s="1140" customFormat="1" ht="9.9499999999999993" customHeight="1" x14ac:dyDescent="0.25">
      <c r="A43" s="1247" t="s">
        <v>530</v>
      </c>
      <c r="B43" s="1679"/>
      <c r="C43" s="1268" t="s">
        <v>582</v>
      </c>
      <c r="D43" s="1927"/>
      <c r="E43" s="1915"/>
      <c r="F43" s="1914"/>
      <c r="G43" s="1251"/>
      <c r="H43" s="1413"/>
      <c r="I43" s="1549"/>
      <c r="J43" s="1414"/>
      <c r="K43" s="1414"/>
      <c r="L43" s="1461"/>
      <c r="M43" s="1433"/>
      <c r="N43" s="1414"/>
      <c r="O43" s="1414"/>
      <c r="P43" s="1414"/>
      <c r="Q43" s="1414"/>
      <c r="R43" s="1414"/>
      <c r="S43" s="1414"/>
      <c r="T43" s="1414"/>
      <c r="U43" s="1795"/>
      <c r="V43" s="2044"/>
      <c r="W43" s="1419"/>
      <c r="X43" s="2098"/>
      <c r="Y43" s="2078"/>
      <c r="Z43" s="2079"/>
      <c r="AA43" s="1876"/>
      <c r="AB43" s="1422"/>
      <c r="AC43" s="1422"/>
      <c r="AD43" s="1422"/>
      <c r="AE43" s="1422">
        <v>1</v>
      </c>
      <c r="AF43" s="1423">
        <v>1</v>
      </c>
      <c r="AG43" s="1423">
        <v>1</v>
      </c>
      <c r="AH43" s="1423"/>
      <c r="AI43" s="2045">
        <f t="shared" si="10"/>
        <v>3</v>
      </c>
      <c r="AJ43" s="2099">
        <v>1</v>
      </c>
      <c r="AK43" s="1422">
        <v>19</v>
      </c>
      <c r="AL43" s="1423">
        <f t="shared" si="8"/>
        <v>19</v>
      </c>
      <c r="AM43" s="1843">
        <f t="shared" si="9"/>
        <v>6.333333333333333</v>
      </c>
    </row>
    <row r="44" spans="1:40" s="1140" customFormat="1" ht="9.9499999999999993" customHeight="1" x14ac:dyDescent="0.25">
      <c r="A44" s="1247" t="s">
        <v>531</v>
      </c>
      <c r="B44" s="1679"/>
      <c r="C44" s="1268" t="s">
        <v>590</v>
      </c>
      <c r="D44" s="1927"/>
      <c r="E44" s="1915"/>
      <c r="F44" s="1914"/>
      <c r="G44" s="1251"/>
      <c r="H44" s="1413"/>
      <c r="I44" s="1549"/>
      <c r="J44" s="1414"/>
      <c r="K44" s="1414"/>
      <c r="L44" s="1461"/>
      <c r="M44" s="1433"/>
      <c r="N44" s="1414"/>
      <c r="O44" s="1414"/>
      <c r="P44" s="1414"/>
      <c r="Q44" s="1414"/>
      <c r="R44" s="1414"/>
      <c r="S44" s="1414"/>
      <c r="T44" s="1414"/>
      <c r="U44" s="1795"/>
      <c r="V44" s="2044"/>
      <c r="W44" s="1419"/>
      <c r="X44" s="2098"/>
      <c r="Y44" s="2078"/>
      <c r="Z44" s="2079"/>
      <c r="AA44" s="1876"/>
      <c r="AB44" s="1539">
        <v>1</v>
      </c>
      <c r="AC44" s="1422"/>
      <c r="AD44" s="1423"/>
      <c r="AE44" s="1423">
        <v>1</v>
      </c>
      <c r="AF44" s="1423">
        <v>1</v>
      </c>
      <c r="AG44" s="1423"/>
      <c r="AH44" s="1423"/>
      <c r="AI44" s="2045">
        <f t="shared" si="10"/>
        <v>3</v>
      </c>
      <c r="AJ44" s="2099">
        <v>1</v>
      </c>
      <c r="AK44" s="1423">
        <v>23</v>
      </c>
      <c r="AL44" s="1423">
        <f t="shared" si="8"/>
        <v>23</v>
      </c>
      <c r="AM44" s="1843">
        <f t="shared" si="9"/>
        <v>7.666666666666667</v>
      </c>
    </row>
    <row r="45" spans="1:40" s="1140" customFormat="1" ht="9.9499999999999993" customHeight="1" x14ac:dyDescent="0.25">
      <c r="A45" s="1247" t="s">
        <v>532</v>
      </c>
      <c r="B45" s="1679"/>
      <c r="C45" s="1262" t="s">
        <v>674</v>
      </c>
      <c r="D45" s="1851"/>
      <c r="E45" s="1852"/>
      <c r="F45" s="1916"/>
      <c r="G45" s="1184"/>
      <c r="H45" s="1413"/>
      <c r="I45" s="1549"/>
      <c r="J45" s="1414"/>
      <c r="K45" s="1414"/>
      <c r="L45" s="1461"/>
      <c r="M45" s="1433"/>
      <c r="N45" s="1414"/>
      <c r="O45" s="1414"/>
      <c r="P45" s="1414"/>
      <c r="Q45" s="1414"/>
      <c r="R45" s="1414"/>
      <c r="S45" s="1414"/>
      <c r="T45" s="1414"/>
      <c r="U45" s="1793"/>
      <c r="V45" s="2044"/>
      <c r="W45" s="1419"/>
      <c r="X45" s="2098"/>
      <c r="Y45" s="2078"/>
      <c r="Z45" s="2079"/>
      <c r="AA45" s="1876"/>
      <c r="AB45" s="1421"/>
      <c r="AC45" s="1422"/>
      <c r="AD45" s="1423"/>
      <c r="AE45" s="1423">
        <v>1</v>
      </c>
      <c r="AF45" s="1423">
        <v>1</v>
      </c>
      <c r="AG45" s="1423"/>
      <c r="AH45" s="1423"/>
      <c r="AI45" s="2045">
        <f t="shared" si="10"/>
        <v>2</v>
      </c>
      <c r="AJ45" s="2099">
        <v>1</v>
      </c>
      <c r="AK45" s="1423">
        <v>19</v>
      </c>
      <c r="AL45" s="1423">
        <f t="shared" si="8"/>
        <v>19</v>
      </c>
      <c r="AM45" s="1843">
        <f t="shared" si="9"/>
        <v>9.5</v>
      </c>
    </row>
    <row r="46" spans="1:40" s="1140" customFormat="1" ht="9.9499999999999993" customHeight="1" x14ac:dyDescent="0.25">
      <c r="A46" s="1247" t="s">
        <v>533</v>
      </c>
      <c r="B46" s="1742"/>
      <c r="C46" s="1278" t="s">
        <v>43</v>
      </c>
      <c r="D46" s="1848"/>
      <c r="E46" s="1877"/>
      <c r="F46" s="1914"/>
      <c r="G46" s="1251"/>
      <c r="H46" s="1413"/>
      <c r="I46" s="1549"/>
      <c r="J46" s="1414"/>
      <c r="K46" s="1414"/>
      <c r="L46" s="1461"/>
      <c r="M46" s="1433"/>
      <c r="N46" s="1414"/>
      <c r="O46" s="1414"/>
      <c r="P46" s="1414"/>
      <c r="Q46" s="1414"/>
      <c r="R46" s="1414"/>
      <c r="S46" s="1414"/>
      <c r="T46" s="1414"/>
      <c r="U46" s="1795"/>
      <c r="V46" s="2044"/>
      <c r="W46" s="1419"/>
      <c r="X46" s="2098"/>
      <c r="Y46" s="2078"/>
      <c r="Z46" s="2079"/>
      <c r="AA46" s="1876"/>
      <c r="AB46" s="1421"/>
      <c r="AC46" s="1422"/>
      <c r="AD46" s="1423">
        <v>3</v>
      </c>
      <c r="AE46" s="1423">
        <v>8</v>
      </c>
      <c r="AF46" s="1423">
        <v>3</v>
      </c>
      <c r="AG46" s="1423">
        <v>1</v>
      </c>
      <c r="AH46" s="1423"/>
      <c r="AI46" s="2045">
        <f t="shared" si="10"/>
        <v>15</v>
      </c>
      <c r="AJ46" s="2099"/>
      <c r="AK46" s="1423">
        <v>66</v>
      </c>
      <c r="AL46" s="1423">
        <f t="shared" si="8"/>
        <v>66</v>
      </c>
      <c r="AM46" s="1843">
        <f t="shared" si="9"/>
        <v>4.4000000000000004</v>
      </c>
    </row>
    <row r="47" spans="1:40" s="1140" customFormat="1" ht="9.9499999999999993" customHeight="1" x14ac:dyDescent="0.25">
      <c r="A47" s="1247" t="s">
        <v>534</v>
      </c>
      <c r="B47" s="1679"/>
      <c r="C47" s="1278" t="s">
        <v>2</v>
      </c>
      <c r="D47" s="1848"/>
      <c r="E47" s="1877"/>
      <c r="F47" s="1928"/>
      <c r="G47" s="1177"/>
      <c r="H47" s="1413"/>
      <c r="I47" s="1549"/>
      <c r="J47" s="1414"/>
      <c r="K47" s="1414"/>
      <c r="L47" s="1461"/>
      <c r="M47" s="1433"/>
      <c r="N47" s="1414"/>
      <c r="O47" s="1414"/>
      <c r="P47" s="1414"/>
      <c r="Q47" s="1414"/>
      <c r="R47" s="1414"/>
      <c r="S47" s="1414"/>
      <c r="T47" s="1414"/>
      <c r="U47" s="1795"/>
      <c r="V47" s="2044"/>
      <c r="W47" s="1419"/>
      <c r="X47" s="2098"/>
      <c r="Y47" s="2078"/>
      <c r="Z47" s="2079"/>
      <c r="AA47" s="1876"/>
      <c r="AB47" s="1421">
        <v>2</v>
      </c>
      <c r="AC47" s="1422">
        <v>4</v>
      </c>
      <c r="AD47" s="1423">
        <v>5</v>
      </c>
      <c r="AE47" s="1423"/>
      <c r="AF47" s="1423">
        <v>1</v>
      </c>
      <c r="AG47" s="1423"/>
      <c r="AH47" s="1423"/>
      <c r="AI47" s="2045">
        <f t="shared" si="10"/>
        <v>12</v>
      </c>
      <c r="AJ47" s="2099"/>
      <c r="AK47" s="1423">
        <v>29</v>
      </c>
      <c r="AL47" s="1423">
        <f t="shared" si="8"/>
        <v>29</v>
      </c>
      <c r="AM47" s="1843">
        <f t="shared" si="9"/>
        <v>2.4166666666666665</v>
      </c>
    </row>
    <row r="48" spans="1:40" s="1140" customFormat="1" ht="9.9499999999999993" customHeight="1" x14ac:dyDescent="0.25">
      <c r="A48" s="1247" t="s">
        <v>535</v>
      </c>
      <c r="B48" s="1679"/>
      <c r="C48" s="1278" t="s">
        <v>1</v>
      </c>
      <c r="D48" s="1848"/>
      <c r="E48" s="1877"/>
      <c r="F48" s="1913"/>
      <c r="G48" s="1232"/>
      <c r="H48" s="1413"/>
      <c r="I48" s="1549"/>
      <c r="J48" s="1414"/>
      <c r="K48" s="1414"/>
      <c r="L48" s="1461"/>
      <c r="M48" s="1433"/>
      <c r="N48" s="1414"/>
      <c r="O48" s="1414"/>
      <c r="P48" s="1414"/>
      <c r="Q48" s="1414"/>
      <c r="R48" s="1414"/>
      <c r="S48" s="1414"/>
      <c r="T48" s="1414"/>
      <c r="U48" s="1795"/>
      <c r="V48" s="2044"/>
      <c r="W48" s="1419"/>
      <c r="X48" s="2098"/>
      <c r="Y48" s="2078"/>
      <c r="Z48" s="2079"/>
      <c r="AA48" s="1876"/>
      <c r="AB48" s="1421">
        <v>2</v>
      </c>
      <c r="AC48" s="1422">
        <v>6</v>
      </c>
      <c r="AD48" s="1423"/>
      <c r="AE48" s="1423"/>
      <c r="AF48" s="1423">
        <v>1</v>
      </c>
      <c r="AG48" s="1423"/>
      <c r="AH48" s="1423"/>
      <c r="AI48" s="2045">
        <f t="shared" si="10"/>
        <v>9</v>
      </c>
      <c r="AJ48" s="2099"/>
      <c r="AK48" s="1423">
        <v>45</v>
      </c>
      <c r="AL48" s="1423">
        <f t="shared" si="8"/>
        <v>45</v>
      </c>
      <c r="AM48" s="1843">
        <f t="shared" si="9"/>
        <v>5</v>
      </c>
    </row>
    <row r="49" spans="1:40" s="1140" customFormat="1" ht="9.9499999999999993" customHeight="1" x14ac:dyDescent="0.25">
      <c r="A49" s="1247" t="s">
        <v>536</v>
      </c>
      <c r="B49" s="1742"/>
      <c r="C49" s="1278" t="s">
        <v>36</v>
      </c>
      <c r="D49" s="1848"/>
      <c r="E49" s="1877"/>
      <c r="F49" s="1928"/>
      <c r="G49" s="1177"/>
      <c r="H49" s="1549"/>
      <c r="I49" s="1549"/>
      <c r="J49" s="1414"/>
      <c r="K49" s="1551"/>
      <c r="L49" s="1461"/>
      <c r="M49" s="1791"/>
      <c r="N49" s="1551"/>
      <c r="O49" s="1551"/>
      <c r="P49" s="1414"/>
      <c r="Q49" s="1551"/>
      <c r="R49" s="1551"/>
      <c r="S49" s="1414"/>
      <c r="T49" s="1414"/>
      <c r="U49" s="1795"/>
      <c r="V49" s="2044"/>
      <c r="W49" s="1419"/>
      <c r="X49" s="2098"/>
      <c r="Y49" s="2092"/>
      <c r="Z49" s="2079"/>
      <c r="AA49" s="1876"/>
      <c r="AB49" s="1421"/>
      <c r="AC49" s="1422"/>
      <c r="AD49" s="1423">
        <v>1</v>
      </c>
      <c r="AE49" s="1423"/>
      <c r="AF49" s="1423">
        <v>3</v>
      </c>
      <c r="AG49" s="1423">
        <v>2</v>
      </c>
      <c r="AH49" s="1423"/>
      <c r="AI49" s="2045">
        <f t="shared" si="10"/>
        <v>6</v>
      </c>
      <c r="AJ49" s="2099"/>
      <c r="AK49" s="1423">
        <v>29</v>
      </c>
      <c r="AL49" s="1423">
        <f t="shared" si="8"/>
        <v>29</v>
      </c>
      <c r="AM49" s="1843">
        <f t="shared" si="9"/>
        <v>4.833333333333333</v>
      </c>
    </row>
    <row r="50" spans="1:40" s="1140" customFormat="1" ht="9.9499999999999993" customHeight="1" x14ac:dyDescent="0.25">
      <c r="A50" s="1247" t="s">
        <v>537</v>
      </c>
      <c r="B50" s="1679"/>
      <c r="C50" s="1278" t="s">
        <v>8</v>
      </c>
      <c r="D50" s="1848"/>
      <c r="E50" s="1877"/>
      <c r="F50" s="1929"/>
      <c r="G50" s="1510"/>
      <c r="H50" s="1549"/>
      <c r="I50" s="1549"/>
      <c r="J50" s="1414"/>
      <c r="K50" s="1551"/>
      <c r="L50" s="1461"/>
      <c r="M50" s="1791"/>
      <c r="N50" s="1551"/>
      <c r="O50" s="1551"/>
      <c r="P50" s="1551"/>
      <c r="Q50" s="1551"/>
      <c r="R50" s="1551"/>
      <c r="S50" s="1551"/>
      <c r="T50" s="1551"/>
      <c r="U50" s="1795"/>
      <c r="V50" s="2044"/>
      <c r="W50" s="1419"/>
      <c r="X50" s="2098"/>
      <c r="Y50" s="2092"/>
      <c r="Z50" s="2079"/>
      <c r="AA50" s="1876"/>
      <c r="AB50" s="1421"/>
      <c r="AC50" s="1422">
        <v>5</v>
      </c>
      <c r="AD50" s="1423"/>
      <c r="AE50" s="1423">
        <v>1</v>
      </c>
      <c r="AF50" s="1423">
        <v>1</v>
      </c>
      <c r="AG50" s="1423"/>
      <c r="AH50" s="1423"/>
      <c r="AI50" s="2045">
        <f t="shared" si="10"/>
        <v>7</v>
      </c>
      <c r="AJ50" s="2099"/>
      <c r="AK50" s="1423">
        <v>34</v>
      </c>
      <c r="AL50" s="1423">
        <f t="shared" si="8"/>
        <v>34</v>
      </c>
      <c r="AM50" s="1843">
        <f t="shared" si="9"/>
        <v>4.8571428571428568</v>
      </c>
    </row>
    <row r="51" spans="1:40" s="1140" customFormat="1" ht="9.9499999999999993" customHeight="1" x14ac:dyDescent="0.25">
      <c r="A51" s="1247" t="s">
        <v>538</v>
      </c>
      <c r="B51" s="1742"/>
      <c r="C51" s="1278" t="s">
        <v>57</v>
      </c>
      <c r="D51" s="1848"/>
      <c r="E51" s="1849"/>
      <c r="F51" s="1916"/>
      <c r="G51" s="1184"/>
      <c r="H51" s="1549"/>
      <c r="I51" s="1549"/>
      <c r="J51" s="1414"/>
      <c r="K51" s="1551"/>
      <c r="L51" s="1461"/>
      <c r="M51" s="1791"/>
      <c r="N51" s="1551"/>
      <c r="O51" s="1551"/>
      <c r="P51" s="1414"/>
      <c r="Q51" s="1551"/>
      <c r="R51" s="1551"/>
      <c r="S51" s="1414"/>
      <c r="T51" s="1414"/>
      <c r="U51" s="1795"/>
      <c r="V51" s="2044"/>
      <c r="W51" s="1419"/>
      <c r="X51" s="2098"/>
      <c r="Y51" s="2092"/>
      <c r="Z51" s="2079"/>
      <c r="AA51" s="1876"/>
      <c r="AB51" s="1421"/>
      <c r="AC51" s="1422"/>
      <c r="AD51" s="1423"/>
      <c r="AE51" s="1423">
        <v>2</v>
      </c>
      <c r="AF51" s="1423">
        <v>1</v>
      </c>
      <c r="AG51" s="1423">
        <v>1</v>
      </c>
      <c r="AH51" s="1423"/>
      <c r="AI51" s="2045">
        <f t="shared" si="10"/>
        <v>4</v>
      </c>
      <c r="AJ51" s="2099"/>
      <c r="AK51" s="1423">
        <v>11</v>
      </c>
      <c r="AL51" s="1423">
        <f t="shared" si="8"/>
        <v>11</v>
      </c>
      <c r="AM51" s="1843">
        <f t="shared" si="9"/>
        <v>2.75</v>
      </c>
    </row>
    <row r="52" spans="1:40" s="1140" customFormat="1" ht="9.9499999999999993" customHeight="1" x14ac:dyDescent="0.25">
      <c r="A52" s="1247" t="s">
        <v>539</v>
      </c>
      <c r="B52" s="1742"/>
      <c r="C52" s="1278" t="s">
        <v>83</v>
      </c>
      <c r="D52" s="1848"/>
      <c r="E52" s="1849"/>
      <c r="F52" s="1914"/>
      <c r="G52" s="1251"/>
      <c r="H52" s="1549"/>
      <c r="I52" s="1549"/>
      <c r="J52" s="1414"/>
      <c r="K52" s="1551"/>
      <c r="L52" s="1461"/>
      <c r="M52" s="1791"/>
      <c r="N52" s="1551"/>
      <c r="O52" s="1551"/>
      <c r="P52" s="1414"/>
      <c r="Q52" s="1551"/>
      <c r="R52" s="1551"/>
      <c r="S52" s="1414"/>
      <c r="T52" s="1414"/>
      <c r="U52" s="1795"/>
      <c r="V52" s="2044"/>
      <c r="W52" s="1419"/>
      <c r="X52" s="2098"/>
      <c r="Y52" s="2092"/>
      <c r="Z52" s="2079"/>
      <c r="AA52" s="1876"/>
      <c r="AB52" s="1421"/>
      <c r="AC52" s="1422"/>
      <c r="AD52" s="1423"/>
      <c r="AE52" s="1423"/>
      <c r="AF52" s="1423">
        <v>1</v>
      </c>
      <c r="AG52" s="1423">
        <v>1</v>
      </c>
      <c r="AH52" s="1423"/>
      <c r="AI52" s="2045">
        <f t="shared" si="10"/>
        <v>2</v>
      </c>
      <c r="AJ52" s="2100"/>
      <c r="AK52" s="1423">
        <v>7</v>
      </c>
      <c r="AL52" s="1423">
        <f t="shared" si="8"/>
        <v>7</v>
      </c>
      <c r="AM52" s="1843">
        <f t="shared" si="9"/>
        <v>3.5</v>
      </c>
    </row>
    <row r="53" spans="1:40" s="1140" customFormat="1" ht="9.9499999999999993" customHeight="1" x14ac:dyDescent="0.25">
      <c r="A53" s="1247" t="s">
        <v>540</v>
      </c>
      <c r="B53" s="1742"/>
      <c r="C53" s="1278" t="s">
        <v>31</v>
      </c>
      <c r="D53" s="1848"/>
      <c r="E53" s="1849"/>
      <c r="F53" s="1930"/>
      <c r="G53" s="1184"/>
      <c r="H53" s="1549"/>
      <c r="I53" s="1549"/>
      <c r="J53" s="1414"/>
      <c r="K53" s="1551"/>
      <c r="L53" s="1461"/>
      <c r="M53" s="1791"/>
      <c r="N53" s="1551"/>
      <c r="O53" s="1551"/>
      <c r="P53" s="1551"/>
      <c r="Q53" s="1551"/>
      <c r="R53" s="1551"/>
      <c r="S53" s="1414"/>
      <c r="T53" s="1551"/>
      <c r="U53" s="1795"/>
      <c r="V53" s="2044"/>
      <c r="W53" s="1419"/>
      <c r="X53" s="2098"/>
      <c r="Y53" s="2092"/>
      <c r="Z53" s="2079"/>
      <c r="AA53" s="1876"/>
      <c r="AB53" s="1421"/>
      <c r="AC53" s="1422">
        <v>2</v>
      </c>
      <c r="AD53" s="1423"/>
      <c r="AE53" s="1423"/>
      <c r="AF53" s="1423">
        <v>1</v>
      </c>
      <c r="AG53" s="1423"/>
      <c r="AH53" s="1423"/>
      <c r="AI53" s="2045">
        <f t="shared" si="10"/>
        <v>3</v>
      </c>
      <c r="AJ53" s="2099"/>
      <c r="AK53" s="1423">
        <v>16</v>
      </c>
      <c r="AL53" s="1423">
        <f t="shared" si="8"/>
        <v>16</v>
      </c>
      <c r="AM53" s="1843">
        <f t="shared" si="9"/>
        <v>5.333333333333333</v>
      </c>
      <c r="AN53" s="1049"/>
    </row>
    <row r="54" spans="1:40" s="1140" customFormat="1" ht="9.9499999999999993" customHeight="1" x14ac:dyDescent="0.25">
      <c r="A54" s="1247" t="s">
        <v>541</v>
      </c>
      <c r="B54" s="1679"/>
      <c r="C54" s="1278" t="s">
        <v>118</v>
      </c>
      <c r="D54" s="1848"/>
      <c r="E54" s="1877"/>
      <c r="F54" s="1923"/>
      <c r="G54" s="1184"/>
      <c r="H54" s="1764"/>
      <c r="I54" s="1414"/>
      <c r="J54" s="1414"/>
      <c r="K54" s="1796"/>
      <c r="L54" s="1461"/>
      <c r="M54" s="1417"/>
      <c r="N54" s="1415"/>
      <c r="O54" s="1796"/>
      <c r="P54" s="1796"/>
      <c r="Q54" s="1796"/>
      <c r="R54" s="1796"/>
      <c r="S54" s="1796"/>
      <c r="T54" s="1796"/>
      <c r="U54" s="1797"/>
      <c r="V54" s="2044"/>
      <c r="W54" s="1419"/>
      <c r="X54" s="2098"/>
      <c r="Y54" s="2092"/>
      <c r="Z54" s="2079"/>
      <c r="AA54" s="1876"/>
      <c r="AB54" s="1769"/>
      <c r="AC54" s="1770"/>
      <c r="AD54" s="1513"/>
      <c r="AE54" s="1423"/>
      <c r="AF54" s="1423"/>
      <c r="AG54" s="1423">
        <v>1</v>
      </c>
      <c r="AH54" s="1423"/>
      <c r="AI54" s="2045">
        <f t="shared" si="10"/>
        <v>1</v>
      </c>
      <c r="AJ54" s="2101"/>
      <c r="AK54" s="1423">
        <v>5</v>
      </c>
      <c r="AL54" s="1423">
        <f t="shared" si="8"/>
        <v>5</v>
      </c>
      <c r="AM54" s="1843">
        <f t="shared" si="9"/>
        <v>5</v>
      </c>
    </row>
    <row r="55" spans="1:40" s="1049" customFormat="1" ht="9.9499999999999993" customHeight="1" x14ac:dyDescent="0.25">
      <c r="A55" s="1247" t="s">
        <v>542</v>
      </c>
      <c r="B55" s="1679"/>
      <c r="C55" s="1282" t="s">
        <v>117</v>
      </c>
      <c r="D55" s="1865"/>
      <c r="E55" s="1866"/>
      <c r="F55" s="2093"/>
      <c r="G55" s="1184"/>
      <c r="H55" s="1932"/>
      <c r="I55" s="1461"/>
      <c r="J55" s="1461"/>
      <c r="K55" s="1933"/>
      <c r="L55" s="1461"/>
      <c r="M55" s="1859"/>
      <c r="N55" s="1489"/>
      <c r="O55" s="1933"/>
      <c r="P55" s="1933"/>
      <c r="Q55" s="1933"/>
      <c r="R55" s="1933"/>
      <c r="S55" s="1933"/>
      <c r="T55" s="1933"/>
      <c r="U55" s="1934"/>
      <c r="V55" s="2053"/>
      <c r="W55" s="1456"/>
      <c r="X55" s="2102"/>
      <c r="Y55" s="2103"/>
      <c r="Z55" s="2094"/>
      <c r="AA55" s="1935"/>
      <c r="AB55" s="1445"/>
      <c r="AC55" s="1446"/>
      <c r="AD55" s="1446"/>
      <c r="AE55" s="1446"/>
      <c r="AF55" s="1446"/>
      <c r="AG55" s="1447">
        <v>1</v>
      </c>
      <c r="AH55" s="1447"/>
      <c r="AI55" s="2049">
        <f t="shared" si="10"/>
        <v>1</v>
      </c>
      <c r="AJ55" s="2104"/>
      <c r="AK55" s="1447">
        <v>2</v>
      </c>
      <c r="AL55" s="1447">
        <f t="shared" si="8"/>
        <v>2</v>
      </c>
      <c r="AM55" s="1843">
        <f t="shared" si="9"/>
        <v>2</v>
      </c>
    </row>
    <row r="56" spans="1:40" s="1049" customFormat="1" ht="9.9499999999999993" customHeight="1" x14ac:dyDescent="0.25">
      <c r="A56" s="1247" t="s">
        <v>543</v>
      </c>
      <c r="B56" s="1742"/>
      <c r="C56" s="1282" t="s">
        <v>80</v>
      </c>
      <c r="D56" s="1865"/>
      <c r="E56" s="1867"/>
      <c r="F56" s="1931"/>
      <c r="G56" s="1177"/>
      <c r="H56" s="1733"/>
      <c r="I56" s="1461"/>
      <c r="J56" s="1461"/>
      <c r="K56" s="1937"/>
      <c r="L56" s="1937"/>
      <c r="M56" s="1938"/>
      <c r="N56" s="1937"/>
      <c r="O56" s="1937"/>
      <c r="P56" s="1937"/>
      <c r="Q56" s="1937"/>
      <c r="R56" s="1937"/>
      <c r="S56" s="1937"/>
      <c r="T56" s="1937"/>
      <c r="U56" s="1939"/>
      <c r="V56" s="2053"/>
      <c r="W56" s="1456"/>
      <c r="X56" s="2102"/>
      <c r="Y56" s="2103"/>
      <c r="Z56" s="2094"/>
      <c r="AA56" s="1935"/>
      <c r="AB56" s="1445"/>
      <c r="AC56" s="1446"/>
      <c r="AD56" s="1447"/>
      <c r="AE56" s="1447"/>
      <c r="AF56" s="1447">
        <v>1</v>
      </c>
      <c r="AG56" s="1447"/>
      <c r="AH56" s="1447"/>
      <c r="AI56" s="2049">
        <f t="shared" si="10"/>
        <v>1</v>
      </c>
      <c r="AJ56" s="2104"/>
      <c r="AK56" s="1447">
        <v>5</v>
      </c>
      <c r="AL56" s="1447">
        <f t="shared" si="8"/>
        <v>5</v>
      </c>
      <c r="AM56" s="1843">
        <f t="shared" si="9"/>
        <v>5</v>
      </c>
    </row>
    <row r="57" spans="1:40" s="1049" customFormat="1" ht="9.9499999999999993" customHeight="1" x14ac:dyDescent="0.25">
      <c r="A57" s="1247" t="s">
        <v>544</v>
      </c>
      <c r="B57" s="1742"/>
      <c r="C57" s="1940" t="s">
        <v>82</v>
      </c>
      <c r="D57" s="1941"/>
      <c r="E57" s="1942"/>
      <c r="F57" s="1943"/>
      <c r="G57" s="1251"/>
      <c r="H57" s="1944"/>
      <c r="I57" s="1945"/>
      <c r="J57" s="1945"/>
      <c r="K57" s="1946"/>
      <c r="L57" s="1946"/>
      <c r="M57" s="1947"/>
      <c r="N57" s="1946"/>
      <c r="O57" s="1946"/>
      <c r="P57" s="1946"/>
      <c r="Q57" s="1946"/>
      <c r="R57" s="1946"/>
      <c r="S57" s="1946"/>
      <c r="T57" s="1946"/>
      <c r="U57" s="1948"/>
      <c r="V57" s="2105"/>
      <c r="W57" s="1949"/>
      <c r="X57" s="2106"/>
      <c r="Y57" s="2107"/>
      <c r="Z57" s="2108"/>
      <c r="AA57" s="1951"/>
      <c r="AB57" s="1952"/>
      <c r="AC57" s="1953"/>
      <c r="AD57" s="1954"/>
      <c r="AE57" s="1954"/>
      <c r="AF57" s="1954">
        <v>1</v>
      </c>
      <c r="AG57" s="1954"/>
      <c r="AH57" s="1954"/>
      <c r="AI57" s="2109">
        <f t="shared" si="10"/>
        <v>1</v>
      </c>
      <c r="AJ57" s="2110"/>
      <c r="AK57" s="1954">
        <v>2</v>
      </c>
      <c r="AL57" s="1954">
        <f t="shared" si="8"/>
        <v>2</v>
      </c>
      <c r="AM57" s="1864">
        <f t="shared" si="9"/>
        <v>2</v>
      </c>
    </row>
    <row r="58" spans="1:40" s="1049" customFormat="1" ht="9.9499999999999993" customHeight="1" thickBot="1" x14ac:dyDescent="0.3">
      <c r="A58" s="1247" t="s">
        <v>545</v>
      </c>
      <c r="B58" s="1742"/>
      <c r="C58" s="1890" t="s">
        <v>588</v>
      </c>
      <c r="D58" s="1891"/>
      <c r="E58" s="1917"/>
      <c r="F58" s="1955"/>
      <c r="G58" s="1251"/>
      <c r="H58" s="1895"/>
      <c r="I58" s="1896"/>
      <c r="J58" s="1896"/>
      <c r="K58" s="1956"/>
      <c r="L58" s="1956"/>
      <c r="M58" s="1957"/>
      <c r="N58" s="1956"/>
      <c r="O58" s="1956"/>
      <c r="P58" s="1956"/>
      <c r="Q58" s="1956"/>
      <c r="R58" s="1956"/>
      <c r="S58" s="1956"/>
      <c r="T58" s="1956"/>
      <c r="U58" s="1958"/>
      <c r="V58" s="2057"/>
      <c r="W58" s="1959"/>
      <c r="X58" s="2111"/>
      <c r="Y58" s="2112"/>
      <c r="Z58" s="2082"/>
      <c r="AA58" s="1899"/>
      <c r="AB58" s="1900"/>
      <c r="AC58" s="1901"/>
      <c r="AD58" s="1902"/>
      <c r="AE58" s="1902"/>
      <c r="AF58" s="1902">
        <v>1</v>
      </c>
      <c r="AG58" s="1902"/>
      <c r="AH58" s="1902"/>
      <c r="AI58" s="2062">
        <f t="shared" si="10"/>
        <v>1</v>
      </c>
      <c r="AJ58" s="2113"/>
      <c r="AK58" s="1902">
        <v>1</v>
      </c>
      <c r="AL58" s="1902">
        <f t="shared" si="8"/>
        <v>1</v>
      </c>
      <c r="AM58" s="1903">
        <f t="shared" si="9"/>
        <v>1</v>
      </c>
    </row>
    <row r="59" spans="1:40" s="1049" customFormat="1" ht="9.9499999999999993" customHeight="1" thickTop="1" x14ac:dyDescent="0.25">
      <c r="A59" s="1247" t="s">
        <v>546</v>
      </c>
      <c r="B59" s="1742"/>
      <c r="C59" s="1961" t="s">
        <v>7</v>
      </c>
      <c r="D59" s="1962"/>
      <c r="E59" s="1963"/>
      <c r="F59" s="1569"/>
      <c r="G59" s="1184"/>
      <c r="H59" s="1570"/>
      <c r="I59" s="1573"/>
      <c r="J59" s="1573"/>
      <c r="K59" s="1572"/>
      <c r="L59" s="1572"/>
      <c r="M59" s="1572"/>
      <c r="N59" s="1572"/>
      <c r="O59" s="1572"/>
      <c r="P59" s="1572"/>
      <c r="Q59" s="1572"/>
      <c r="R59" s="1572"/>
      <c r="S59" s="1572"/>
      <c r="T59" s="1572"/>
      <c r="U59" s="1572"/>
      <c r="V59" s="2114"/>
      <c r="W59" s="1964"/>
      <c r="X59" s="2115"/>
      <c r="Y59" s="2116"/>
      <c r="Z59" s="2117"/>
      <c r="AA59" s="1965"/>
      <c r="AB59" s="1339"/>
      <c r="AC59" s="1340">
        <v>7</v>
      </c>
      <c r="AD59" s="1341">
        <v>3</v>
      </c>
      <c r="AE59" s="1341"/>
      <c r="AF59" s="1341"/>
      <c r="AG59" s="1341"/>
      <c r="AH59" s="1341"/>
      <c r="AI59" s="2118">
        <f t="shared" si="10"/>
        <v>10</v>
      </c>
      <c r="AJ59" s="2119"/>
      <c r="AK59" s="1341">
        <f>54</f>
        <v>54</v>
      </c>
      <c r="AL59" s="1341">
        <f t="shared" si="8"/>
        <v>54</v>
      </c>
      <c r="AM59" s="1966">
        <f t="shared" si="9"/>
        <v>5.4</v>
      </c>
    </row>
    <row r="60" spans="1:40" s="1049" customFormat="1" ht="9.9499999999999993" customHeight="1" x14ac:dyDescent="0.25">
      <c r="A60" s="1247" t="s">
        <v>547</v>
      </c>
      <c r="B60" s="1742"/>
      <c r="C60" s="1585" t="s">
        <v>11</v>
      </c>
      <c r="D60" s="1910"/>
      <c r="E60" s="1849"/>
      <c r="F60" s="1532"/>
      <c r="G60" s="1184"/>
      <c r="H60" s="1581"/>
      <c r="I60" s="1592"/>
      <c r="J60" s="1592"/>
      <c r="K60" s="1583"/>
      <c r="L60" s="1583"/>
      <c r="M60" s="1583"/>
      <c r="N60" s="1583"/>
      <c r="O60" s="1583"/>
      <c r="P60" s="1583"/>
      <c r="Q60" s="1583"/>
      <c r="R60" s="1583"/>
      <c r="S60" s="1583"/>
      <c r="T60" s="1583"/>
      <c r="U60" s="1583"/>
      <c r="V60" s="2120"/>
      <c r="W60" s="1575"/>
      <c r="X60" s="2121"/>
      <c r="Y60" s="2122"/>
      <c r="Z60" s="2079"/>
      <c r="AA60" s="1911"/>
      <c r="AB60" s="1088">
        <v>3</v>
      </c>
      <c r="AC60" s="1089">
        <v>2</v>
      </c>
      <c r="AD60" s="1182">
        <v>3</v>
      </c>
      <c r="AE60" s="1182"/>
      <c r="AF60" s="1182"/>
      <c r="AG60" s="1182"/>
      <c r="AH60" s="1182"/>
      <c r="AI60" s="2123">
        <f t="shared" si="10"/>
        <v>8</v>
      </c>
      <c r="AJ60" s="2124"/>
      <c r="AK60" s="1182">
        <f>61</f>
        <v>61</v>
      </c>
      <c r="AL60" s="1182">
        <f t="shared" si="8"/>
        <v>61</v>
      </c>
      <c r="AM60" s="1912">
        <f t="shared" si="9"/>
        <v>7.625</v>
      </c>
    </row>
    <row r="61" spans="1:40" s="1049" customFormat="1" ht="9.9499999999999993" customHeight="1" x14ac:dyDescent="0.25">
      <c r="A61" s="1247" t="s">
        <v>600</v>
      </c>
      <c r="B61" s="1742"/>
      <c r="C61" s="1803" t="s">
        <v>427</v>
      </c>
      <c r="D61" s="1967"/>
      <c r="E61" s="1968" t="s">
        <v>156</v>
      </c>
      <c r="F61" s="1532"/>
      <c r="G61" s="1184"/>
      <c r="H61" s="1581"/>
      <c r="I61" s="1592"/>
      <c r="J61" s="1592"/>
      <c r="K61" s="1583"/>
      <c r="L61" s="1587"/>
      <c r="M61" s="1583"/>
      <c r="N61" s="1583"/>
      <c r="O61" s="1583"/>
      <c r="P61" s="1583"/>
      <c r="Q61" s="1583"/>
      <c r="R61" s="1583"/>
      <c r="S61" s="1583"/>
      <c r="T61" s="1583"/>
      <c r="U61" s="1583"/>
      <c r="V61" s="2120"/>
      <c r="W61" s="1575"/>
      <c r="X61" s="2121"/>
      <c r="Y61" s="2122"/>
      <c r="Z61" s="2079"/>
      <c r="AA61" s="1911"/>
      <c r="AB61" s="1088">
        <v>1</v>
      </c>
      <c r="AC61" s="1089">
        <v>4</v>
      </c>
      <c r="AD61" s="1182">
        <v>2</v>
      </c>
      <c r="AE61" s="1182">
        <v>1</v>
      </c>
      <c r="AF61" s="1182"/>
      <c r="AG61" s="1182"/>
      <c r="AH61" s="1182"/>
      <c r="AI61" s="2123">
        <f t="shared" si="10"/>
        <v>8</v>
      </c>
      <c r="AJ61" s="2124">
        <v>1</v>
      </c>
      <c r="AK61" s="1182">
        <v>52</v>
      </c>
      <c r="AL61" s="1182">
        <f t="shared" si="8"/>
        <v>52</v>
      </c>
      <c r="AM61" s="1912">
        <f t="shared" si="9"/>
        <v>6.5</v>
      </c>
    </row>
    <row r="62" spans="1:40" s="1049" customFormat="1" ht="9.9499999999999993" customHeight="1" x14ac:dyDescent="0.25">
      <c r="A62" s="1247" t="s">
        <v>601</v>
      </c>
      <c r="B62" s="1742"/>
      <c r="C62" s="1588" t="s">
        <v>429</v>
      </c>
      <c r="D62" s="1969"/>
      <c r="E62" s="1970"/>
      <c r="F62" s="1351"/>
      <c r="G62" s="1184"/>
      <c r="H62" s="1581"/>
      <c r="I62" s="1592"/>
      <c r="J62" s="1592"/>
      <c r="K62" s="1583"/>
      <c r="L62" s="1583"/>
      <c r="M62" s="1583"/>
      <c r="N62" s="1583"/>
      <c r="O62" s="1583"/>
      <c r="P62" s="1583"/>
      <c r="Q62" s="1583"/>
      <c r="R62" s="1587"/>
      <c r="S62" s="1587"/>
      <c r="T62" s="1587"/>
      <c r="U62" s="1587"/>
      <c r="V62" s="2120"/>
      <c r="W62" s="1575"/>
      <c r="X62" s="2121"/>
      <c r="Y62" s="2122"/>
      <c r="Z62" s="2079"/>
      <c r="AA62" s="1911"/>
      <c r="AB62" s="1088">
        <v>3</v>
      </c>
      <c r="AC62" s="1089">
        <v>5</v>
      </c>
      <c r="AD62" s="1182"/>
      <c r="AE62" s="1182"/>
      <c r="AF62" s="1182"/>
      <c r="AG62" s="1182"/>
      <c r="AH62" s="1182"/>
      <c r="AI62" s="2123">
        <f t="shared" si="10"/>
        <v>8</v>
      </c>
      <c r="AJ62" s="2124">
        <v>1</v>
      </c>
      <c r="AK62" s="1353">
        <f>61</f>
        <v>61</v>
      </c>
      <c r="AL62" s="1182">
        <f t="shared" si="8"/>
        <v>61</v>
      </c>
      <c r="AM62" s="1912">
        <f t="shared" si="9"/>
        <v>7.625</v>
      </c>
    </row>
    <row r="63" spans="1:40" s="1049" customFormat="1" ht="9.9499999999999993" customHeight="1" x14ac:dyDescent="0.25">
      <c r="A63" s="1247" t="s">
        <v>602</v>
      </c>
      <c r="B63" s="1742"/>
      <c r="C63" s="1579" t="s">
        <v>594</v>
      </c>
      <c r="D63" s="1971"/>
      <c r="E63" s="1972"/>
      <c r="F63" s="1532"/>
      <c r="G63" s="1184"/>
      <c r="H63" s="1581"/>
      <c r="I63" s="1592"/>
      <c r="J63" s="1592"/>
      <c r="K63" s="1583"/>
      <c r="L63" s="1583"/>
      <c r="M63" s="1587"/>
      <c r="N63" s="1583"/>
      <c r="O63" s="1583"/>
      <c r="P63" s="1583"/>
      <c r="Q63" s="1583"/>
      <c r="R63" s="1583"/>
      <c r="S63" s="1583"/>
      <c r="T63" s="1583"/>
      <c r="U63" s="1583"/>
      <c r="V63" s="2120"/>
      <c r="W63" s="1575"/>
      <c r="X63" s="2121"/>
      <c r="Y63" s="2122"/>
      <c r="Z63" s="2079"/>
      <c r="AA63" s="1911"/>
      <c r="AB63" s="1088"/>
      <c r="AC63" s="1089"/>
      <c r="AD63" s="1182">
        <v>2</v>
      </c>
      <c r="AE63" s="1182">
        <v>4</v>
      </c>
      <c r="AF63" s="1182"/>
      <c r="AG63" s="1182"/>
      <c r="AH63" s="1182"/>
      <c r="AI63" s="2123">
        <f t="shared" si="10"/>
        <v>6</v>
      </c>
      <c r="AJ63" s="2124">
        <v>1</v>
      </c>
      <c r="AK63" s="1182">
        <v>41</v>
      </c>
      <c r="AL63" s="1182">
        <f t="shared" si="8"/>
        <v>41</v>
      </c>
      <c r="AM63" s="1912">
        <f t="shared" si="9"/>
        <v>6.833333333333333</v>
      </c>
    </row>
    <row r="64" spans="1:40" s="1049" customFormat="1" ht="9.9499999999999993" customHeight="1" x14ac:dyDescent="0.25">
      <c r="A64" s="1247" t="s">
        <v>603</v>
      </c>
      <c r="B64" s="1742"/>
      <c r="C64" s="1585" t="s">
        <v>6</v>
      </c>
      <c r="D64" s="1910"/>
      <c r="E64" s="1849"/>
      <c r="F64" s="1351"/>
      <c r="G64" s="1184"/>
      <c r="H64" s="1581"/>
      <c r="I64" s="1592"/>
      <c r="J64" s="1592"/>
      <c r="K64" s="1583"/>
      <c r="L64" s="1583"/>
      <c r="M64" s="1583"/>
      <c r="N64" s="1583"/>
      <c r="O64" s="1583"/>
      <c r="P64" s="1583"/>
      <c r="Q64" s="1583"/>
      <c r="R64" s="1583"/>
      <c r="S64" s="1583"/>
      <c r="T64" s="1583"/>
      <c r="U64" s="1583"/>
      <c r="V64" s="2120"/>
      <c r="W64" s="1575"/>
      <c r="X64" s="2121"/>
      <c r="Y64" s="2122"/>
      <c r="Z64" s="2079"/>
      <c r="AA64" s="1911"/>
      <c r="AB64" s="1088"/>
      <c r="AC64" s="1089">
        <v>5</v>
      </c>
      <c r="AD64" s="1182"/>
      <c r="AE64" s="1182"/>
      <c r="AF64" s="1182"/>
      <c r="AG64" s="1182"/>
      <c r="AH64" s="1182"/>
      <c r="AI64" s="2123">
        <f t="shared" si="10"/>
        <v>5</v>
      </c>
      <c r="AJ64" s="2124"/>
      <c r="AK64" s="1182">
        <f>14</f>
        <v>14</v>
      </c>
      <c r="AL64" s="1182">
        <f t="shared" si="8"/>
        <v>14</v>
      </c>
      <c r="AM64" s="1912">
        <f t="shared" si="9"/>
        <v>2.8</v>
      </c>
    </row>
    <row r="65" spans="1:40" s="1049" customFormat="1" ht="9.9499999999999993" customHeight="1" x14ac:dyDescent="0.25">
      <c r="A65" s="1247" t="s">
        <v>604</v>
      </c>
      <c r="B65" s="1742"/>
      <c r="C65" s="1585" t="s">
        <v>60</v>
      </c>
      <c r="D65" s="1910"/>
      <c r="E65" s="1849"/>
      <c r="F65" s="1532"/>
      <c r="G65" s="1184"/>
      <c r="H65" s="1581"/>
      <c r="I65" s="1592"/>
      <c r="J65" s="1592"/>
      <c r="K65" s="1583"/>
      <c r="L65" s="1583"/>
      <c r="M65" s="1583"/>
      <c r="N65" s="1583"/>
      <c r="O65" s="1583"/>
      <c r="P65" s="1583"/>
      <c r="Q65" s="1583"/>
      <c r="R65" s="1583"/>
      <c r="S65" s="1583"/>
      <c r="T65" s="1583"/>
      <c r="U65" s="1583"/>
      <c r="V65" s="2120"/>
      <c r="W65" s="1575"/>
      <c r="X65" s="2121"/>
      <c r="Y65" s="2122"/>
      <c r="Z65" s="2079"/>
      <c r="AA65" s="1911"/>
      <c r="AB65" s="1088"/>
      <c r="AC65" s="1089"/>
      <c r="AD65" s="1182"/>
      <c r="AE65" s="1182">
        <v>3</v>
      </c>
      <c r="AF65" s="1182"/>
      <c r="AG65" s="1182"/>
      <c r="AH65" s="1182"/>
      <c r="AI65" s="2123">
        <f t="shared" si="10"/>
        <v>3</v>
      </c>
      <c r="AJ65" s="2124"/>
      <c r="AK65" s="1182">
        <v>11</v>
      </c>
      <c r="AL65" s="1182">
        <f t="shared" si="8"/>
        <v>11</v>
      </c>
      <c r="AM65" s="1912">
        <f t="shared" si="9"/>
        <v>3.6666666666666665</v>
      </c>
    </row>
    <row r="66" spans="1:40" s="1049" customFormat="1" ht="9.9499999999999993" customHeight="1" x14ac:dyDescent="0.25">
      <c r="A66" s="1247" t="s">
        <v>636</v>
      </c>
      <c r="B66" s="1742"/>
      <c r="C66" s="1585" t="s">
        <v>5</v>
      </c>
      <c r="D66" s="1910"/>
      <c r="E66" s="1849"/>
      <c r="F66" s="1351"/>
      <c r="G66" s="1184"/>
      <c r="H66" s="1581"/>
      <c r="I66" s="1592"/>
      <c r="J66" s="1592"/>
      <c r="K66" s="1583"/>
      <c r="L66" s="1592"/>
      <c r="M66" s="1583"/>
      <c r="N66" s="1583"/>
      <c r="O66" s="1583"/>
      <c r="P66" s="1583"/>
      <c r="Q66" s="1583"/>
      <c r="R66" s="1583"/>
      <c r="S66" s="1583"/>
      <c r="T66" s="1583"/>
      <c r="U66" s="1583"/>
      <c r="V66" s="2120"/>
      <c r="W66" s="1575"/>
      <c r="X66" s="2121"/>
      <c r="Y66" s="2122"/>
      <c r="Z66" s="2079"/>
      <c r="AA66" s="1911"/>
      <c r="AB66" s="1088">
        <v>1</v>
      </c>
      <c r="AC66" s="1089">
        <v>2</v>
      </c>
      <c r="AD66" s="1182"/>
      <c r="AE66" s="1182"/>
      <c r="AF66" s="1182"/>
      <c r="AG66" s="1182"/>
      <c r="AH66" s="1182"/>
      <c r="AI66" s="2123">
        <f t="shared" si="10"/>
        <v>3</v>
      </c>
      <c r="AJ66" s="2124"/>
      <c r="AK66" s="1182">
        <f>8</f>
        <v>8</v>
      </c>
      <c r="AL66" s="1182">
        <f t="shared" si="8"/>
        <v>8</v>
      </c>
      <c r="AM66" s="1912">
        <f t="shared" si="9"/>
        <v>2.6666666666666665</v>
      </c>
    </row>
    <row r="67" spans="1:40" ht="9.9499999999999993" customHeight="1" x14ac:dyDescent="0.25">
      <c r="A67" s="1247" t="s">
        <v>637</v>
      </c>
      <c r="B67" s="1742"/>
      <c r="C67" s="1585" t="s">
        <v>55</v>
      </c>
      <c r="D67" s="1910"/>
      <c r="E67" s="1849"/>
      <c r="F67" s="1532"/>
      <c r="G67" s="1184"/>
      <c r="H67" s="1581"/>
      <c r="I67" s="1592"/>
      <c r="J67" s="1592"/>
      <c r="K67" s="1583"/>
      <c r="L67" s="1587"/>
      <c r="M67" s="1583"/>
      <c r="N67" s="1583"/>
      <c r="O67" s="1583"/>
      <c r="P67" s="1583"/>
      <c r="Q67" s="1583"/>
      <c r="R67" s="1583"/>
      <c r="S67" s="1583"/>
      <c r="T67" s="1583"/>
      <c r="U67" s="1583"/>
      <c r="V67" s="2120"/>
      <c r="W67" s="1575"/>
      <c r="X67" s="2121"/>
      <c r="Y67" s="2122"/>
      <c r="Z67" s="2079"/>
      <c r="AA67" s="1911"/>
      <c r="AB67" s="1088"/>
      <c r="AC67" s="1089"/>
      <c r="AD67" s="1182"/>
      <c r="AE67" s="1182">
        <v>2</v>
      </c>
      <c r="AF67" s="1182"/>
      <c r="AG67" s="1182"/>
      <c r="AH67" s="1182"/>
      <c r="AI67" s="2123">
        <f t="shared" si="10"/>
        <v>2</v>
      </c>
      <c r="AJ67" s="2124"/>
      <c r="AK67" s="1182">
        <v>8</v>
      </c>
      <c r="AL67" s="1182">
        <f t="shared" si="8"/>
        <v>8</v>
      </c>
      <c r="AM67" s="1912">
        <f t="shared" si="9"/>
        <v>4</v>
      </c>
      <c r="AN67" s="1047"/>
    </row>
    <row r="68" spans="1:40" s="1049" customFormat="1" ht="9.9499999999999993" customHeight="1" x14ac:dyDescent="0.25">
      <c r="A68" s="1247" t="s">
        <v>638</v>
      </c>
      <c r="B68" s="1742"/>
      <c r="C68" s="1585" t="s">
        <v>51</v>
      </c>
      <c r="D68" s="1910"/>
      <c r="E68" s="1849"/>
      <c r="F68" s="1351"/>
      <c r="G68" s="1184"/>
      <c r="H68" s="1581"/>
      <c r="I68" s="1592"/>
      <c r="J68" s="1592"/>
      <c r="K68" s="1583"/>
      <c r="L68" s="1583"/>
      <c r="M68" s="1583"/>
      <c r="N68" s="1583"/>
      <c r="O68" s="1583"/>
      <c r="P68" s="1583"/>
      <c r="Q68" s="1583"/>
      <c r="R68" s="1583"/>
      <c r="S68" s="1583"/>
      <c r="T68" s="1583"/>
      <c r="U68" s="1583"/>
      <c r="V68" s="2120"/>
      <c r="W68" s="1575"/>
      <c r="X68" s="2121"/>
      <c r="Y68" s="2122"/>
      <c r="Z68" s="2079"/>
      <c r="AA68" s="1911"/>
      <c r="AB68" s="1088">
        <v>2</v>
      </c>
      <c r="AC68" s="1089"/>
      <c r="AD68" s="1182"/>
      <c r="AE68" s="1182"/>
      <c r="AF68" s="1182"/>
      <c r="AG68" s="1182"/>
      <c r="AH68" s="1182"/>
      <c r="AI68" s="2123">
        <f t="shared" si="10"/>
        <v>2</v>
      </c>
      <c r="AJ68" s="2124"/>
      <c r="AK68" s="1182">
        <f>8</f>
        <v>8</v>
      </c>
      <c r="AL68" s="1182">
        <f t="shared" si="8"/>
        <v>8</v>
      </c>
      <c r="AM68" s="1912">
        <f t="shared" si="9"/>
        <v>4</v>
      </c>
    </row>
    <row r="69" spans="1:40" s="1049" customFormat="1" ht="9.9499999999999993" customHeight="1" x14ac:dyDescent="0.25">
      <c r="A69" s="1247" t="s">
        <v>639</v>
      </c>
      <c r="B69" s="1742"/>
      <c r="C69" s="1588" t="s">
        <v>470</v>
      </c>
      <c r="D69" s="1969"/>
      <c r="E69" s="1970"/>
      <c r="F69" s="1532"/>
      <c r="G69" s="1184"/>
      <c r="H69" s="1581"/>
      <c r="I69" s="1592"/>
      <c r="J69" s="1592"/>
      <c r="K69" s="1583"/>
      <c r="L69" s="1583"/>
      <c r="M69" s="1587"/>
      <c r="N69" s="1587"/>
      <c r="O69" s="1587"/>
      <c r="P69" s="1583"/>
      <c r="Q69" s="1583"/>
      <c r="R69" s="1583"/>
      <c r="S69" s="1583"/>
      <c r="T69" s="1583"/>
      <c r="U69" s="1583"/>
      <c r="V69" s="2120"/>
      <c r="W69" s="1575"/>
      <c r="X69" s="2121"/>
      <c r="Y69" s="2122"/>
      <c r="Z69" s="2079"/>
      <c r="AA69" s="1911"/>
      <c r="AB69" s="1088"/>
      <c r="AC69" s="1089"/>
      <c r="AD69" s="1182">
        <v>1</v>
      </c>
      <c r="AE69" s="1182"/>
      <c r="AF69" s="1182"/>
      <c r="AG69" s="1182"/>
      <c r="AH69" s="1182"/>
      <c r="AI69" s="2123">
        <f t="shared" si="10"/>
        <v>1</v>
      </c>
      <c r="AJ69" s="2124">
        <v>1</v>
      </c>
      <c r="AK69" s="1182">
        <f>13</f>
        <v>13</v>
      </c>
      <c r="AL69" s="1182">
        <f t="shared" si="8"/>
        <v>13</v>
      </c>
      <c r="AM69" s="1912">
        <f t="shared" si="9"/>
        <v>13</v>
      </c>
    </row>
    <row r="70" spans="1:40" s="1049" customFormat="1" ht="9.9499999999999993" customHeight="1" x14ac:dyDescent="0.25">
      <c r="A70" s="1247" t="s">
        <v>640</v>
      </c>
      <c r="B70" s="1742"/>
      <c r="C70" s="1588" t="s">
        <v>472</v>
      </c>
      <c r="D70" s="1969"/>
      <c r="E70" s="1970"/>
      <c r="F70" s="1532"/>
      <c r="G70" s="1184"/>
      <c r="H70" s="1581"/>
      <c r="I70" s="1592"/>
      <c r="J70" s="1592"/>
      <c r="K70" s="1583"/>
      <c r="L70" s="1583"/>
      <c r="M70" s="1583"/>
      <c r="N70" s="1583"/>
      <c r="O70" s="1583"/>
      <c r="P70" s="1587"/>
      <c r="Q70" s="1587"/>
      <c r="R70" s="1583"/>
      <c r="S70" s="1583"/>
      <c r="T70" s="1583"/>
      <c r="U70" s="1583"/>
      <c r="V70" s="2120"/>
      <c r="W70" s="1575"/>
      <c r="X70" s="2121"/>
      <c r="Y70" s="2122"/>
      <c r="Z70" s="2079"/>
      <c r="AA70" s="1911"/>
      <c r="AB70" s="1088"/>
      <c r="AC70" s="1089"/>
      <c r="AD70" s="1182">
        <v>1</v>
      </c>
      <c r="AE70" s="1182"/>
      <c r="AF70" s="1182"/>
      <c r="AG70" s="1182"/>
      <c r="AH70" s="1182"/>
      <c r="AI70" s="2123">
        <f t="shared" si="10"/>
        <v>1</v>
      </c>
      <c r="AJ70" s="2124">
        <v>1</v>
      </c>
      <c r="AK70" s="1182">
        <f>13</f>
        <v>13</v>
      </c>
      <c r="AL70" s="1182">
        <f t="shared" ref="AL70:AL81" si="11">AK70+V70</f>
        <v>13</v>
      </c>
      <c r="AM70" s="1912">
        <f t="shared" ref="AM70:AM81" si="12">AL70/AI70</f>
        <v>13</v>
      </c>
    </row>
    <row r="71" spans="1:40" ht="9.9499999999999993" customHeight="1" x14ac:dyDescent="0.25">
      <c r="A71" s="1247" t="s">
        <v>675</v>
      </c>
      <c r="B71" s="1742"/>
      <c r="C71" s="1585" t="s">
        <v>35</v>
      </c>
      <c r="D71" s="1910"/>
      <c r="E71" s="1849"/>
      <c r="F71" s="1532"/>
      <c r="G71" s="1184"/>
      <c r="H71" s="1581"/>
      <c r="I71" s="1592"/>
      <c r="J71" s="1592"/>
      <c r="K71" s="1583"/>
      <c r="L71" s="1583"/>
      <c r="M71" s="1583"/>
      <c r="N71" s="1583"/>
      <c r="O71" s="1583"/>
      <c r="P71" s="1583"/>
      <c r="Q71" s="1583"/>
      <c r="R71" s="1583"/>
      <c r="S71" s="1583"/>
      <c r="T71" s="1583"/>
      <c r="U71" s="1583"/>
      <c r="V71" s="2120"/>
      <c r="W71" s="1575"/>
      <c r="X71" s="2121"/>
      <c r="Y71" s="2122"/>
      <c r="Z71" s="2079"/>
      <c r="AA71" s="1911"/>
      <c r="AB71" s="1088"/>
      <c r="AC71" s="1089">
        <v>1</v>
      </c>
      <c r="AD71" s="1182"/>
      <c r="AE71" s="1182"/>
      <c r="AF71" s="1182"/>
      <c r="AG71" s="1182"/>
      <c r="AH71" s="1182"/>
      <c r="AI71" s="2123">
        <f t="shared" si="10"/>
        <v>1</v>
      </c>
      <c r="AJ71" s="2124"/>
      <c r="AK71" s="1182">
        <f>12</f>
        <v>12</v>
      </c>
      <c r="AL71" s="1182">
        <f t="shared" si="11"/>
        <v>12</v>
      </c>
      <c r="AM71" s="1912">
        <f t="shared" si="12"/>
        <v>12</v>
      </c>
      <c r="AN71" s="1047"/>
    </row>
    <row r="72" spans="1:40" s="1140" customFormat="1" ht="9.9499999999999993" customHeight="1" x14ac:dyDescent="0.25">
      <c r="A72" s="1247" t="s">
        <v>676</v>
      </c>
      <c r="B72" s="1742"/>
      <c r="C72" s="1585" t="s">
        <v>46</v>
      </c>
      <c r="D72" s="1910"/>
      <c r="E72" s="1849"/>
      <c r="F72" s="1532"/>
      <c r="G72" s="1184"/>
      <c r="H72" s="1581"/>
      <c r="I72" s="1592"/>
      <c r="J72" s="1592"/>
      <c r="K72" s="1583"/>
      <c r="L72" s="1583"/>
      <c r="M72" s="1583"/>
      <c r="N72" s="1583"/>
      <c r="O72" s="1583"/>
      <c r="P72" s="1583"/>
      <c r="Q72" s="1583"/>
      <c r="R72" s="1583"/>
      <c r="S72" s="1583"/>
      <c r="T72" s="1583"/>
      <c r="U72" s="1583"/>
      <c r="V72" s="2120"/>
      <c r="W72" s="1575"/>
      <c r="X72" s="2121"/>
      <c r="Y72" s="2122"/>
      <c r="Z72" s="2079"/>
      <c r="AA72" s="1911"/>
      <c r="AB72" s="1088"/>
      <c r="AC72" s="1089"/>
      <c r="AD72" s="1182">
        <v>1</v>
      </c>
      <c r="AE72" s="1182"/>
      <c r="AF72" s="1182"/>
      <c r="AG72" s="1182"/>
      <c r="AH72" s="1182"/>
      <c r="AI72" s="2123">
        <f t="shared" si="10"/>
        <v>1</v>
      </c>
      <c r="AJ72" s="2124"/>
      <c r="AK72" s="1182">
        <f>10</f>
        <v>10</v>
      </c>
      <c r="AL72" s="1182">
        <f t="shared" si="11"/>
        <v>10</v>
      </c>
      <c r="AM72" s="1912">
        <f t="shared" si="12"/>
        <v>10</v>
      </c>
      <c r="AN72" s="1053"/>
    </row>
    <row r="73" spans="1:40" s="1052" customFormat="1" ht="9.9499999999999993" customHeight="1" x14ac:dyDescent="0.25">
      <c r="A73" s="1247" t="s">
        <v>677</v>
      </c>
      <c r="B73" s="1742"/>
      <c r="C73" s="1585" t="s">
        <v>53</v>
      </c>
      <c r="D73" s="1910"/>
      <c r="E73" s="1849"/>
      <c r="F73" s="1532"/>
      <c r="G73" s="1184"/>
      <c r="H73" s="1581"/>
      <c r="I73" s="1592"/>
      <c r="J73" s="1592"/>
      <c r="K73" s="1583"/>
      <c r="L73" s="1583"/>
      <c r="M73" s="1583"/>
      <c r="N73" s="1583"/>
      <c r="O73" s="1583"/>
      <c r="P73" s="1583"/>
      <c r="Q73" s="1583"/>
      <c r="R73" s="1583"/>
      <c r="S73" s="1583"/>
      <c r="T73" s="1583"/>
      <c r="U73" s="1583"/>
      <c r="V73" s="2120"/>
      <c r="W73" s="1575"/>
      <c r="X73" s="2121"/>
      <c r="Y73" s="2122"/>
      <c r="Z73" s="2079"/>
      <c r="AA73" s="1911"/>
      <c r="AB73" s="1088">
        <v>1</v>
      </c>
      <c r="AC73" s="1089"/>
      <c r="AD73" s="1182"/>
      <c r="AE73" s="1182"/>
      <c r="AF73" s="1182"/>
      <c r="AG73" s="1182"/>
      <c r="AH73" s="1182"/>
      <c r="AI73" s="2123">
        <f t="shared" si="10"/>
        <v>1</v>
      </c>
      <c r="AJ73" s="2124"/>
      <c r="AK73" s="1182">
        <f>6</f>
        <v>6</v>
      </c>
      <c r="AL73" s="1182">
        <f t="shared" si="11"/>
        <v>6</v>
      </c>
      <c r="AM73" s="1912">
        <f t="shared" si="12"/>
        <v>6</v>
      </c>
      <c r="AN73" s="1053"/>
    </row>
    <row r="74" spans="1:40" ht="9.9499999999999993" customHeight="1" x14ac:dyDescent="0.25">
      <c r="A74" s="1247" t="s">
        <v>678</v>
      </c>
      <c r="B74" s="1742"/>
      <c r="C74" s="1593" t="s">
        <v>47</v>
      </c>
      <c r="D74" s="1973"/>
      <c r="E74" s="1867"/>
      <c r="F74" s="1532"/>
      <c r="G74" s="1184"/>
      <c r="H74" s="1581"/>
      <c r="I74" s="1592"/>
      <c r="J74" s="1592"/>
      <c r="K74" s="1583"/>
      <c r="L74" s="1583"/>
      <c r="M74" s="1583"/>
      <c r="N74" s="1583"/>
      <c r="O74" s="1583"/>
      <c r="P74" s="1583"/>
      <c r="Q74" s="1583"/>
      <c r="R74" s="1583"/>
      <c r="S74" s="1583"/>
      <c r="T74" s="1583"/>
      <c r="U74" s="1583"/>
      <c r="V74" s="2120"/>
      <c r="W74" s="1575"/>
      <c r="X74" s="2121"/>
      <c r="Y74" s="2122"/>
      <c r="Z74" s="2079"/>
      <c r="AA74" s="1911"/>
      <c r="AB74" s="1088"/>
      <c r="AC74" s="1089"/>
      <c r="AD74" s="1182">
        <v>1</v>
      </c>
      <c r="AE74" s="1182"/>
      <c r="AF74" s="1182"/>
      <c r="AG74" s="1182"/>
      <c r="AH74" s="1182"/>
      <c r="AI74" s="2123">
        <f t="shared" si="10"/>
        <v>1</v>
      </c>
      <c r="AJ74" s="2124"/>
      <c r="AK74" s="1182">
        <f>4</f>
        <v>4</v>
      </c>
      <c r="AL74" s="1182">
        <f t="shared" si="11"/>
        <v>4</v>
      </c>
      <c r="AM74" s="1912">
        <f t="shared" si="12"/>
        <v>4</v>
      </c>
      <c r="AN74" s="1053"/>
    </row>
    <row r="75" spans="1:40" s="2" customFormat="1" ht="9.9499999999999993" customHeight="1" x14ac:dyDescent="0.25">
      <c r="A75" s="1247" t="s">
        <v>679</v>
      </c>
      <c r="B75" s="1742"/>
      <c r="C75" s="1585" t="s">
        <v>15</v>
      </c>
      <c r="D75" s="1910"/>
      <c r="E75" s="1849"/>
      <c r="F75" s="1532"/>
      <c r="G75" s="1184"/>
      <c r="H75" s="1581"/>
      <c r="I75" s="1592"/>
      <c r="J75" s="1592"/>
      <c r="K75" s="1583"/>
      <c r="L75" s="1583"/>
      <c r="M75" s="1583"/>
      <c r="N75" s="1583"/>
      <c r="O75" s="1583"/>
      <c r="P75" s="1583"/>
      <c r="Q75" s="1583"/>
      <c r="R75" s="1583"/>
      <c r="S75" s="1583"/>
      <c r="T75" s="1583"/>
      <c r="U75" s="1583"/>
      <c r="V75" s="2120"/>
      <c r="W75" s="1575"/>
      <c r="X75" s="2121"/>
      <c r="Y75" s="2122"/>
      <c r="Z75" s="2079"/>
      <c r="AA75" s="1911"/>
      <c r="AB75" s="1088"/>
      <c r="AC75" s="1089">
        <v>1</v>
      </c>
      <c r="AD75" s="1182"/>
      <c r="AE75" s="1182"/>
      <c r="AF75" s="1182"/>
      <c r="AG75" s="1182"/>
      <c r="AH75" s="1182"/>
      <c r="AI75" s="2123">
        <f t="shared" si="10"/>
        <v>1</v>
      </c>
      <c r="AJ75" s="2124"/>
      <c r="AK75" s="1182">
        <f>4</f>
        <v>4</v>
      </c>
      <c r="AL75" s="1182">
        <f t="shared" si="11"/>
        <v>4</v>
      </c>
      <c r="AM75" s="1912">
        <f t="shared" si="12"/>
        <v>4</v>
      </c>
      <c r="AN75" s="1053"/>
    </row>
    <row r="76" spans="1:40" s="2" customFormat="1" ht="9.9499999999999993" customHeight="1" x14ac:dyDescent="0.25">
      <c r="A76" s="1247" t="s">
        <v>680</v>
      </c>
      <c r="B76" s="1742"/>
      <c r="C76" s="1585" t="s">
        <v>54</v>
      </c>
      <c r="D76" s="1910"/>
      <c r="E76" s="1849"/>
      <c r="F76" s="1532"/>
      <c r="G76" s="1184"/>
      <c r="H76" s="1581"/>
      <c r="I76" s="1592"/>
      <c r="J76" s="1592"/>
      <c r="K76" s="1583"/>
      <c r="L76" s="1583"/>
      <c r="M76" s="1583"/>
      <c r="N76" s="1583"/>
      <c r="O76" s="1583"/>
      <c r="P76" s="1583"/>
      <c r="Q76" s="1583"/>
      <c r="R76" s="1583"/>
      <c r="S76" s="1583"/>
      <c r="T76" s="1583"/>
      <c r="U76" s="1583"/>
      <c r="V76" s="2120"/>
      <c r="W76" s="1575"/>
      <c r="X76" s="2121"/>
      <c r="Y76" s="2122"/>
      <c r="Z76" s="2079"/>
      <c r="AA76" s="1911"/>
      <c r="AB76" s="1088">
        <v>1</v>
      </c>
      <c r="AC76" s="1089"/>
      <c r="AD76" s="1182"/>
      <c r="AE76" s="1182"/>
      <c r="AF76" s="1182"/>
      <c r="AG76" s="1182"/>
      <c r="AH76" s="1182"/>
      <c r="AI76" s="2123">
        <f t="shared" si="10"/>
        <v>1</v>
      </c>
      <c r="AJ76" s="2124"/>
      <c r="AK76" s="1182">
        <f>3</f>
        <v>3</v>
      </c>
      <c r="AL76" s="1182">
        <f t="shared" si="11"/>
        <v>3</v>
      </c>
      <c r="AM76" s="1912">
        <f t="shared" si="12"/>
        <v>3</v>
      </c>
      <c r="AN76" s="1053"/>
    </row>
    <row r="77" spans="1:40" ht="9.9499999999999993" customHeight="1" x14ac:dyDescent="0.25">
      <c r="A77" s="1247" t="s">
        <v>681</v>
      </c>
      <c r="B77" s="1742"/>
      <c r="C77" s="1585" t="s">
        <v>52</v>
      </c>
      <c r="D77" s="1910"/>
      <c r="E77" s="1849"/>
      <c r="F77" s="1532"/>
      <c r="G77" s="1184"/>
      <c r="H77" s="1570"/>
      <c r="I77" s="1592"/>
      <c r="J77" s="1592"/>
      <c r="K77" s="1572"/>
      <c r="L77" s="1583"/>
      <c r="M77" s="1583"/>
      <c r="N77" s="1583"/>
      <c r="O77" s="1583"/>
      <c r="P77" s="1583"/>
      <c r="Q77" s="1583"/>
      <c r="R77" s="1583"/>
      <c r="S77" s="1583"/>
      <c r="T77" s="1583"/>
      <c r="U77" s="1583"/>
      <c r="V77" s="2120"/>
      <c r="W77" s="1575"/>
      <c r="X77" s="2121"/>
      <c r="Y77" s="2122"/>
      <c r="Z77" s="2079"/>
      <c r="AA77" s="1911"/>
      <c r="AB77" s="1088">
        <v>1</v>
      </c>
      <c r="AC77" s="1089"/>
      <c r="AD77" s="1182"/>
      <c r="AE77" s="1182"/>
      <c r="AF77" s="1182"/>
      <c r="AG77" s="1182"/>
      <c r="AH77" s="1182"/>
      <c r="AI77" s="2123">
        <f t="shared" si="10"/>
        <v>1</v>
      </c>
      <c r="AJ77" s="2124"/>
      <c r="AK77" s="1182">
        <f>1</f>
        <v>1</v>
      </c>
      <c r="AL77" s="1182">
        <f t="shared" si="11"/>
        <v>1</v>
      </c>
      <c r="AM77" s="1912">
        <f t="shared" si="12"/>
        <v>1</v>
      </c>
      <c r="AN77" s="1053"/>
    </row>
    <row r="78" spans="1:40" ht="9.9499999999999993" customHeight="1" x14ac:dyDescent="0.25">
      <c r="A78" s="1247" t="s">
        <v>682</v>
      </c>
      <c r="B78" s="1742"/>
      <c r="C78" s="1585" t="s">
        <v>66</v>
      </c>
      <c r="D78" s="1910"/>
      <c r="E78" s="1849"/>
      <c r="F78" s="1351"/>
      <c r="G78" s="1184"/>
      <c r="H78" s="1570"/>
      <c r="I78" s="1592"/>
      <c r="J78" s="1592"/>
      <c r="K78" s="1572"/>
      <c r="L78" s="1583"/>
      <c r="M78" s="1583"/>
      <c r="N78" s="1583"/>
      <c r="O78" s="1583"/>
      <c r="P78" s="1583"/>
      <c r="Q78" s="1583"/>
      <c r="R78" s="1583"/>
      <c r="S78" s="1583"/>
      <c r="T78" s="1583"/>
      <c r="U78" s="1583"/>
      <c r="V78" s="2120"/>
      <c r="W78" s="1575"/>
      <c r="X78" s="2121"/>
      <c r="Y78" s="2122"/>
      <c r="Z78" s="2079"/>
      <c r="AA78" s="1911"/>
      <c r="AB78" s="1088"/>
      <c r="AC78" s="1089">
        <v>1</v>
      </c>
      <c r="AD78" s="1182"/>
      <c r="AE78" s="1182"/>
      <c r="AF78" s="1182"/>
      <c r="AG78" s="1182"/>
      <c r="AH78" s="1182"/>
      <c r="AI78" s="2123">
        <f t="shared" si="10"/>
        <v>1</v>
      </c>
      <c r="AJ78" s="2124"/>
      <c r="AK78" s="1182">
        <f>0</f>
        <v>0</v>
      </c>
      <c r="AL78" s="1182">
        <f t="shared" si="11"/>
        <v>0</v>
      </c>
      <c r="AM78" s="1912">
        <f t="shared" si="12"/>
        <v>0</v>
      </c>
      <c r="AN78" s="1047"/>
    </row>
    <row r="79" spans="1:40" ht="9.9499999999999993" customHeight="1" x14ac:dyDescent="0.25">
      <c r="A79" s="1247" t="s">
        <v>683</v>
      </c>
      <c r="B79" s="1742"/>
      <c r="C79" s="1585" t="s">
        <v>67</v>
      </c>
      <c r="D79" s="1910"/>
      <c r="E79" s="1849"/>
      <c r="F79" s="1532"/>
      <c r="G79" s="1184"/>
      <c r="H79" s="1570"/>
      <c r="I79" s="1592"/>
      <c r="J79" s="1592"/>
      <c r="K79" s="1572"/>
      <c r="L79" s="1583"/>
      <c r="M79" s="1583"/>
      <c r="N79" s="1583"/>
      <c r="O79" s="1583"/>
      <c r="P79" s="1583"/>
      <c r="Q79" s="1583"/>
      <c r="R79" s="1583"/>
      <c r="S79" s="1583"/>
      <c r="T79" s="1583"/>
      <c r="U79" s="1583"/>
      <c r="V79" s="2120"/>
      <c r="W79" s="1575"/>
      <c r="X79" s="2121"/>
      <c r="Y79" s="2122"/>
      <c r="Z79" s="2079"/>
      <c r="AA79" s="1911"/>
      <c r="AB79" s="1088">
        <v>1</v>
      </c>
      <c r="AC79" s="1089"/>
      <c r="AD79" s="1182"/>
      <c r="AE79" s="1182"/>
      <c r="AF79" s="1182"/>
      <c r="AG79" s="1182"/>
      <c r="AH79" s="1182"/>
      <c r="AI79" s="2123">
        <f t="shared" si="10"/>
        <v>1</v>
      </c>
      <c r="AJ79" s="2124"/>
      <c r="AK79" s="1182">
        <f>0</f>
        <v>0</v>
      </c>
      <c r="AL79" s="1182">
        <f t="shared" si="11"/>
        <v>0</v>
      </c>
      <c r="AM79" s="1912">
        <f t="shared" si="12"/>
        <v>0</v>
      </c>
      <c r="AN79" s="1047"/>
    </row>
    <row r="80" spans="1:40" ht="9.9499999999999993" customHeight="1" x14ac:dyDescent="0.25">
      <c r="A80" s="1247" t="s">
        <v>684</v>
      </c>
      <c r="B80" s="1742"/>
      <c r="C80" s="1585" t="s">
        <v>40</v>
      </c>
      <c r="D80" s="1910"/>
      <c r="E80" s="1849"/>
      <c r="F80" s="1532"/>
      <c r="G80" s="1184"/>
      <c r="H80" s="1570"/>
      <c r="I80" s="1592"/>
      <c r="J80" s="1592"/>
      <c r="K80" s="1572"/>
      <c r="L80" s="1583"/>
      <c r="M80" s="1583"/>
      <c r="N80" s="1583"/>
      <c r="O80" s="1583"/>
      <c r="P80" s="1583"/>
      <c r="Q80" s="1583"/>
      <c r="R80" s="1583"/>
      <c r="S80" s="1583"/>
      <c r="T80" s="1583"/>
      <c r="U80" s="1583"/>
      <c r="V80" s="2120"/>
      <c r="W80" s="1575"/>
      <c r="X80" s="2121"/>
      <c r="Y80" s="2122"/>
      <c r="Z80" s="2079"/>
      <c r="AA80" s="1911"/>
      <c r="AB80" s="1088"/>
      <c r="AC80" s="1089"/>
      <c r="AD80" s="1182">
        <v>1</v>
      </c>
      <c r="AE80" s="1182"/>
      <c r="AF80" s="1182"/>
      <c r="AG80" s="1182"/>
      <c r="AH80" s="1182"/>
      <c r="AI80" s="2123">
        <f t="shared" si="10"/>
        <v>1</v>
      </c>
      <c r="AJ80" s="2124"/>
      <c r="AK80" s="1182">
        <f>0</f>
        <v>0</v>
      </c>
      <c r="AL80" s="1182">
        <f t="shared" si="11"/>
        <v>0</v>
      </c>
      <c r="AM80" s="1912">
        <f t="shared" si="12"/>
        <v>0</v>
      </c>
      <c r="AN80" s="1047"/>
    </row>
    <row r="81" spans="1:71" ht="9.9499999999999993" customHeight="1" thickBot="1" x14ac:dyDescent="0.3">
      <c r="A81" s="1247" t="s">
        <v>694</v>
      </c>
      <c r="B81" s="1974"/>
      <c r="C81" s="1975" t="s">
        <v>42</v>
      </c>
      <c r="D81" s="1976"/>
      <c r="E81" s="1917"/>
      <c r="F81" s="1977"/>
      <c r="G81" s="1978"/>
      <c r="H81" s="1979"/>
      <c r="I81" s="1980"/>
      <c r="J81" s="1980"/>
      <c r="K81" s="1981"/>
      <c r="L81" s="1982"/>
      <c r="M81" s="1982"/>
      <c r="N81" s="1982"/>
      <c r="O81" s="1982"/>
      <c r="P81" s="1982"/>
      <c r="Q81" s="1982"/>
      <c r="R81" s="1982"/>
      <c r="S81" s="1982"/>
      <c r="T81" s="1982"/>
      <c r="U81" s="1982"/>
      <c r="V81" s="2125"/>
      <c r="W81" s="1983"/>
      <c r="X81" s="2126"/>
      <c r="Y81" s="2127"/>
      <c r="Z81" s="2082"/>
      <c r="AA81" s="1985"/>
      <c r="AB81" s="1986"/>
      <c r="AC81" s="1987"/>
      <c r="AD81" s="1988">
        <v>1</v>
      </c>
      <c r="AE81" s="1988"/>
      <c r="AF81" s="1988"/>
      <c r="AG81" s="1988"/>
      <c r="AH81" s="1988"/>
      <c r="AI81" s="2128">
        <f t="shared" si="10"/>
        <v>1</v>
      </c>
      <c r="AJ81" s="2129"/>
      <c r="AK81" s="1988">
        <f>0</f>
        <v>0</v>
      </c>
      <c r="AL81" s="1988">
        <f t="shared" si="11"/>
        <v>0</v>
      </c>
      <c r="AM81" s="1989">
        <f t="shared" si="12"/>
        <v>0</v>
      </c>
      <c r="AN81" s="1047"/>
    </row>
    <row r="82" spans="1:71" ht="9.9499999999999993" customHeight="1" thickTop="1" x14ac:dyDescent="0.25">
      <c r="A82" s="1366"/>
      <c r="C82" s="1056"/>
      <c r="D82" s="1990"/>
      <c r="E82" s="1990"/>
      <c r="F82" s="1142"/>
      <c r="G82" s="1142"/>
      <c r="H82" s="1991"/>
      <c r="I82" s="1991"/>
      <c r="J82" s="1991"/>
      <c r="K82" s="1991"/>
      <c r="L82" s="1990"/>
      <c r="M82" s="1990"/>
      <c r="N82" s="1990"/>
      <c r="O82" s="1990"/>
      <c r="P82" s="1990"/>
      <c r="Q82" s="1990"/>
      <c r="R82" s="11"/>
      <c r="S82" s="11"/>
      <c r="T82" s="11"/>
      <c r="U82" s="11"/>
      <c r="V82" s="489"/>
      <c r="W82" s="489"/>
      <c r="X82" s="1992"/>
      <c r="Y82" s="489"/>
      <c r="Z82" s="1993"/>
      <c r="AA82" s="1994"/>
      <c r="AB82" s="1367"/>
      <c r="AD82" s="1995"/>
      <c r="AE82" s="1995"/>
      <c r="AF82" s="1995"/>
      <c r="AG82" s="1995"/>
      <c r="AH82" s="1995"/>
      <c r="AJ82" s="2130"/>
      <c r="AK82" s="2131"/>
      <c r="AL82" s="2131"/>
      <c r="AM82" s="1369"/>
      <c r="AN82" s="1369"/>
    </row>
    <row r="83" spans="1:71" ht="9.9499999999999993" customHeight="1" x14ac:dyDescent="0.25">
      <c r="C83" s="1653" t="s">
        <v>14</v>
      </c>
      <c r="D83" s="1990"/>
      <c r="E83" s="1990"/>
      <c r="F83" s="1237"/>
      <c r="G83" s="1238"/>
      <c r="H83" s="1603">
        <f t="shared" ref="H83:U83" si="13">COUNTIF(H6:H81,"&gt;=0")</f>
        <v>10</v>
      </c>
      <c r="I83" s="1603">
        <f t="shared" si="13"/>
        <v>8</v>
      </c>
      <c r="J83" s="1603">
        <f t="shared" si="13"/>
        <v>12</v>
      </c>
      <c r="K83" s="1603">
        <f t="shared" si="13"/>
        <v>8</v>
      </c>
      <c r="L83" s="1604">
        <f t="shared" si="13"/>
        <v>12</v>
      </c>
      <c r="M83" s="1604">
        <f t="shared" si="13"/>
        <v>10</v>
      </c>
      <c r="N83" s="1604">
        <f t="shared" si="13"/>
        <v>10</v>
      </c>
      <c r="O83" s="1604">
        <f t="shared" si="13"/>
        <v>8</v>
      </c>
      <c r="P83" s="1604">
        <f t="shared" si="13"/>
        <v>11</v>
      </c>
      <c r="Q83" s="1604">
        <f t="shared" si="13"/>
        <v>11</v>
      </c>
      <c r="R83" s="1604">
        <f t="shared" si="13"/>
        <v>14</v>
      </c>
      <c r="S83" s="1604">
        <f t="shared" si="13"/>
        <v>17</v>
      </c>
      <c r="T83" s="1604">
        <f t="shared" si="13"/>
        <v>14</v>
      </c>
      <c r="U83" s="1604">
        <f t="shared" si="13"/>
        <v>0</v>
      </c>
      <c r="V83" s="3999" t="s">
        <v>50</v>
      </c>
      <c r="W83" s="4000"/>
      <c r="X83" s="4000"/>
      <c r="Y83" s="1653"/>
      <c r="Z83" s="1996"/>
      <c r="AA83" s="1997"/>
      <c r="AB83" s="1605"/>
      <c r="AC83" s="1605"/>
      <c r="AD83" s="1605"/>
      <c r="AE83" s="4093" t="s">
        <v>685</v>
      </c>
      <c r="AF83" s="4093"/>
      <c r="AG83" s="4093"/>
      <c r="AH83" s="4093"/>
      <c r="AI83" s="2132">
        <f>SUM(AI6:AI81)</f>
        <v>689</v>
      </c>
      <c r="AJ83" s="2133">
        <f>COUNTIF(AJ6:AJ81,"&gt;=0")</f>
        <v>28</v>
      </c>
      <c r="AK83" s="1373"/>
      <c r="AL83" s="1373"/>
      <c r="AM83" s="1373"/>
      <c r="AN83" s="1373"/>
    </row>
    <row r="84" spans="1:71" ht="9.9499999999999993" customHeight="1" x14ac:dyDescent="0.25">
      <c r="C84" s="1606"/>
      <c r="D84" s="409"/>
      <c r="V84" s="1608">
        <f>SUM(H83:U83)/COUNTIF(H83:U83,"&gt;0")</f>
        <v>11.153846153846153</v>
      </c>
      <c r="W84" s="4006" t="s">
        <v>81</v>
      </c>
      <c r="X84" s="4006"/>
      <c r="Y84" s="1653"/>
      <c r="Z84" s="1996"/>
      <c r="AA84" s="1998"/>
      <c r="AB84" s="3"/>
      <c r="AD84" s="1999"/>
      <c r="AE84" s="4072" t="s">
        <v>686</v>
      </c>
      <c r="AF84" s="4072"/>
      <c r="AG84" s="4072"/>
      <c r="AH84" s="4072"/>
      <c r="AI84" s="2134">
        <f>AVERAGE(AI6:AI81)</f>
        <v>9.0657894736842106</v>
      </c>
      <c r="AJ84" s="4073" t="s">
        <v>59</v>
      </c>
      <c r="AK84" s="4074"/>
      <c r="AL84" s="4074"/>
      <c r="AM84" s="2000"/>
      <c r="AN84" s="1609"/>
    </row>
    <row r="85" spans="1:71" ht="9.9499999999999993" customHeight="1" x14ac:dyDescent="0.25">
      <c r="C85" s="1606"/>
      <c r="D85" s="409"/>
      <c r="V85" s="2001"/>
      <c r="W85" s="1653"/>
      <c r="X85" s="1653"/>
      <c r="Y85" s="1653"/>
      <c r="Z85" s="1996"/>
      <c r="AA85" s="1998"/>
      <c r="AB85" s="3"/>
      <c r="AD85" s="2002"/>
      <c r="AE85" s="2003"/>
      <c r="AF85" s="2003"/>
      <c r="AG85" s="2003"/>
      <c r="AH85" s="2003"/>
      <c r="AI85" s="2004"/>
      <c r="AJ85" s="2005"/>
      <c r="AK85" s="2005"/>
      <c r="AL85" s="2005"/>
      <c r="AM85" s="2005"/>
      <c r="AN85" s="1609"/>
    </row>
    <row r="86" spans="1:71" ht="9.9499999999999993" customHeight="1" thickBot="1" x14ac:dyDescent="0.3">
      <c r="C86" s="1606"/>
      <c r="D86" s="409"/>
      <c r="V86" s="2001"/>
      <c r="W86" s="1653"/>
      <c r="X86" s="1653"/>
      <c r="Y86" s="1653"/>
      <c r="Z86" s="1996"/>
      <c r="AA86" s="1998"/>
      <c r="AB86" s="3"/>
      <c r="AD86" s="2002"/>
      <c r="AE86" s="2003"/>
      <c r="AF86" s="2003"/>
      <c r="AG86" s="2003"/>
      <c r="AH86" s="2003"/>
      <c r="AI86" s="2004"/>
      <c r="AJ86" s="2005"/>
      <c r="AK86" s="2005"/>
      <c r="AL86" s="2005"/>
      <c r="AM86" s="2005"/>
      <c r="AN86" s="1609"/>
    </row>
    <row r="87" spans="1:71" ht="9.9499999999999993" customHeight="1" thickTop="1" x14ac:dyDescent="0.25">
      <c r="A87" s="2006"/>
      <c r="B87" s="2007"/>
      <c r="C87" s="2008"/>
      <c r="D87" s="2009"/>
      <c r="E87" s="2009"/>
      <c r="F87" s="2010"/>
      <c r="G87" s="2010"/>
      <c r="H87" s="2007"/>
      <c r="I87" s="2007"/>
      <c r="J87" s="2007"/>
      <c r="K87" s="2007"/>
      <c r="L87" s="2007"/>
      <c r="M87" s="2007"/>
      <c r="N87" s="2011"/>
      <c r="O87" s="2011"/>
      <c r="P87" s="2007"/>
      <c r="Q87" s="2007"/>
      <c r="R87" s="2008"/>
      <c r="S87" s="2008"/>
      <c r="T87" s="2008"/>
      <c r="U87" s="2008"/>
      <c r="V87" s="2007"/>
      <c r="W87" s="2012"/>
      <c r="X87" s="2012"/>
      <c r="Y87" s="2012"/>
      <c r="Z87" s="2013"/>
      <c r="AA87" s="2014"/>
      <c r="AB87" s="2012"/>
      <c r="AC87" s="2012"/>
      <c r="AD87" s="2012"/>
      <c r="AE87" s="2012"/>
      <c r="AF87" s="2012"/>
      <c r="AG87" s="2012"/>
      <c r="AH87" s="2012"/>
      <c r="AI87" s="2012"/>
      <c r="AJ87" s="2012"/>
      <c r="AK87" s="2015"/>
      <c r="AL87" s="2015"/>
      <c r="AM87" s="2015"/>
      <c r="AN87" s="2015"/>
    </row>
    <row r="88" spans="1:71" ht="9.9499999999999993" customHeight="1" thickBot="1" x14ac:dyDescent="0.3">
      <c r="D88" s="3975" t="s">
        <v>162</v>
      </c>
      <c r="E88" s="3975"/>
      <c r="F88" s="3975"/>
      <c r="G88" s="3975"/>
      <c r="Z88" s="1"/>
      <c r="AA88" s="1"/>
      <c r="AI88" s="4"/>
      <c r="AJ88" s="4"/>
      <c r="AL88" s="1609"/>
      <c r="AM88" s="1243"/>
      <c r="AN88" s="1243"/>
      <c r="AS88" s="1806"/>
      <c r="AT88" s="1806"/>
      <c r="AY88" s="1"/>
      <c r="AZ88" s="1"/>
      <c r="BR88" s="1047"/>
      <c r="BS88" s="1047"/>
    </row>
    <row r="89" spans="1:71" ht="9.9499999999999993" customHeight="1" x14ac:dyDescent="0.25">
      <c r="D89" s="3975"/>
      <c r="E89" s="3975"/>
      <c r="F89" s="3975"/>
      <c r="G89" s="3975"/>
      <c r="H89" s="1656" t="s">
        <v>39</v>
      </c>
      <c r="I89" s="1656" t="s">
        <v>38</v>
      </c>
      <c r="J89" s="1656" t="s">
        <v>446</v>
      </c>
      <c r="K89" s="1657" t="s">
        <v>9</v>
      </c>
      <c r="L89" s="1656" t="s">
        <v>13</v>
      </c>
      <c r="M89" s="1656" t="s">
        <v>12</v>
      </c>
      <c r="N89" s="1656" t="s">
        <v>10</v>
      </c>
      <c r="O89" s="1656" t="s">
        <v>163</v>
      </c>
      <c r="P89" s="1656" t="s">
        <v>164</v>
      </c>
      <c r="Q89" s="1656" t="s">
        <v>165</v>
      </c>
      <c r="R89" s="1656" t="s">
        <v>166</v>
      </c>
      <c r="S89" s="1047"/>
      <c r="T89" s="3976" t="s">
        <v>79</v>
      </c>
      <c r="U89" s="3977"/>
      <c r="V89" s="3977"/>
      <c r="W89" s="3977"/>
      <c r="X89" s="3977"/>
      <c r="Y89" s="3977"/>
      <c r="Z89" s="3977"/>
      <c r="AA89" s="3978"/>
      <c r="AC89" s="3982" t="s">
        <v>78</v>
      </c>
      <c r="AD89" s="3983"/>
      <c r="AE89" s="3983"/>
      <c r="AF89" s="3983"/>
      <c r="AG89" s="3983"/>
      <c r="AH89" s="3983"/>
      <c r="AI89" s="3983"/>
      <c r="AJ89" s="3983"/>
      <c r="AK89" s="3983"/>
      <c r="AL89" s="3984"/>
      <c r="AM89" s="1808"/>
      <c r="AN89" s="1609"/>
    </row>
    <row r="90" spans="1:71" ht="12" customHeight="1" thickBot="1" x14ac:dyDescent="0.3">
      <c r="E90" s="1408" t="s">
        <v>4</v>
      </c>
      <c r="F90" s="1113"/>
      <c r="H90" s="1409">
        <v>11</v>
      </c>
      <c r="I90" s="1410">
        <v>12</v>
      </c>
      <c r="J90" s="1409">
        <v>13</v>
      </c>
      <c r="K90" s="1410">
        <v>14</v>
      </c>
      <c r="L90" s="1409">
        <v>15</v>
      </c>
      <c r="M90" s="1410">
        <v>16</v>
      </c>
      <c r="N90" s="1409">
        <v>17</v>
      </c>
      <c r="O90" s="1409">
        <v>18</v>
      </c>
      <c r="P90" s="1409">
        <v>19</v>
      </c>
      <c r="Q90" s="1409">
        <v>20</v>
      </c>
      <c r="R90" s="1409">
        <v>21</v>
      </c>
      <c r="S90" s="1047"/>
      <c r="T90" s="3979"/>
      <c r="U90" s="3980"/>
      <c r="V90" s="3980"/>
      <c r="W90" s="3980"/>
      <c r="X90" s="3980"/>
      <c r="Y90" s="3980"/>
      <c r="Z90" s="3980"/>
      <c r="AA90" s="3981"/>
      <c r="AB90" s="1047"/>
      <c r="AC90" s="3985"/>
      <c r="AD90" s="3986"/>
      <c r="AE90" s="3986"/>
      <c r="AF90" s="3986"/>
      <c r="AG90" s="3986"/>
      <c r="AH90" s="3986"/>
      <c r="AI90" s="3986"/>
      <c r="AJ90" s="3986"/>
      <c r="AK90" s="3986"/>
      <c r="AL90" s="3987"/>
      <c r="AM90" s="1808"/>
      <c r="AZ90" s="1"/>
    </row>
    <row r="91" spans="1:71" ht="9.9499999999999993" customHeight="1" x14ac:dyDescent="0.25">
      <c r="E91" s="1427" t="s">
        <v>16</v>
      </c>
      <c r="F91" s="1113"/>
      <c r="H91" s="1428">
        <v>8</v>
      </c>
      <c r="I91" s="1429">
        <v>9</v>
      </c>
      <c r="J91" s="1428">
        <v>10</v>
      </c>
      <c r="K91" s="1429">
        <v>11</v>
      </c>
      <c r="L91" s="1428">
        <v>12</v>
      </c>
      <c r="M91" s="1429">
        <v>13</v>
      </c>
      <c r="N91" s="1428">
        <v>14</v>
      </c>
      <c r="O91" s="1428">
        <v>15</v>
      </c>
      <c r="P91" s="1428">
        <v>16</v>
      </c>
      <c r="Q91" s="1428">
        <v>17</v>
      </c>
      <c r="R91" s="1428">
        <v>18</v>
      </c>
      <c r="S91" s="1047"/>
      <c r="T91" s="1047"/>
      <c r="U91" s="1047"/>
      <c r="W91" s="1047"/>
      <c r="X91" s="1047"/>
      <c r="Y91" s="1047"/>
      <c r="Z91" s="1047"/>
      <c r="AC91" s="3988" t="s">
        <v>4</v>
      </c>
      <c r="AD91" s="3988"/>
      <c r="AE91" s="3990" t="s">
        <v>695</v>
      </c>
      <c r="AF91" s="3990"/>
      <c r="AG91" s="3990"/>
      <c r="AH91" s="3990"/>
      <c r="AI91" s="3990"/>
      <c r="AJ91" s="3990"/>
      <c r="AK91" s="3990"/>
      <c r="AL91" s="3990"/>
      <c r="AM91" s="1809"/>
      <c r="AZ91" s="1"/>
    </row>
    <row r="92" spans="1:71" ht="9.9499999999999993" customHeight="1" x14ac:dyDescent="0.25">
      <c r="E92" s="1408" t="s">
        <v>17</v>
      </c>
      <c r="F92" s="1113"/>
      <c r="H92" s="1409">
        <v>6</v>
      </c>
      <c r="I92" s="1410">
        <v>7</v>
      </c>
      <c r="J92" s="1409">
        <v>8</v>
      </c>
      <c r="K92" s="1410">
        <v>9</v>
      </c>
      <c r="L92" s="1409">
        <v>10</v>
      </c>
      <c r="M92" s="1410">
        <v>11</v>
      </c>
      <c r="N92" s="1409">
        <v>12</v>
      </c>
      <c r="O92" s="1409">
        <v>13</v>
      </c>
      <c r="P92" s="1409">
        <v>14</v>
      </c>
      <c r="Q92" s="1409">
        <v>15</v>
      </c>
      <c r="R92" s="1409">
        <v>16</v>
      </c>
      <c r="S92" s="1047"/>
      <c r="T92" s="3991" t="s">
        <v>76</v>
      </c>
      <c r="U92" s="3991"/>
      <c r="V92" s="3991"/>
      <c r="W92" s="3991"/>
      <c r="X92" s="3992" t="s">
        <v>77</v>
      </c>
      <c r="Y92" s="3993"/>
      <c r="Z92" s="3993"/>
      <c r="AA92" s="3994"/>
      <c r="AC92" s="3989"/>
      <c r="AD92" s="3989"/>
      <c r="AE92" s="3990"/>
      <c r="AF92" s="3990"/>
      <c r="AG92" s="3990"/>
      <c r="AH92" s="3990"/>
      <c r="AI92" s="3990"/>
      <c r="AJ92" s="3990"/>
      <c r="AK92" s="3990"/>
      <c r="AL92" s="3990"/>
      <c r="AM92" s="1809"/>
      <c r="AZ92" s="1"/>
    </row>
    <row r="93" spans="1:71" ht="9.9499999999999993" customHeight="1" x14ac:dyDescent="0.25">
      <c r="E93" s="1427" t="s">
        <v>18</v>
      </c>
      <c r="F93" s="1113"/>
      <c r="H93" s="1428">
        <v>4</v>
      </c>
      <c r="I93" s="1429">
        <v>5</v>
      </c>
      <c r="J93" s="1428">
        <v>6</v>
      </c>
      <c r="K93" s="1429">
        <v>7</v>
      </c>
      <c r="L93" s="1428">
        <v>8</v>
      </c>
      <c r="M93" s="1429">
        <v>9</v>
      </c>
      <c r="N93" s="1428">
        <v>10</v>
      </c>
      <c r="O93" s="1428">
        <v>11</v>
      </c>
      <c r="P93" s="1428">
        <v>12</v>
      </c>
      <c r="Q93" s="1428">
        <v>13</v>
      </c>
      <c r="R93" s="1428">
        <v>14</v>
      </c>
      <c r="S93" s="1047"/>
      <c r="T93" s="3991"/>
      <c r="U93" s="3991"/>
      <c r="V93" s="3991"/>
      <c r="W93" s="3991"/>
      <c r="X93" s="3995"/>
      <c r="Y93" s="3996"/>
      <c r="Z93" s="3996"/>
      <c r="AA93" s="3997"/>
      <c r="AC93" s="3964" t="s">
        <v>17</v>
      </c>
      <c r="AD93" s="3965"/>
      <c r="AE93" s="3990" t="s">
        <v>696</v>
      </c>
      <c r="AF93" s="3990"/>
      <c r="AG93" s="3990"/>
      <c r="AH93" s="3990"/>
      <c r="AI93" s="3990"/>
      <c r="AJ93" s="3990"/>
      <c r="AK93" s="3990"/>
      <c r="AL93" s="3990"/>
      <c r="AM93" s="1809"/>
      <c r="AZ93" s="1"/>
    </row>
    <row r="94" spans="1:71" ht="9.9499999999999993" customHeight="1" x14ac:dyDescent="0.25">
      <c r="E94" s="1408" t="s">
        <v>19</v>
      </c>
      <c r="F94" s="1113"/>
      <c r="H94" s="1409">
        <v>3</v>
      </c>
      <c r="I94" s="1410">
        <v>4</v>
      </c>
      <c r="J94" s="1409">
        <v>5</v>
      </c>
      <c r="K94" s="1410">
        <v>6</v>
      </c>
      <c r="L94" s="1409">
        <v>7</v>
      </c>
      <c r="M94" s="1410">
        <v>8</v>
      </c>
      <c r="N94" s="1409">
        <v>9</v>
      </c>
      <c r="O94" s="1409">
        <v>10</v>
      </c>
      <c r="P94" s="1409">
        <v>11</v>
      </c>
      <c r="Q94" s="1409">
        <v>12</v>
      </c>
      <c r="R94" s="1409">
        <v>13</v>
      </c>
      <c r="S94" s="1047"/>
      <c r="T94" s="3974" t="s">
        <v>74</v>
      </c>
      <c r="U94" s="3974"/>
      <c r="V94" s="3974"/>
      <c r="W94" s="3974"/>
      <c r="X94" s="3952" t="s">
        <v>75</v>
      </c>
      <c r="Y94" s="3953"/>
      <c r="Z94" s="3953"/>
      <c r="AA94" s="3954"/>
      <c r="AC94" s="3966"/>
      <c r="AD94" s="3967"/>
      <c r="AE94" s="3990"/>
      <c r="AF94" s="3990"/>
      <c r="AG94" s="3990"/>
      <c r="AH94" s="3990"/>
      <c r="AI94" s="3990"/>
      <c r="AJ94" s="3990"/>
      <c r="AK94" s="3990"/>
      <c r="AL94" s="3990"/>
      <c r="AM94" s="1809"/>
      <c r="AZ94" s="1"/>
    </row>
    <row r="95" spans="1:71" ht="9.9499999999999993" customHeight="1" x14ac:dyDescent="0.25">
      <c r="E95" s="1427" t="s">
        <v>20</v>
      </c>
      <c r="F95" s="1113"/>
      <c r="H95" s="1428">
        <v>2</v>
      </c>
      <c r="I95" s="1429">
        <v>3</v>
      </c>
      <c r="J95" s="1428">
        <v>4</v>
      </c>
      <c r="K95" s="1429">
        <v>5</v>
      </c>
      <c r="L95" s="1428">
        <v>6</v>
      </c>
      <c r="M95" s="1429">
        <v>7</v>
      </c>
      <c r="N95" s="1428">
        <v>8</v>
      </c>
      <c r="O95" s="1428">
        <v>9</v>
      </c>
      <c r="P95" s="1409">
        <v>10</v>
      </c>
      <c r="Q95" s="1428">
        <v>11</v>
      </c>
      <c r="R95" s="1428">
        <v>12</v>
      </c>
      <c r="S95" s="1047"/>
      <c r="T95" s="3974"/>
      <c r="U95" s="3974"/>
      <c r="V95" s="3974"/>
      <c r="W95" s="3974"/>
      <c r="X95" s="3955"/>
      <c r="Y95" s="3956"/>
      <c r="Z95" s="3956"/>
      <c r="AA95" s="3957"/>
      <c r="AC95" s="3964" t="s">
        <v>19</v>
      </c>
      <c r="AD95" s="3965"/>
      <c r="AE95" s="4066" t="s">
        <v>687</v>
      </c>
      <c r="AF95" s="4067"/>
      <c r="AG95" s="4067"/>
      <c r="AH95" s="4067"/>
      <c r="AI95" s="4067"/>
      <c r="AJ95" s="4067"/>
      <c r="AK95" s="4067"/>
      <c r="AL95" s="4068"/>
      <c r="AM95" s="1809"/>
      <c r="AZ95" s="1"/>
    </row>
    <row r="96" spans="1:71" ht="9.9499999999999993" customHeight="1" x14ac:dyDescent="0.25">
      <c r="E96" s="1408" t="s">
        <v>21</v>
      </c>
      <c r="F96" s="1113"/>
      <c r="H96" s="1409">
        <v>1</v>
      </c>
      <c r="I96" s="1410">
        <v>2</v>
      </c>
      <c r="J96" s="1409">
        <v>3</v>
      </c>
      <c r="K96" s="1410">
        <v>4</v>
      </c>
      <c r="L96" s="1409">
        <v>5</v>
      </c>
      <c r="M96" s="1410">
        <v>6</v>
      </c>
      <c r="N96" s="1409">
        <v>7</v>
      </c>
      <c r="O96" s="1409">
        <v>8</v>
      </c>
      <c r="P96" s="1428">
        <v>9</v>
      </c>
      <c r="Q96" s="1409">
        <v>10</v>
      </c>
      <c r="R96" s="1409">
        <v>11</v>
      </c>
      <c r="S96" s="1047"/>
      <c r="T96" s="3974" t="s">
        <v>72</v>
      </c>
      <c r="U96" s="3974"/>
      <c r="V96" s="3974"/>
      <c r="W96" s="3974"/>
      <c r="X96" s="3952" t="s">
        <v>73</v>
      </c>
      <c r="Y96" s="3953"/>
      <c r="Z96" s="3953"/>
      <c r="AA96" s="3954"/>
      <c r="AC96" s="3966"/>
      <c r="AD96" s="3967"/>
      <c r="AE96" s="4069"/>
      <c r="AF96" s="4070"/>
      <c r="AG96" s="4070"/>
      <c r="AH96" s="4070"/>
      <c r="AI96" s="4070"/>
      <c r="AJ96" s="4070"/>
      <c r="AK96" s="4070"/>
      <c r="AL96" s="4071"/>
      <c r="AM96" s="1809"/>
      <c r="AZ96" s="1"/>
    </row>
    <row r="97" spans="5:71" ht="9.9499999999999993" customHeight="1" x14ac:dyDescent="0.25">
      <c r="E97" s="1427" t="s">
        <v>41</v>
      </c>
      <c r="F97" s="1113"/>
      <c r="H97" s="1428">
        <v>0</v>
      </c>
      <c r="I97" s="1429">
        <v>1</v>
      </c>
      <c r="J97" s="1428">
        <v>2</v>
      </c>
      <c r="K97" s="1429">
        <v>3</v>
      </c>
      <c r="L97" s="1428">
        <v>4</v>
      </c>
      <c r="M97" s="1429">
        <v>5</v>
      </c>
      <c r="N97" s="1428">
        <v>6</v>
      </c>
      <c r="O97" s="1409">
        <v>7</v>
      </c>
      <c r="P97" s="1409">
        <v>8</v>
      </c>
      <c r="Q97" s="1428">
        <v>9</v>
      </c>
      <c r="R97" s="1409">
        <v>10</v>
      </c>
      <c r="S97" s="1047"/>
      <c r="T97" s="3974"/>
      <c r="U97" s="3974"/>
      <c r="V97" s="3974"/>
      <c r="W97" s="3974"/>
      <c r="X97" s="3955"/>
      <c r="Y97" s="3956"/>
      <c r="Z97" s="3956"/>
      <c r="AA97" s="3957"/>
      <c r="AC97" s="3964" t="s">
        <v>41</v>
      </c>
      <c r="AD97" s="3965"/>
      <c r="AE97" s="1810"/>
      <c r="AF97" s="3968">
        <f>COUNTIF(AJ$6:AJ$81,"=3")</f>
        <v>2</v>
      </c>
      <c r="AG97" s="1654"/>
      <c r="AH97" s="3970" t="s">
        <v>110</v>
      </c>
      <c r="AI97" s="3970"/>
      <c r="AJ97" s="3970"/>
      <c r="AK97" s="3970"/>
      <c r="AL97" s="3971"/>
      <c r="AM97" s="1811"/>
      <c r="AZ97" s="1"/>
    </row>
    <row r="98" spans="5:71" ht="9.75" customHeight="1" x14ac:dyDescent="0.25">
      <c r="E98" s="1408" t="s">
        <v>22</v>
      </c>
      <c r="F98" s="1113"/>
      <c r="H98" s="1409" t="s">
        <v>0</v>
      </c>
      <c r="I98" s="1410">
        <v>0</v>
      </c>
      <c r="J98" s="1409">
        <v>1</v>
      </c>
      <c r="K98" s="1410">
        <v>2</v>
      </c>
      <c r="L98" s="1409">
        <v>3</v>
      </c>
      <c r="M98" s="1410">
        <v>4</v>
      </c>
      <c r="N98" s="1409">
        <v>5</v>
      </c>
      <c r="O98" s="1428">
        <v>6</v>
      </c>
      <c r="P98" s="1409">
        <v>7</v>
      </c>
      <c r="Q98" s="1409">
        <v>8</v>
      </c>
      <c r="R98" s="1428">
        <v>9</v>
      </c>
      <c r="S98" s="1047"/>
      <c r="T98" s="3974" t="s">
        <v>71</v>
      </c>
      <c r="U98" s="3974"/>
      <c r="V98" s="3974"/>
      <c r="W98" s="3974"/>
      <c r="X98" s="3952" t="s">
        <v>70</v>
      </c>
      <c r="Y98" s="3953"/>
      <c r="Z98" s="3953"/>
      <c r="AA98" s="3954"/>
      <c r="AC98" s="3966"/>
      <c r="AD98" s="3967"/>
      <c r="AE98" s="1812"/>
      <c r="AF98" s="3969"/>
      <c r="AG98" s="1655"/>
      <c r="AH98" s="3972"/>
      <c r="AI98" s="3972"/>
      <c r="AJ98" s="3972"/>
      <c r="AK98" s="3972"/>
      <c r="AL98" s="3973"/>
      <c r="AM98" s="1811"/>
      <c r="AZ98" s="1"/>
    </row>
    <row r="99" spans="5:71" ht="9.9499999999999993" customHeight="1" x14ac:dyDescent="0.25">
      <c r="E99" s="1427" t="s">
        <v>23</v>
      </c>
      <c r="F99" s="1113"/>
      <c r="H99" s="1428" t="s">
        <v>0</v>
      </c>
      <c r="I99" s="1429" t="s">
        <v>0</v>
      </c>
      <c r="J99" s="1428">
        <v>0</v>
      </c>
      <c r="K99" s="1429">
        <v>1</v>
      </c>
      <c r="L99" s="1428">
        <v>2</v>
      </c>
      <c r="M99" s="1429">
        <v>3</v>
      </c>
      <c r="N99" s="1428">
        <v>4</v>
      </c>
      <c r="O99" s="1409">
        <v>5</v>
      </c>
      <c r="P99" s="1428">
        <v>6</v>
      </c>
      <c r="Q99" s="1409">
        <v>7</v>
      </c>
      <c r="R99" s="1409">
        <v>8</v>
      </c>
      <c r="S99" s="1047"/>
      <c r="T99" s="3974"/>
      <c r="U99" s="3974"/>
      <c r="V99" s="3974"/>
      <c r="W99" s="3974"/>
      <c r="X99" s="3955"/>
      <c r="Y99" s="3956"/>
      <c r="Z99" s="3956"/>
      <c r="AA99" s="3957"/>
      <c r="AC99" s="3964" t="s">
        <v>22</v>
      </c>
      <c r="AD99" s="3965"/>
      <c r="AE99" s="1810"/>
      <c r="AF99" s="3968">
        <f>COUNTIF(AJ$6:AJ$81,"=2")</f>
        <v>4</v>
      </c>
      <c r="AG99" s="1654"/>
      <c r="AH99" s="3970" t="s">
        <v>111</v>
      </c>
      <c r="AI99" s="3970"/>
      <c r="AJ99" s="3970"/>
      <c r="AK99" s="3970"/>
      <c r="AL99" s="3971"/>
      <c r="AM99" s="1811"/>
      <c r="AZ99" s="1"/>
    </row>
    <row r="100" spans="5:71" ht="9.9499999999999993" customHeight="1" x14ac:dyDescent="0.25">
      <c r="E100" s="1408" t="s">
        <v>24</v>
      </c>
      <c r="F100" s="1113"/>
      <c r="H100" s="1409" t="s">
        <v>0</v>
      </c>
      <c r="I100" s="1410" t="s">
        <v>0</v>
      </c>
      <c r="J100" s="1409" t="s">
        <v>0</v>
      </c>
      <c r="K100" s="1410">
        <v>0</v>
      </c>
      <c r="L100" s="1409">
        <v>1</v>
      </c>
      <c r="M100" s="1410">
        <v>2</v>
      </c>
      <c r="N100" s="1409">
        <v>3</v>
      </c>
      <c r="O100" s="1428">
        <v>4</v>
      </c>
      <c r="P100" s="1409">
        <v>5</v>
      </c>
      <c r="Q100" s="1428">
        <v>6</v>
      </c>
      <c r="R100" s="1409">
        <v>7</v>
      </c>
      <c r="S100" s="1047"/>
      <c r="T100" s="3974" t="s">
        <v>68</v>
      </c>
      <c r="U100" s="3974"/>
      <c r="V100" s="3974"/>
      <c r="W100" s="3974"/>
      <c r="X100" s="3952" t="s">
        <v>69</v>
      </c>
      <c r="Y100" s="3953"/>
      <c r="Z100" s="3953"/>
      <c r="AA100" s="3954"/>
      <c r="AC100" s="3966"/>
      <c r="AD100" s="3967"/>
      <c r="AE100" s="1812"/>
      <c r="AF100" s="3969"/>
      <c r="AG100" s="1655"/>
      <c r="AH100" s="3972"/>
      <c r="AI100" s="3972"/>
      <c r="AJ100" s="3972"/>
      <c r="AK100" s="3972"/>
      <c r="AL100" s="3973"/>
      <c r="AM100" s="1811"/>
      <c r="AZ100" s="1"/>
    </row>
    <row r="101" spans="5:71" ht="9.9499999999999993" customHeight="1" x14ac:dyDescent="0.25">
      <c r="E101" s="1427" t="s">
        <v>29</v>
      </c>
      <c r="F101" s="1113"/>
      <c r="H101" s="1428" t="s">
        <v>0</v>
      </c>
      <c r="I101" s="1429" t="s">
        <v>0</v>
      </c>
      <c r="J101" s="1428" t="s">
        <v>0</v>
      </c>
      <c r="K101" s="1429" t="s">
        <v>0</v>
      </c>
      <c r="L101" s="1428">
        <v>0</v>
      </c>
      <c r="M101" s="1429">
        <v>1</v>
      </c>
      <c r="N101" s="1428">
        <v>2</v>
      </c>
      <c r="O101" s="1409">
        <v>3</v>
      </c>
      <c r="P101" s="1428">
        <v>4</v>
      </c>
      <c r="Q101" s="1409">
        <v>5</v>
      </c>
      <c r="R101" s="1428">
        <v>6</v>
      </c>
      <c r="S101" s="1047"/>
      <c r="T101" s="3974"/>
      <c r="U101" s="3974"/>
      <c r="V101" s="3974"/>
      <c r="W101" s="3974"/>
      <c r="X101" s="3955"/>
      <c r="Y101" s="3956"/>
      <c r="Z101" s="3956"/>
      <c r="AA101" s="3957"/>
      <c r="AB101" s="4"/>
      <c r="AC101" s="3964" t="s">
        <v>33</v>
      </c>
      <c r="AD101" s="3965"/>
      <c r="AE101" s="1810"/>
      <c r="AF101" s="3968">
        <f>COUNTIF(AJ$6:AJ$81,"=1")</f>
        <v>15</v>
      </c>
      <c r="AG101" s="1654"/>
      <c r="AH101" s="3970" t="s">
        <v>642</v>
      </c>
      <c r="AI101" s="3970"/>
      <c r="AJ101" s="3970"/>
      <c r="AK101" s="3970"/>
      <c r="AL101" s="3971"/>
      <c r="AM101" s="181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5:71" ht="9.9499999999999993" customHeight="1" x14ac:dyDescent="0.25">
      <c r="E102" s="1408" t="s">
        <v>30</v>
      </c>
      <c r="F102" s="1113"/>
      <c r="H102" s="1409" t="s">
        <v>0</v>
      </c>
      <c r="I102" s="1410" t="s">
        <v>0</v>
      </c>
      <c r="J102" s="1409" t="s">
        <v>0</v>
      </c>
      <c r="K102" s="1410" t="s">
        <v>0</v>
      </c>
      <c r="L102" s="1409" t="s">
        <v>0</v>
      </c>
      <c r="M102" s="1410">
        <v>0</v>
      </c>
      <c r="N102" s="1409">
        <v>1</v>
      </c>
      <c r="O102" s="1428">
        <v>2</v>
      </c>
      <c r="P102" s="1409">
        <v>3</v>
      </c>
      <c r="Q102" s="1428">
        <v>4</v>
      </c>
      <c r="R102" s="1409">
        <v>5</v>
      </c>
      <c r="S102" s="1047"/>
      <c r="T102" s="3974" t="s">
        <v>85</v>
      </c>
      <c r="U102" s="3974"/>
      <c r="V102" s="3974"/>
      <c r="W102" s="3974"/>
      <c r="X102" s="3952" t="s">
        <v>84</v>
      </c>
      <c r="Y102" s="3953"/>
      <c r="Z102" s="3953"/>
      <c r="AA102" s="3954"/>
      <c r="AB102" s="4"/>
      <c r="AC102" s="3966"/>
      <c r="AD102" s="3967"/>
      <c r="AE102" s="1812"/>
      <c r="AF102" s="3969"/>
      <c r="AG102" s="1655"/>
      <c r="AH102" s="3972"/>
      <c r="AI102" s="3972"/>
      <c r="AJ102" s="3972"/>
      <c r="AK102" s="3972"/>
      <c r="AL102" s="3973"/>
      <c r="AM102" s="181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5:71" ht="9.9499999999999993" customHeight="1" x14ac:dyDescent="0.25">
      <c r="E103" s="1408" t="s">
        <v>33</v>
      </c>
      <c r="F103" s="1113"/>
      <c r="H103" s="1409" t="s">
        <v>0</v>
      </c>
      <c r="I103" s="1410" t="s">
        <v>0</v>
      </c>
      <c r="J103" s="1409" t="s">
        <v>0</v>
      </c>
      <c r="K103" s="1410" t="s">
        <v>0</v>
      </c>
      <c r="L103" s="1409" t="s">
        <v>0</v>
      </c>
      <c r="M103" s="1410" t="s">
        <v>0</v>
      </c>
      <c r="N103" s="1409">
        <v>0</v>
      </c>
      <c r="O103" s="1409">
        <v>1</v>
      </c>
      <c r="P103" s="1428">
        <v>2</v>
      </c>
      <c r="Q103" s="1409">
        <v>3</v>
      </c>
      <c r="R103" s="1428">
        <v>4</v>
      </c>
      <c r="S103" s="1047"/>
      <c r="T103" s="3974"/>
      <c r="U103" s="3974"/>
      <c r="V103" s="3974"/>
      <c r="W103" s="3974"/>
      <c r="X103" s="3955"/>
      <c r="Y103" s="3956"/>
      <c r="Z103" s="3956"/>
      <c r="AA103" s="3957"/>
      <c r="AB103" s="4"/>
      <c r="AC103" s="4"/>
      <c r="AD103" s="4"/>
      <c r="AE103" s="1243"/>
      <c r="AF103" s="1243"/>
      <c r="AG103" s="1243"/>
      <c r="AH103" s="1243"/>
      <c r="AI103" s="1053"/>
      <c r="AJ103" s="1053"/>
      <c r="AK103" s="1053"/>
      <c r="AL103" s="1047"/>
      <c r="AM103" s="1047"/>
      <c r="AN103" s="1047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5:71" ht="9.9499999999999993" customHeight="1" x14ac:dyDescent="0.25">
      <c r="E104" s="1408" t="s">
        <v>56</v>
      </c>
      <c r="H104" s="1409" t="s">
        <v>0</v>
      </c>
      <c r="I104" s="1410" t="s">
        <v>0</v>
      </c>
      <c r="J104" s="1409" t="s">
        <v>0</v>
      </c>
      <c r="K104" s="1410" t="s">
        <v>0</v>
      </c>
      <c r="L104" s="1409" t="s">
        <v>0</v>
      </c>
      <c r="M104" s="1410" t="s">
        <v>0</v>
      </c>
      <c r="N104" s="1410" t="s">
        <v>0</v>
      </c>
      <c r="O104" s="1409">
        <v>0</v>
      </c>
      <c r="P104" s="1409">
        <v>1</v>
      </c>
      <c r="Q104" s="1428">
        <v>2</v>
      </c>
      <c r="R104" s="1409">
        <v>3</v>
      </c>
      <c r="S104" s="1047"/>
      <c r="T104" s="3958" t="s">
        <v>121</v>
      </c>
      <c r="U104" s="3959"/>
      <c r="V104" s="3959"/>
      <c r="W104" s="3960"/>
      <c r="X104" s="3952" t="s">
        <v>122</v>
      </c>
      <c r="Y104" s="3953"/>
      <c r="Z104" s="3953"/>
      <c r="AA104" s="3954"/>
      <c r="AB104" s="4"/>
      <c r="AE104" s="1049"/>
      <c r="AM104" s="1047"/>
      <c r="AN104" s="1047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5:71" ht="9.9499999999999993" customHeight="1" x14ac:dyDescent="0.25">
      <c r="E105" s="1408" t="s">
        <v>48</v>
      </c>
      <c r="H105" s="1409" t="s">
        <v>0</v>
      </c>
      <c r="I105" s="1410" t="s">
        <v>0</v>
      </c>
      <c r="J105" s="1409" t="s">
        <v>0</v>
      </c>
      <c r="K105" s="1410" t="s">
        <v>0</v>
      </c>
      <c r="L105" s="1409" t="s">
        <v>0</v>
      </c>
      <c r="M105" s="1410" t="s">
        <v>0</v>
      </c>
      <c r="N105" s="1410" t="s">
        <v>0</v>
      </c>
      <c r="O105" s="1410" t="s">
        <v>0</v>
      </c>
      <c r="P105" s="1409">
        <v>0</v>
      </c>
      <c r="Q105" s="1409">
        <v>1</v>
      </c>
      <c r="R105" s="1428">
        <v>2</v>
      </c>
      <c r="S105" s="1047"/>
      <c r="T105" s="3961"/>
      <c r="U105" s="3962"/>
      <c r="V105" s="3962"/>
      <c r="W105" s="3963"/>
      <c r="X105" s="3955"/>
      <c r="Y105" s="3956"/>
      <c r="Z105" s="3956"/>
      <c r="AA105" s="3957"/>
      <c r="AB105" s="4"/>
      <c r="AJ105" s="1053"/>
      <c r="AK105" s="1047"/>
      <c r="AL105" s="1047"/>
      <c r="AM105" s="1047"/>
      <c r="AN105" s="1047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5:71" ht="9.9499999999999993" customHeight="1" x14ac:dyDescent="0.25">
      <c r="E106" s="1408" t="s">
        <v>62</v>
      </c>
      <c r="H106" s="1409" t="s">
        <v>0</v>
      </c>
      <c r="I106" s="1410" t="s">
        <v>0</v>
      </c>
      <c r="J106" s="1409" t="s">
        <v>0</v>
      </c>
      <c r="K106" s="1410" t="s">
        <v>0</v>
      </c>
      <c r="L106" s="1409" t="s">
        <v>0</v>
      </c>
      <c r="M106" s="1410" t="s">
        <v>0</v>
      </c>
      <c r="N106" s="1410" t="s">
        <v>0</v>
      </c>
      <c r="O106" s="1410" t="s">
        <v>0</v>
      </c>
      <c r="P106" s="1410" t="s">
        <v>0</v>
      </c>
      <c r="Q106" s="1409">
        <v>0</v>
      </c>
      <c r="R106" s="1409">
        <v>1</v>
      </c>
      <c r="S106" s="1047"/>
      <c r="T106" s="3958" t="s">
        <v>688</v>
      </c>
      <c r="U106" s="3959"/>
      <c r="V106" s="3959"/>
      <c r="W106" s="3960"/>
      <c r="X106" s="3952" t="s">
        <v>176</v>
      </c>
      <c r="Y106" s="3953"/>
      <c r="Z106" s="3953"/>
      <c r="AA106" s="3954"/>
      <c r="AJ106" s="1053"/>
      <c r="AK106" s="1047"/>
      <c r="AL106" s="1047"/>
      <c r="AN106" s="1047"/>
    </row>
    <row r="107" spans="5:71" ht="9.9499999999999993" customHeight="1" x14ac:dyDescent="0.25">
      <c r="E107" s="1408" t="s">
        <v>130</v>
      </c>
      <c r="H107" s="1409" t="s">
        <v>0</v>
      </c>
      <c r="I107" s="1410" t="s">
        <v>0</v>
      </c>
      <c r="J107" s="1409" t="s">
        <v>0</v>
      </c>
      <c r="K107" s="1410" t="s">
        <v>0</v>
      </c>
      <c r="L107" s="1409" t="s">
        <v>0</v>
      </c>
      <c r="M107" s="1410" t="s">
        <v>0</v>
      </c>
      <c r="N107" s="1410" t="s">
        <v>0</v>
      </c>
      <c r="O107" s="1410" t="s">
        <v>0</v>
      </c>
      <c r="P107" s="1410" t="s">
        <v>0</v>
      </c>
      <c r="Q107" s="1410" t="s">
        <v>0</v>
      </c>
      <c r="R107" s="1409">
        <v>0</v>
      </c>
      <c r="S107" s="1047"/>
      <c r="T107" s="3961"/>
      <c r="U107" s="3962"/>
      <c r="V107" s="3962"/>
      <c r="W107" s="3963"/>
      <c r="X107" s="3955"/>
      <c r="Y107" s="3956"/>
      <c r="Z107" s="3956"/>
      <c r="AA107" s="3957"/>
      <c r="AJ107" s="1053"/>
      <c r="AK107" s="1047"/>
      <c r="AL107" s="1047"/>
      <c r="AM107" s="1047"/>
      <c r="AN107" s="1047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5:71" ht="9.9499999999999993" customHeight="1" x14ac:dyDescent="0.25">
      <c r="O108" s="1048"/>
      <c r="P108" s="1048"/>
      <c r="Z108" s="1"/>
      <c r="AA108" s="4"/>
      <c r="AB108" s="1243"/>
      <c r="AC108" s="1243"/>
      <c r="AD108" s="1243"/>
      <c r="AE108" s="1243"/>
      <c r="AF108" s="1053"/>
      <c r="AG108" s="1053"/>
      <c r="AH108" s="1053"/>
      <c r="AI108" s="1047"/>
      <c r="AJ108" s="1047"/>
      <c r="AK108" s="1047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R108" s="1047"/>
      <c r="BS108" s="1047"/>
    </row>
    <row r="109" spans="5:71" ht="9.9499999999999993" customHeight="1" x14ac:dyDescent="0.25">
      <c r="E109" s="2017" t="s">
        <v>689</v>
      </c>
      <c r="F109" s="2017"/>
      <c r="G109" s="1047"/>
      <c r="O109" s="1048"/>
      <c r="P109" s="1048"/>
      <c r="Z109" s="2016"/>
      <c r="AA109" s="1"/>
      <c r="AB109" s="4"/>
      <c r="AC109" s="1243"/>
      <c r="AD109" s="1243"/>
      <c r="AE109" s="1243"/>
      <c r="AF109" s="1053"/>
      <c r="AG109" s="1053"/>
      <c r="AH109" s="1053"/>
      <c r="AI109" s="1047"/>
      <c r="AJ109" s="1047"/>
      <c r="AK109" s="1047"/>
      <c r="AL109" s="1047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R109" s="1047"/>
      <c r="BS109" s="1047"/>
    </row>
    <row r="110" spans="5:71" ht="9.9499999999999993" customHeight="1" x14ac:dyDescent="0.25">
      <c r="E110" s="1344"/>
      <c r="F110" s="1344"/>
      <c r="G110" s="1047"/>
      <c r="P110" s="1048"/>
      <c r="Q110" s="1048"/>
      <c r="R110" s="1140"/>
      <c r="S110" s="1"/>
      <c r="T110" s="2018"/>
      <c r="U110" s="2018"/>
      <c r="V110" s="2018"/>
      <c r="W110" s="2019"/>
      <c r="X110" s="2020"/>
      <c r="Y110" s="2020"/>
      <c r="Z110" s="1378"/>
      <c r="AA110" s="1378"/>
      <c r="AB110" s="2021"/>
      <c r="AC110" s="2021"/>
      <c r="AD110" s="2021"/>
      <c r="AE110" s="2021"/>
      <c r="AF110" s="1053"/>
      <c r="AG110" s="1053"/>
      <c r="AH110" s="1047"/>
      <c r="AI110" s="1047"/>
      <c r="AJ110" s="1047"/>
      <c r="AK110" s="1047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Q110" s="1047"/>
      <c r="BR110" s="1047"/>
      <c r="BS110" s="1047"/>
    </row>
    <row r="111" spans="5:71" ht="9.9499999999999993" customHeight="1" x14ac:dyDescent="0.25">
      <c r="E111" s="1813"/>
      <c r="F111" s="1516"/>
      <c r="G111" s="1516"/>
      <c r="H111" s="3933" t="s">
        <v>509</v>
      </c>
      <c r="I111" s="3933"/>
      <c r="J111" s="3933"/>
      <c r="K111" s="3933"/>
      <c r="L111" s="3933"/>
      <c r="M111" s="3933"/>
      <c r="N111" s="3934"/>
      <c r="P111" s="1048"/>
      <c r="Q111" s="1140"/>
      <c r="R111" s="3939" t="s">
        <v>599</v>
      </c>
      <c r="S111" s="3940"/>
      <c r="T111" s="3940"/>
      <c r="U111" s="3940"/>
      <c r="V111" s="3940"/>
      <c r="W111" s="3940"/>
      <c r="X111" s="3940"/>
      <c r="Y111" s="3940"/>
      <c r="Z111" s="3940"/>
      <c r="AA111" s="3940"/>
      <c r="AB111" s="3940"/>
      <c r="AC111" s="3940"/>
      <c r="AD111" s="3940"/>
      <c r="AE111" s="3941"/>
      <c r="AF111" s="1053"/>
      <c r="AG111" s="1047"/>
      <c r="AH111" s="1047"/>
      <c r="AI111" s="1047"/>
      <c r="AJ111" s="1047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P111" s="1047"/>
      <c r="BQ111" s="1047"/>
      <c r="BR111" s="1047"/>
      <c r="BS111" s="1047"/>
    </row>
    <row r="112" spans="5:71" ht="9.9499999999999993" customHeight="1" x14ac:dyDescent="0.25">
      <c r="E112" s="1524"/>
      <c r="F112" s="1525"/>
      <c r="G112" s="1525"/>
      <c r="H112" s="3935"/>
      <c r="I112" s="3935"/>
      <c r="J112" s="3935"/>
      <c r="K112" s="3935"/>
      <c r="L112" s="3935"/>
      <c r="M112" s="3935"/>
      <c r="N112" s="3936"/>
      <c r="P112" s="1048"/>
      <c r="R112" s="3942"/>
      <c r="S112" s="3943"/>
      <c r="T112" s="3943"/>
      <c r="U112" s="3943"/>
      <c r="V112" s="3943"/>
      <c r="W112" s="3943"/>
      <c r="X112" s="3943"/>
      <c r="Y112" s="3943"/>
      <c r="Z112" s="3943"/>
      <c r="AA112" s="3943"/>
      <c r="AB112" s="3943"/>
      <c r="AC112" s="3943"/>
      <c r="AD112" s="3943"/>
      <c r="AE112" s="3944"/>
      <c r="AF112" s="1053"/>
      <c r="AG112" s="1053"/>
      <c r="AH112" s="1047"/>
      <c r="AI112" s="1047"/>
      <c r="AJ112" s="1047"/>
      <c r="AK112" s="1047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Q112" s="1047"/>
      <c r="BR112" s="1047"/>
      <c r="BS112" s="1047"/>
    </row>
    <row r="113" spans="3:71" ht="9.9499999999999993" customHeight="1" x14ac:dyDescent="0.25">
      <c r="E113" s="1524"/>
      <c r="F113" s="1525"/>
      <c r="G113" s="1525"/>
      <c r="H113" s="3935"/>
      <c r="I113" s="3935"/>
      <c r="J113" s="3935"/>
      <c r="K113" s="3935"/>
      <c r="L113" s="3935"/>
      <c r="M113" s="3935"/>
      <c r="N113" s="3936"/>
      <c r="P113" s="1048"/>
      <c r="Q113" s="1049"/>
      <c r="R113" s="3942"/>
      <c r="S113" s="3943"/>
      <c r="T113" s="3943"/>
      <c r="U113" s="3943"/>
      <c r="V113" s="3943"/>
      <c r="W113" s="3943"/>
      <c r="X113" s="3943"/>
      <c r="Y113" s="3943"/>
      <c r="Z113" s="3943"/>
      <c r="AA113" s="3943"/>
      <c r="AB113" s="3943"/>
      <c r="AC113" s="3943"/>
      <c r="AD113" s="3943"/>
      <c r="AE113" s="3944"/>
      <c r="AF113" s="1053"/>
      <c r="AG113" s="1053"/>
      <c r="AH113" s="1047"/>
      <c r="AI113" s="1047"/>
      <c r="AJ113" s="1047"/>
      <c r="AK113" s="1047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Q113" s="1047"/>
      <c r="BR113" s="1047"/>
      <c r="BS113" s="1047"/>
    </row>
    <row r="114" spans="3:71" ht="9.9499999999999993" customHeight="1" x14ac:dyDescent="0.2">
      <c r="E114" s="1527"/>
      <c r="F114" s="1528"/>
      <c r="G114" s="1528"/>
      <c r="H114" s="3937"/>
      <c r="I114" s="3937"/>
      <c r="J114" s="3937"/>
      <c r="K114" s="3937"/>
      <c r="L114" s="3937"/>
      <c r="M114" s="3937"/>
      <c r="N114" s="3938"/>
      <c r="P114" s="1048"/>
      <c r="Q114" s="1300"/>
      <c r="R114" s="3942"/>
      <c r="S114" s="3943"/>
      <c r="T114" s="3943"/>
      <c r="U114" s="3943"/>
      <c r="V114" s="3943"/>
      <c r="W114" s="3943"/>
      <c r="X114" s="3943"/>
      <c r="Y114" s="3943"/>
      <c r="Z114" s="3943"/>
      <c r="AA114" s="3943"/>
      <c r="AB114" s="3943"/>
      <c r="AC114" s="3943"/>
      <c r="AD114" s="3943"/>
      <c r="AE114" s="3944"/>
      <c r="AF114" s="1053"/>
      <c r="AG114" s="1053"/>
      <c r="AH114" s="1047"/>
      <c r="AI114" s="1047"/>
      <c r="AJ114" s="1047"/>
      <c r="AK114" s="1047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Q114" s="1047"/>
      <c r="BR114" s="1047"/>
      <c r="BS114" s="1047"/>
    </row>
    <row r="115" spans="3:71" ht="9.9499999999999993" customHeight="1" x14ac:dyDescent="0.25">
      <c r="E115" s="1140"/>
      <c r="F115" s="1140"/>
      <c r="G115" s="1140"/>
      <c r="H115" s="1531"/>
      <c r="I115" s="1531"/>
      <c r="J115" s="1531"/>
      <c r="K115" s="1531"/>
      <c r="L115" s="1531"/>
      <c r="M115" s="1531"/>
      <c r="N115" s="1531"/>
      <c r="P115" s="1048"/>
      <c r="Q115" s="1214"/>
      <c r="R115" s="3942"/>
      <c r="S115" s="3943"/>
      <c r="T115" s="3943"/>
      <c r="U115" s="3943"/>
      <c r="V115" s="3943"/>
      <c r="W115" s="3943"/>
      <c r="X115" s="3943"/>
      <c r="Y115" s="3943"/>
      <c r="Z115" s="3943"/>
      <c r="AA115" s="3943"/>
      <c r="AB115" s="3943"/>
      <c r="AC115" s="3943"/>
      <c r="AD115" s="3943"/>
      <c r="AE115" s="3944"/>
      <c r="AF115" s="1053"/>
      <c r="AG115" s="1053"/>
      <c r="AH115" s="1047"/>
      <c r="AI115" s="1047"/>
      <c r="AJ115" s="1047"/>
      <c r="AK115" s="1047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Q115" s="1047"/>
      <c r="BR115" s="1047"/>
      <c r="BS115" s="1047"/>
    </row>
    <row r="116" spans="3:71" ht="9.9499999999999993" customHeight="1" x14ac:dyDescent="0.25">
      <c r="E116" s="1536"/>
      <c r="F116" s="1516"/>
      <c r="G116" s="1516"/>
      <c r="H116" s="3933" t="s">
        <v>512</v>
      </c>
      <c r="I116" s="3933"/>
      <c r="J116" s="3933"/>
      <c r="K116" s="3933"/>
      <c r="L116" s="3933"/>
      <c r="M116" s="3933"/>
      <c r="N116" s="3934"/>
      <c r="P116" s="1048"/>
      <c r="Q116" s="1140"/>
      <c r="R116" s="3945"/>
      <c r="S116" s="3946"/>
      <c r="T116" s="3946"/>
      <c r="U116" s="3946"/>
      <c r="V116" s="3946"/>
      <c r="W116" s="3946"/>
      <c r="X116" s="3946"/>
      <c r="Y116" s="3946"/>
      <c r="Z116" s="3946"/>
      <c r="AA116" s="3946"/>
      <c r="AB116" s="3946"/>
      <c r="AC116" s="3946"/>
      <c r="AD116" s="3946"/>
      <c r="AE116" s="3947"/>
      <c r="AF116" s="1053"/>
      <c r="AG116" s="1053"/>
      <c r="AH116" s="1047"/>
      <c r="AI116" s="1047"/>
      <c r="AJ116" s="1047"/>
      <c r="AK116" s="1047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Q116" s="1047"/>
      <c r="BR116" s="1047"/>
      <c r="BS116" s="1047"/>
    </row>
    <row r="117" spans="3:71" ht="9.9499999999999993" customHeight="1" x14ac:dyDescent="0.25">
      <c r="E117" s="1540"/>
      <c r="F117" s="1541"/>
      <c r="G117" s="1541"/>
      <c r="H117" s="3935"/>
      <c r="I117" s="3935"/>
      <c r="J117" s="3935"/>
      <c r="K117" s="3935"/>
      <c r="L117" s="3935"/>
      <c r="M117" s="3935"/>
      <c r="N117" s="3936"/>
      <c r="P117" s="1048"/>
      <c r="Q117" s="1315"/>
      <c r="R117" s="1227"/>
      <c r="S117" s="1227"/>
      <c r="T117" s="1227"/>
      <c r="U117" s="1227"/>
      <c r="V117" s="2022"/>
      <c r="W117" s="2023"/>
      <c r="X117" s="1227"/>
      <c r="Y117" s="1227"/>
      <c r="Z117" s="1049"/>
      <c r="AA117" s="1049"/>
      <c r="AB117" s="1047"/>
      <c r="AF117" s="2024"/>
      <c r="AG117" s="1053"/>
      <c r="AH117" s="1047"/>
      <c r="AI117" s="1047"/>
      <c r="AJ117" s="1047"/>
      <c r="AK117" s="1047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Q117" s="1047"/>
      <c r="BR117" s="1047"/>
      <c r="BS117" s="1047"/>
    </row>
    <row r="118" spans="3:71" ht="9.9499999999999993" customHeight="1" x14ac:dyDescent="0.25">
      <c r="E118" s="1544"/>
      <c r="F118" s="1545"/>
      <c r="G118" s="1545"/>
      <c r="H118" s="3935"/>
      <c r="I118" s="3935"/>
      <c r="J118" s="3935"/>
      <c r="K118" s="3935"/>
      <c r="L118" s="3935"/>
      <c r="M118" s="3935"/>
      <c r="N118" s="3936"/>
      <c r="P118" s="1048"/>
      <c r="Q118" s="1048"/>
      <c r="R118" s="1315"/>
      <c r="S118" s="1227"/>
      <c r="T118" s="1227"/>
      <c r="U118" s="1227"/>
      <c r="V118" s="1227"/>
      <c r="W118" s="2022"/>
      <c r="X118" s="2023"/>
      <c r="Y118" s="2023"/>
      <c r="Z118" s="1227"/>
      <c r="AA118" s="1049"/>
      <c r="AB118" s="1049"/>
      <c r="AC118" s="1049"/>
      <c r="AG118" s="2024"/>
      <c r="AI118" s="4"/>
      <c r="AJ118" s="4"/>
      <c r="AK118" s="1047"/>
      <c r="AL118" s="1047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R118" s="1047"/>
      <c r="BS118" s="1047"/>
    </row>
    <row r="119" spans="3:71" ht="9.9499999999999993" customHeight="1" x14ac:dyDescent="0.25">
      <c r="E119" s="1544"/>
      <c r="F119" s="1545"/>
      <c r="G119" s="1545"/>
      <c r="H119" s="3937"/>
      <c r="I119" s="3937"/>
      <c r="J119" s="3937"/>
      <c r="K119" s="3937"/>
      <c r="L119" s="3937"/>
      <c r="M119" s="3937"/>
      <c r="N119" s="3938"/>
      <c r="P119" s="1048"/>
      <c r="Q119" s="1048"/>
      <c r="R119" s="1047"/>
      <c r="S119" s="1590"/>
      <c r="T119" s="1590"/>
      <c r="U119" s="1049"/>
      <c r="V119" s="1049"/>
      <c r="W119" s="2025"/>
      <c r="X119" s="2026"/>
      <c r="Y119" s="2026"/>
      <c r="Z119" s="1049"/>
      <c r="AA119" s="1047"/>
      <c r="AB119" s="1047"/>
      <c r="AC119" s="1049"/>
      <c r="AG119" s="4"/>
      <c r="AH119" s="4"/>
      <c r="AI119" s="1047"/>
      <c r="AJ119" s="1047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P119" s="1047"/>
      <c r="BQ119" s="1047"/>
      <c r="BR119" s="1047"/>
      <c r="BS119" s="1047"/>
    </row>
    <row r="120" spans="3:71" ht="9.9499999999999993" customHeight="1" x14ac:dyDescent="0.25">
      <c r="E120" s="1146"/>
      <c r="F120" s="1146"/>
      <c r="G120" s="1146"/>
      <c r="H120" s="1548"/>
      <c r="I120" s="1548"/>
      <c r="J120" s="1548"/>
      <c r="K120" s="1548"/>
      <c r="L120" s="1548"/>
      <c r="M120" s="1548"/>
      <c r="N120" s="1548"/>
      <c r="P120" s="1048"/>
      <c r="Q120" s="1048"/>
      <c r="R120" s="1315"/>
      <c r="S120" s="1590"/>
      <c r="T120" s="1590"/>
      <c r="U120" s="1049"/>
      <c r="V120" s="1049"/>
      <c r="W120" s="2025"/>
      <c r="X120" s="2026"/>
      <c r="Y120" s="2026"/>
      <c r="Z120" s="1049"/>
      <c r="AA120" s="1140"/>
      <c r="AB120" s="1140"/>
      <c r="AC120" s="1047"/>
      <c r="AI120" s="4"/>
      <c r="AJ120" s="1047"/>
      <c r="AK120" s="1243"/>
      <c r="AL120" s="1243"/>
      <c r="AM120" s="1243"/>
      <c r="AN120" s="1243"/>
      <c r="AQ120" s="1806"/>
      <c r="AR120" s="1806"/>
      <c r="AS120" s="1806"/>
      <c r="AT120" s="1806"/>
      <c r="AW120" s="1"/>
      <c r="AX120" s="1"/>
      <c r="AY120" s="1"/>
      <c r="AZ120" s="1"/>
      <c r="BP120" s="1047"/>
      <c r="BQ120" s="1047"/>
      <c r="BR120" s="1047"/>
      <c r="BS120" s="1047"/>
    </row>
    <row r="121" spans="3:71" ht="9.9499999999999993" customHeight="1" x14ac:dyDescent="0.25">
      <c r="E121" s="1224"/>
      <c r="F121" s="1516"/>
      <c r="G121" s="1516"/>
      <c r="H121" s="3933" t="s">
        <v>515</v>
      </c>
      <c r="I121" s="3933"/>
      <c r="J121" s="3933"/>
      <c r="K121" s="3933"/>
      <c r="L121" s="3933"/>
      <c r="M121" s="3933"/>
      <c r="N121" s="3934"/>
      <c r="P121" s="1048"/>
      <c r="Q121" s="1048"/>
      <c r="R121" s="1315"/>
      <c r="S121" s="1590"/>
      <c r="T121" s="1590"/>
      <c r="U121" s="1047"/>
      <c r="W121" s="2027"/>
      <c r="X121" s="2016"/>
      <c r="Y121" s="2016"/>
      <c r="Z121" s="1047"/>
      <c r="AA121" s="1052"/>
      <c r="AB121" s="1052"/>
      <c r="AC121" s="1140"/>
      <c r="AI121" s="4"/>
      <c r="AJ121" s="1047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047"/>
      <c r="AV121" s="1047"/>
      <c r="AW121" s="1047"/>
      <c r="AX121" s="1047"/>
      <c r="AY121" s="1047"/>
      <c r="AZ121" s="1047"/>
      <c r="BA121" s="1047"/>
      <c r="BB121" s="1047"/>
      <c r="BC121" s="1047"/>
      <c r="BD121" s="1047"/>
      <c r="BE121" s="1047"/>
      <c r="BF121" s="1047"/>
      <c r="BG121" s="1047"/>
      <c r="BH121" s="1047"/>
      <c r="BI121" s="1047"/>
      <c r="BJ121" s="1047"/>
      <c r="BK121" s="1047"/>
      <c r="BL121" s="1047"/>
      <c r="BM121" s="1047"/>
      <c r="BN121" s="1047"/>
      <c r="BO121" s="1047"/>
      <c r="BP121" s="1047"/>
      <c r="BQ121" s="1047"/>
      <c r="BR121" s="1047"/>
      <c r="BS121" s="1047"/>
    </row>
    <row r="122" spans="3:71" ht="9.9499999999999993" customHeight="1" x14ac:dyDescent="0.25">
      <c r="D122" s="4"/>
      <c r="E122" s="1524"/>
      <c r="F122" s="1525"/>
      <c r="G122" s="1525"/>
      <c r="H122" s="3935"/>
      <c r="I122" s="3935"/>
      <c r="J122" s="3935"/>
      <c r="K122" s="3935"/>
      <c r="L122" s="3935"/>
      <c r="M122" s="3935"/>
      <c r="N122" s="3936"/>
      <c r="P122" s="1048"/>
      <c r="Q122" s="1048"/>
      <c r="R122" s="1315"/>
      <c r="S122" s="1140"/>
      <c r="T122" s="1140"/>
      <c r="U122" s="1140"/>
      <c r="V122" s="1140"/>
      <c r="W122" s="2028"/>
      <c r="X122" s="2029"/>
      <c r="Y122" s="2029"/>
      <c r="Z122" s="1140"/>
      <c r="AA122" s="1047"/>
      <c r="AB122" s="1047"/>
      <c r="AC122" s="1052"/>
      <c r="AJ122" s="4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047"/>
      <c r="AV122" s="1047"/>
      <c r="AW122" s="1047"/>
      <c r="AX122" s="1047"/>
      <c r="AY122" s="1047"/>
      <c r="AZ122" s="1047"/>
      <c r="BA122" s="1047"/>
      <c r="BB122" s="1047"/>
      <c r="BC122" s="1047"/>
      <c r="BD122" s="1047"/>
      <c r="BE122" s="1047"/>
      <c r="BF122" s="1047"/>
      <c r="BG122" s="1047"/>
      <c r="BH122" s="1047"/>
      <c r="BI122" s="1047"/>
      <c r="BJ122" s="1047"/>
      <c r="BK122" s="1047"/>
      <c r="BL122" s="1047"/>
      <c r="BM122" s="1047"/>
      <c r="BN122" s="1047"/>
      <c r="BO122" s="1047"/>
      <c r="BP122" s="1047"/>
      <c r="BQ122" s="1047"/>
      <c r="BR122" s="1047"/>
      <c r="BS122" s="1047"/>
    </row>
    <row r="123" spans="3:71" ht="9.9499999999999993" customHeight="1" x14ac:dyDescent="0.25">
      <c r="D123" s="4"/>
      <c r="E123" s="1524"/>
      <c r="F123" s="1525"/>
      <c r="G123" s="1525"/>
      <c r="H123" s="3935"/>
      <c r="I123" s="3935"/>
      <c r="J123" s="3935"/>
      <c r="K123" s="3935"/>
      <c r="L123" s="3935"/>
      <c r="M123" s="3935"/>
      <c r="N123" s="3936"/>
      <c r="O123" s="1315"/>
      <c r="P123" s="1052"/>
      <c r="Q123" s="1052"/>
      <c r="R123" s="1052"/>
      <c r="S123" s="1052"/>
      <c r="T123" s="2030"/>
      <c r="U123" s="2031"/>
      <c r="V123" s="1052"/>
      <c r="W123" s="2"/>
      <c r="X123" s="2"/>
      <c r="Y123" s="2"/>
      <c r="Z123" s="1047"/>
      <c r="AA123" s="1"/>
      <c r="AI123" s="4"/>
      <c r="AK123" s="1"/>
      <c r="AL123" s="1"/>
      <c r="AM123" s="1"/>
      <c r="AN123" s="1"/>
      <c r="AO123" s="1"/>
      <c r="AP123" s="1"/>
      <c r="AQ123" s="1"/>
      <c r="AR123" s="1"/>
      <c r="AS123" s="1"/>
      <c r="AT123" s="1047"/>
      <c r="AU123" s="1047"/>
      <c r="AV123" s="1047"/>
      <c r="AW123" s="1047"/>
      <c r="AX123" s="1047"/>
      <c r="AY123" s="1047"/>
      <c r="AZ123" s="1047"/>
      <c r="BA123" s="1047"/>
      <c r="BB123" s="1047"/>
      <c r="BC123" s="1047"/>
      <c r="BD123" s="1047"/>
      <c r="BE123" s="1047"/>
      <c r="BF123" s="1047"/>
      <c r="BG123" s="1047"/>
      <c r="BH123" s="1047"/>
      <c r="BI123" s="1047"/>
      <c r="BJ123" s="1047"/>
      <c r="BK123" s="1047"/>
      <c r="BL123" s="1047"/>
      <c r="BM123" s="1047"/>
      <c r="BN123" s="1047"/>
      <c r="BO123" s="1047"/>
      <c r="BP123" s="1047"/>
      <c r="BQ123" s="1047"/>
      <c r="BR123" s="1047"/>
      <c r="BS123" s="1047"/>
    </row>
    <row r="124" spans="3:71" ht="9.9499999999999993" customHeight="1" x14ac:dyDescent="0.25">
      <c r="C124" s="4"/>
      <c r="D124" s="4"/>
      <c r="E124" s="1524"/>
      <c r="F124" s="1525"/>
      <c r="G124" s="1525"/>
      <c r="H124" s="3935"/>
      <c r="I124" s="3935"/>
      <c r="J124" s="3935"/>
      <c r="K124" s="3935"/>
      <c r="L124" s="3935"/>
      <c r="M124" s="3935"/>
      <c r="N124" s="3936"/>
      <c r="O124" s="1315"/>
      <c r="R124" s="1047"/>
      <c r="S124" s="1047"/>
      <c r="T124" s="2027"/>
      <c r="U124" s="2016"/>
      <c r="W124" s="1047"/>
      <c r="X124" s="1047"/>
      <c r="Y124" s="1047"/>
      <c r="Z124" s="2"/>
      <c r="AA124" s="1"/>
      <c r="AK124" s="1"/>
      <c r="AL124" s="1"/>
      <c r="AM124" s="1"/>
      <c r="AN124" s="1"/>
      <c r="AO124" s="1"/>
      <c r="AP124" s="1"/>
      <c r="AQ124" s="1"/>
      <c r="AR124" s="1"/>
      <c r="AS124" s="1"/>
      <c r="AT124" s="1047"/>
      <c r="AU124" s="1047"/>
      <c r="AV124" s="1047"/>
      <c r="AW124" s="1047"/>
      <c r="AX124" s="1047"/>
      <c r="AY124" s="1047"/>
      <c r="AZ124" s="1047"/>
      <c r="BA124" s="1047"/>
      <c r="BB124" s="1047"/>
      <c r="BC124" s="1047"/>
      <c r="BD124" s="1047"/>
      <c r="BE124" s="1047"/>
      <c r="BF124" s="1047"/>
      <c r="BG124" s="1047"/>
      <c r="BH124" s="1047"/>
      <c r="BI124" s="1047"/>
      <c r="BJ124" s="1047"/>
      <c r="BK124" s="1047"/>
      <c r="BL124" s="1047"/>
      <c r="BM124" s="1047"/>
      <c r="BN124" s="1047"/>
      <c r="BO124" s="1047"/>
      <c r="BP124" s="1047"/>
      <c r="BQ124" s="1047"/>
      <c r="BR124" s="1047"/>
      <c r="BS124" s="1047"/>
    </row>
    <row r="125" spans="3:71" ht="9.9499999999999993" customHeight="1" x14ac:dyDescent="0.25">
      <c r="C125" s="4"/>
      <c r="D125" s="4"/>
      <c r="E125" s="1527"/>
      <c r="F125" s="1528"/>
      <c r="G125" s="1528"/>
      <c r="H125" s="3937"/>
      <c r="I125" s="3937"/>
      <c r="J125" s="3937"/>
      <c r="K125" s="3937"/>
      <c r="L125" s="3937"/>
      <c r="M125" s="3937"/>
      <c r="N125" s="3938"/>
      <c r="O125" s="1"/>
      <c r="P125" s="2"/>
      <c r="Q125" s="2"/>
      <c r="R125" s="2"/>
      <c r="S125" s="2"/>
      <c r="T125" s="2027"/>
      <c r="U125" s="1998"/>
      <c r="V125" s="2"/>
      <c r="W125" s="1047"/>
      <c r="X125" s="1047"/>
      <c r="Y125" s="1047"/>
      <c r="Z125" s="2"/>
      <c r="AA125" s="1"/>
      <c r="AK125" s="1"/>
      <c r="AL125" s="1"/>
      <c r="AM125" s="1"/>
      <c r="AN125" s="1"/>
      <c r="AO125" s="1"/>
      <c r="AP125" s="1"/>
      <c r="AQ125" s="1"/>
      <c r="AR125" s="1"/>
      <c r="AS125" s="1"/>
      <c r="AT125" s="1047"/>
      <c r="AU125" s="1047"/>
      <c r="AV125" s="1047"/>
      <c r="AW125" s="1047"/>
      <c r="AX125" s="1047"/>
      <c r="AY125" s="1047"/>
      <c r="AZ125" s="1047"/>
      <c r="BA125" s="1047"/>
      <c r="BB125" s="1047"/>
      <c r="BC125" s="1047"/>
      <c r="BD125" s="1047"/>
      <c r="BE125" s="1047"/>
      <c r="BF125" s="1047"/>
      <c r="BG125" s="1047"/>
      <c r="BH125" s="1047"/>
      <c r="BI125" s="1047"/>
      <c r="BJ125" s="1047"/>
      <c r="BK125" s="1047"/>
      <c r="BL125" s="1047"/>
      <c r="BM125" s="1047"/>
      <c r="BN125" s="1047"/>
      <c r="BO125" s="1047"/>
      <c r="BP125" s="1047"/>
      <c r="BQ125" s="1047"/>
      <c r="BR125" s="1047"/>
      <c r="BS125" s="1047"/>
    </row>
    <row r="126" spans="3:71" ht="9.9499999999999993" customHeight="1" x14ac:dyDescent="0.25">
      <c r="C126" s="4"/>
      <c r="D126" s="4"/>
      <c r="E126" s="4"/>
      <c r="O126" s="1565"/>
      <c r="P126" s="1565"/>
      <c r="Q126" s="1"/>
      <c r="R126" s="1047"/>
      <c r="S126" s="1047"/>
      <c r="T126" s="1047"/>
      <c r="U126" s="1047"/>
      <c r="V126" s="2027"/>
      <c r="W126" s="2016"/>
      <c r="X126" s="1047"/>
      <c r="Y126" s="1047"/>
      <c r="Z126" s="1047"/>
      <c r="AA126" s="1047"/>
      <c r="AB126" s="1047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047"/>
      <c r="AW126" s="1047"/>
      <c r="AX126" s="1047"/>
      <c r="AY126" s="1047"/>
      <c r="AZ126" s="1047"/>
      <c r="BA126" s="1047"/>
      <c r="BB126" s="1047"/>
      <c r="BC126" s="1047"/>
      <c r="BD126" s="1047"/>
      <c r="BE126" s="1047"/>
      <c r="BF126" s="1047"/>
      <c r="BG126" s="1047"/>
      <c r="BH126" s="1047"/>
      <c r="BI126" s="1047"/>
      <c r="BJ126" s="1047"/>
      <c r="BK126" s="1047"/>
      <c r="BL126" s="1047"/>
      <c r="BM126" s="1047"/>
      <c r="BN126" s="1047"/>
      <c r="BO126" s="1047"/>
      <c r="BP126" s="1047"/>
      <c r="BQ126" s="1047"/>
      <c r="BR126" s="1047"/>
      <c r="BS126" s="1047"/>
    </row>
    <row r="127" spans="3:71" ht="9.9499999999999993" customHeight="1" x14ac:dyDescent="0.25">
      <c r="C127" s="4"/>
      <c r="D127" s="4"/>
      <c r="E127" s="4"/>
      <c r="U127" s="1047"/>
      <c r="W127" s="1047"/>
      <c r="X127" s="1047"/>
      <c r="Y127" s="1047"/>
      <c r="Z127" s="2027"/>
      <c r="AB127" s="1047"/>
      <c r="AC127" s="1047"/>
      <c r="AD127" s="1047"/>
      <c r="AE127" s="1047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047"/>
      <c r="AZ127" s="1047"/>
      <c r="BA127" s="1047"/>
      <c r="BB127" s="1047"/>
      <c r="BC127" s="1047"/>
      <c r="BD127" s="1047"/>
      <c r="BE127" s="1047"/>
      <c r="BF127" s="1047"/>
      <c r="BG127" s="1047"/>
      <c r="BH127" s="1047"/>
      <c r="BI127" s="1047"/>
      <c r="BJ127" s="1047"/>
      <c r="BK127" s="1047"/>
      <c r="BL127" s="1047"/>
      <c r="BM127" s="1047"/>
      <c r="BN127" s="1047"/>
      <c r="BO127" s="1047"/>
      <c r="BP127" s="1047"/>
      <c r="BQ127" s="1047"/>
      <c r="BR127" s="1047"/>
      <c r="BS127" s="1047"/>
    </row>
    <row r="128" spans="3:71" ht="9.9499999999999993" customHeight="1" x14ac:dyDescent="0.25">
      <c r="C128" s="4"/>
      <c r="D128" s="4"/>
      <c r="E128" s="4"/>
      <c r="U128" s="1047"/>
      <c r="W128" s="1047"/>
      <c r="X128" s="1047"/>
      <c r="Y128" s="1047"/>
      <c r="Z128" s="2027"/>
      <c r="AB128" s="1047"/>
      <c r="AC128" s="1047"/>
      <c r="AD128" s="1047"/>
      <c r="AE128" s="1047"/>
      <c r="AM128" s="1"/>
      <c r="AN128" s="1"/>
    </row>
    <row r="129" spans="3:71" ht="9.9499999999999993" customHeight="1" x14ac:dyDescent="0.25">
      <c r="C129" s="4"/>
      <c r="D129" s="4"/>
      <c r="E129" s="4"/>
      <c r="S129" s="1"/>
      <c r="T129" s="1"/>
      <c r="U129" s="1"/>
      <c r="V129" s="4"/>
      <c r="W129" s="4"/>
      <c r="X129" s="4"/>
      <c r="Y129" s="4"/>
      <c r="Z129" s="1"/>
      <c r="AA129" s="1243"/>
      <c r="AB129" s="1243"/>
      <c r="AC129" s="1243"/>
      <c r="AD129" s="1243"/>
      <c r="AE129" s="1243"/>
      <c r="AF129" s="1243"/>
      <c r="AG129" s="1806"/>
      <c r="AH129" s="1806"/>
      <c r="AI129" s="1806"/>
      <c r="AJ129" s="1806"/>
      <c r="AK129" s="1806"/>
      <c r="AL129" s="1806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F129" s="1047"/>
      <c r="BG129" s="1047"/>
      <c r="BH129" s="1047"/>
      <c r="BI129" s="1047"/>
      <c r="BJ129" s="1047"/>
      <c r="BK129" s="1047"/>
      <c r="BL129" s="1047"/>
      <c r="BM129" s="1047"/>
      <c r="BN129" s="1047"/>
      <c r="BO129" s="1047"/>
      <c r="BP129" s="1047"/>
      <c r="BQ129" s="1047"/>
      <c r="BR129" s="1047"/>
      <c r="BS129" s="1047"/>
    </row>
    <row r="130" spans="3:71" ht="9.9499999999999993" customHeight="1" x14ac:dyDescent="0.25">
      <c r="C130" s="4"/>
      <c r="D130" s="4"/>
      <c r="E130" s="4"/>
      <c r="R130" s="2032"/>
      <c r="S130" s="1"/>
      <c r="T130" s="1"/>
      <c r="U130" s="1"/>
      <c r="V130" s="4"/>
      <c r="W130" s="4"/>
      <c r="X130" s="4"/>
      <c r="Y130" s="4"/>
      <c r="Z130" s="1"/>
      <c r="AA130" s="1243"/>
      <c r="AB130" s="1243"/>
      <c r="AC130" s="1243"/>
      <c r="AD130" s="1243"/>
      <c r="AE130" s="1243"/>
      <c r="AF130" s="1243"/>
      <c r="AG130" s="1806"/>
      <c r="AH130" s="1806"/>
      <c r="AI130" s="1806"/>
      <c r="AJ130" s="1806"/>
      <c r="AK130" s="1806"/>
      <c r="AL130" s="1806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F130" s="1047"/>
      <c r="BG130" s="1047"/>
      <c r="BH130" s="1047"/>
      <c r="BI130" s="1047"/>
      <c r="BJ130" s="1047"/>
      <c r="BK130" s="1047"/>
      <c r="BL130" s="1047"/>
      <c r="BM130" s="1047"/>
      <c r="BN130" s="1047"/>
      <c r="BO130" s="1047"/>
      <c r="BP130" s="1047"/>
      <c r="BQ130" s="1047"/>
      <c r="BR130" s="1047"/>
      <c r="BS130" s="1047"/>
    </row>
    <row r="131" spans="3:71" ht="9.9499999999999993" customHeight="1" x14ac:dyDescent="0.25">
      <c r="C131" s="4"/>
      <c r="D131" s="4"/>
      <c r="E131" s="4"/>
      <c r="H131" s="1140"/>
      <c r="I131" s="1140"/>
      <c r="J131" s="1140"/>
      <c r="K131" s="1565"/>
      <c r="L131" s="1565"/>
      <c r="M131" s="1565"/>
      <c r="N131" s="1565"/>
      <c r="R131" s="1815"/>
      <c r="S131" s="1"/>
      <c r="T131" s="1"/>
      <c r="U131" s="1"/>
      <c r="V131" s="4"/>
      <c r="W131" s="4"/>
      <c r="X131" s="4"/>
      <c r="Y131" s="4"/>
      <c r="Z131" s="4"/>
      <c r="AA131" s="1243"/>
      <c r="AB131" s="1243"/>
      <c r="AC131" s="1243"/>
      <c r="AD131" s="1243"/>
      <c r="AE131" s="1243"/>
      <c r="AF131" s="1243"/>
      <c r="AG131" s="1806"/>
      <c r="AH131" s="1806"/>
      <c r="AI131" s="1806"/>
      <c r="AJ131" s="1806"/>
      <c r="AK131" s="1806"/>
      <c r="AL131" s="1806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F131" s="1047"/>
      <c r="BG131" s="1047"/>
      <c r="BH131" s="1047"/>
      <c r="BI131" s="1047"/>
      <c r="BJ131" s="1047"/>
      <c r="BK131" s="1047"/>
      <c r="BL131" s="1047"/>
      <c r="BM131" s="1047"/>
      <c r="BN131" s="1047"/>
      <c r="BO131" s="1047"/>
      <c r="BP131" s="1047"/>
      <c r="BQ131" s="1047"/>
      <c r="BR131" s="1047"/>
      <c r="BS131" s="1047"/>
    </row>
    <row r="132" spans="3:71" ht="9.9499999999999993" customHeight="1" x14ac:dyDescent="0.25">
      <c r="C132" s="4"/>
      <c r="D132" s="4"/>
      <c r="E132" s="4"/>
      <c r="H132" s="1049"/>
      <c r="I132" s="1049"/>
      <c r="J132" s="1049"/>
      <c r="K132" s="1049"/>
      <c r="L132" s="1049"/>
      <c r="M132" s="1049"/>
      <c r="N132" s="1049"/>
      <c r="R132" s="1815"/>
      <c r="S132" s="1"/>
      <c r="T132" s="1"/>
      <c r="U132" s="1"/>
      <c r="V132" s="4"/>
      <c r="W132" s="4"/>
      <c r="X132" s="4"/>
      <c r="Y132" s="4"/>
      <c r="Z132" s="4"/>
      <c r="AA132" s="1243"/>
      <c r="AB132" s="1243"/>
      <c r="AC132" s="1243"/>
      <c r="AD132" s="1243"/>
      <c r="AE132" s="1243"/>
      <c r="AF132" s="1243"/>
      <c r="AG132" s="1806"/>
      <c r="AH132" s="1806"/>
      <c r="AI132" s="1806"/>
      <c r="AJ132" s="1806"/>
      <c r="AK132" s="1806"/>
      <c r="AL132" s="1806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F132" s="1047"/>
      <c r="BG132" s="1047"/>
      <c r="BH132" s="1047"/>
      <c r="BI132" s="1047"/>
      <c r="BJ132" s="1047"/>
      <c r="BK132" s="1047"/>
      <c r="BL132" s="1047"/>
      <c r="BM132" s="1047"/>
      <c r="BN132" s="1047"/>
      <c r="BO132" s="1047"/>
      <c r="BP132" s="1047"/>
      <c r="BQ132" s="1047"/>
      <c r="BR132" s="1047"/>
      <c r="BS132" s="1047"/>
    </row>
    <row r="133" spans="3:71" ht="9.9499999999999993" customHeight="1" x14ac:dyDescent="0.25">
      <c r="C133" s="4"/>
      <c r="D133" s="4"/>
      <c r="E133" s="4"/>
      <c r="O133" s="1565"/>
      <c r="P133" s="1565"/>
      <c r="Q133" s="1565"/>
      <c r="R133" s="1815"/>
      <c r="S133" s="1"/>
      <c r="T133" s="1"/>
      <c r="U133" s="1"/>
      <c r="V133" s="4"/>
      <c r="W133" s="4"/>
      <c r="X133" s="4"/>
      <c r="Y133" s="4"/>
      <c r="Z133" s="4"/>
      <c r="AA133" s="1243"/>
      <c r="AB133" s="1243"/>
      <c r="AC133" s="1243"/>
      <c r="AD133" s="1243"/>
      <c r="AE133" s="1243"/>
      <c r="AF133" s="1243"/>
      <c r="AG133" s="1806"/>
      <c r="AH133" s="1806"/>
      <c r="AI133" s="1806"/>
      <c r="AJ133" s="1806"/>
      <c r="AK133" s="1806"/>
      <c r="AL133" s="1806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F133" s="1047"/>
      <c r="BG133" s="1047"/>
      <c r="BH133" s="1047"/>
      <c r="BI133" s="1047"/>
      <c r="BJ133" s="1047"/>
      <c r="BK133" s="1047"/>
      <c r="BL133" s="1047"/>
      <c r="BM133" s="1047"/>
      <c r="BN133" s="1047"/>
      <c r="BO133" s="1047"/>
      <c r="BP133" s="1047"/>
      <c r="BQ133" s="1047"/>
      <c r="BR133" s="1047"/>
      <c r="BS133" s="1047"/>
    </row>
    <row r="134" spans="3:71" ht="9.9499999999999993" customHeight="1" x14ac:dyDescent="0.25">
      <c r="C134" s="4"/>
      <c r="D134" s="4"/>
      <c r="E134" s="4"/>
      <c r="O134" s="1049"/>
      <c r="P134" s="1049"/>
      <c r="Q134" s="1049"/>
      <c r="R134" s="1815"/>
      <c r="S134" s="1"/>
      <c r="T134" s="1"/>
      <c r="U134" s="1"/>
      <c r="V134" s="4"/>
      <c r="W134" s="4"/>
      <c r="X134" s="4"/>
      <c r="Y134" s="4"/>
      <c r="Z134" s="4"/>
      <c r="AA134" s="1243"/>
      <c r="AB134" s="1243"/>
      <c r="AC134" s="1243"/>
      <c r="AD134" s="1243"/>
      <c r="AE134" s="1243"/>
      <c r="AF134" s="1243"/>
      <c r="AG134" s="1806"/>
      <c r="AH134" s="1806"/>
      <c r="AI134" s="1806"/>
      <c r="AJ134" s="1806"/>
      <c r="AK134" s="1806"/>
      <c r="AL134" s="1806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F134" s="1047"/>
      <c r="BG134" s="1047"/>
      <c r="BH134" s="1047"/>
      <c r="BI134" s="1047"/>
      <c r="BJ134" s="1047"/>
      <c r="BK134" s="1047"/>
      <c r="BL134" s="1047"/>
      <c r="BM134" s="1047"/>
      <c r="BN134" s="1047"/>
      <c r="BO134" s="1047"/>
      <c r="BP134" s="1047"/>
      <c r="BQ134" s="1047"/>
      <c r="BR134" s="1047"/>
      <c r="BS134" s="1047"/>
    </row>
    <row r="135" spans="3:71" ht="9.9499999999999993" customHeight="1" x14ac:dyDescent="0.25">
      <c r="C135" s="4"/>
      <c r="D135" s="4"/>
      <c r="E135" s="4"/>
      <c r="R135" s="1815"/>
      <c r="S135" s="1"/>
      <c r="T135" s="1"/>
      <c r="U135" s="1"/>
      <c r="V135" s="4"/>
      <c r="W135" s="4"/>
      <c r="X135" s="4"/>
      <c r="Y135" s="4"/>
      <c r="Z135" s="4"/>
      <c r="AA135" s="1243"/>
      <c r="AB135" s="1243"/>
      <c r="AC135" s="1243"/>
      <c r="AD135" s="1243"/>
      <c r="AE135" s="1243"/>
      <c r="AF135" s="1243"/>
      <c r="AG135" s="1806"/>
      <c r="AH135" s="1806"/>
      <c r="AI135" s="1806"/>
      <c r="AJ135" s="1806"/>
      <c r="AK135" s="1806"/>
      <c r="AL135" s="1806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F135" s="1047"/>
      <c r="BG135" s="1047"/>
      <c r="BH135" s="1047"/>
      <c r="BI135" s="1047"/>
      <c r="BJ135" s="1047"/>
      <c r="BK135" s="1047"/>
      <c r="BL135" s="1047"/>
      <c r="BM135" s="1047"/>
      <c r="BN135" s="1047"/>
      <c r="BO135" s="1047"/>
      <c r="BP135" s="1047"/>
      <c r="BQ135" s="1047"/>
      <c r="BR135" s="1047"/>
      <c r="BS135" s="1047"/>
    </row>
    <row r="136" spans="3:71" ht="9.9499999999999993" customHeight="1" x14ac:dyDescent="0.25">
      <c r="C136" s="4"/>
      <c r="D136" s="4"/>
      <c r="E136" s="4"/>
      <c r="R136" s="1815"/>
      <c r="S136" s="1"/>
      <c r="T136" s="1"/>
      <c r="U136" s="1"/>
      <c r="V136" s="4"/>
      <c r="W136" s="4"/>
      <c r="X136" s="4"/>
      <c r="Y136" s="4"/>
      <c r="Z136" s="4"/>
      <c r="AA136" s="1243"/>
      <c r="AB136" s="1243"/>
      <c r="AC136" s="1243"/>
      <c r="AD136" s="1243"/>
      <c r="AE136" s="1243"/>
      <c r="AF136" s="1243"/>
      <c r="AG136" s="1806"/>
      <c r="AH136" s="1806"/>
      <c r="AI136" s="1806"/>
      <c r="AJ136" s="1806"/>
      <c r="AK136" s="1806"/>
      <c r="AL136" s="1806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F136" s="1047"/>
      <c r="BG136" s="1047"/>
      <c r="BH136" s="1047"/>
      <c r="BI136" s="1047"/>
      <c r="BJ136" s="1047"/>
      <c r="BK136" s="1047"/>
      <c r="BL136" s="1047"/>
      <c r="BM136" s="1047"/>
      <c r="BN136" s="1047"/>
      <c r="BO136" s="1047"/>
      <c r="BP136" s="1047"/>
      <c r="BQ136" s="1047"/>
      <c r="BR136" s="1047"/>
      <c r="BS136" s="1047"/>
    </row>
    <row r="137" spans="3:71" ht="9.9499999999999993" customHeight="1" x14ac:dyDescent="0.25">
      <c r="C137" s="4"/>
      <c r="D137" s="4"/>
      <c r="E137" s="4"/>
      <c r="H137" s="1053"/>
      <c r="I137" s="1053"/>
      <c r="J137" s="1052"/>
      <c r="K137" s="1052"/>
      <c r="L137" s="1052"/>
      <c r="M137" s="1052"/>
      <c r="N137" s="1052"/>
      <c r="R137" s="1815"/>
      <c r="S137" s="1"/>
      <c r="T137" s="1"/>
      <c r="U137" s="1"/>
      <c r="V137" s="4"/>
      <c r="W137" s="4"/>
      <c r="X137" s="4"/>
      <c r="Y137" s="4"/>
      <c r="Z137" s="4"/>
      <c r="AA137" s="1243"/>
      <c r="AB137" s="1243"/>
      <c r="AC137" s="1243"/>
      <c r="AD137" s="1243"/>
      <c r="AE137" s="1243"/>
      <c r="AF137" s="1243"/>
      <c r="AG137" s="1806"/>
      <c r="AH137" s="1806"/>
      <c r="AI137" s="1806"/>
      <c r="AJ137" s="1806"/>
      <c r="AK137" s="1806"/>
      <c r="AL137" s="1806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F137" s="1047"/>
      <c r="BG137" s="1047"/>
      <c r="BH137" s="1047"/>
      <c r="BI137" s="1047"/>
      <c r="BJ137" s="1047"/>
      <c r="BK137" s="1047"/>
      <c r="BL137" s="1047"/>
      <c r="BM137" s="1047"/>
      <c r="BN137" s="1047"/>
      <c r="BO137" s="1047"/>
      <c r="BP137" s="1047"/>
      <c r="BQ137" s="1047"/>
      <c r="BR137" s="1047"/>
      <c r="BS137" s="1047"/>
    </row>
    <row r="138" spans="3:71" ht="9.9499999999999993" customHeight="1" x14ac:dyDescent="0.25">
      <c r="C138" s="4"/>
      <c r="D138" s="4"/>
      <c r="E138" s="4"/>
      <c r="H138" s="1052"/>
      <c r="I138" s="1052"/>
      <c r="J138" s="1052"/>
      <c r="K138" s="1052"/>
      <c r="L138" s="1052"/>
      <c r="M138" s="1052"/>
      <c r="N138" s="1052"/>
      <c r="R138" s="1815"/>
      <c r="S138" s="1"/>
      <c r="T138" s="1"/>
      <c r="U138" s="1"/>
      <c r="V138" s="4"/>
      <c r="W138" s="4"/>
      <c r="X138" s="4"/>
      <c r="Y138" s="4"/>
      <c r="Z138" s="4"/>
      <c r="AA138" s="1243"/>
      <c r="AB138" s="1243"/>
      <c r="AC138" s="1243"/>
      <c r="AD138" s="1243"/>
      <c r="AE138" s="1243"/>
      <c r="AF138" s="1243"/>
      <c r="AG138" s="1806"/>
      <c r="AH138" s="1806"/>
      <c r="AI138" s="1806"/>
      <c r="AJ138" s="1806"/>
      <c r="AK138" s="1806"/>
      <c r="AL138" s="1806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F138" s="1047"/>
      <c r="BG138" s="1047"/>
      <c r="BH138" s="1047"/>
      <c r="BI138" s="1047"/>
      <c r="BJ138" s="1047"/>
      <c r="BK138" s="1047"/>
      <c r="BL138" s="1047"/>
      <c r="BM138" s="1047"/>
      <c r="BN138" s="1047"/>
      <c r="BO138" s="1047"/>
      <c r="BP138" s="1047"/>
      <c r="BQ138" s="1047"/>
      <c r="BR138" s="1047"/>
      <c r="BS138" s="1047"/>
    </row>
    <row r="139" spans="3:71" ht="9.9499999999999993" customHeight="1" x14ac:dyDescent="0.25">
      <c r="C139" s="4"/>
      <c r="D139" s="4"/>
      <c r="E139" s="4"/>
      <c r="H139" s="1243"/>
      <c r="I139" s="1243"/>
      <c r="J139" s="1243"/>
      <c r="K139" s="1053"/>
      <c r="L139" s="1053"/>
      <c r="M139" s="1053"/>
      <c r="O139" s="1052"/>
      <c r="P139" s="1052"/>
      <c r="Q139" s="1052"/>
      <c r="R139" s="1815"/>
      <c r="S139" s="1"/>
      <c r="T139" s="1"/>
      <c r="U139" s="1"/>
      <c r="V139" s="4"/>
      <c r="W139" s="4"/>
      <c r="X139" s="4"/>
      <c r="Y139" s="4"/>
      <c r="Z139" s="4"/>
      <c r="AA139" s="1243"/>
      <c r="AB139" s="1243"/>
      <c r="AC139" s="1243"/>
      <c r="AD139" s="1243"/>
      <c r="AE139" s="1243"/>
      <c r="AF139" s="1243"/>
      <c r="AG139" s="1806"/>
      <c r="AH139" s="1806"/>
      <c r="AI139" s="1806"/>
      <c r="AJ139" s="1806"/>
      <c r="AK139" s="1806"/>
      <c r="AL139" s="1806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F139" s="1047"/>
      <c r="BG139" s="1047"/>
      <c r="BH139" s="1047"/>
      <c r="BI139" s="1047"/>
      <c r="BJ139" s="1047"/>
      <c r="BK139" s="1047"/>
      <c r="BL139" s="1047"/>
      <c r="BM139" s="1047"/>
      <c r="BN139" s="1047"/>
      <c r="BO139" s="1047"/>
      <c r="BP139" s="1047"/>
      <c r="BQ139" s="1047"/>
      <c r="BR139" s="1047"/>
      <c r="BS139" s="1047"/>
    </row>
    <row r="140" spans="3:71" ht="9.9499999999999993" customHeight="1" x14ac:dyDescent="0.25">
      <c r="C140" s="4"/>
      <c r="D140" s="4"/>
      <c r="E140" s="4"/>
      <c r="O140" s="1052"/>
      <c r="P140" s="1052"/>
      <c r="Q140" s="1052"/>
      <c r="R140" s="1815"/>
      <c r="S140" s="1"/>
      <c r="T140" s="1"/>
      <c r="U140" s="1"/>
      <c r="V140" s="4"/>
      <c r="W140" s="4"/>
      <c r="X140" s="4"/>
      <c r="Y140" s="4"/>
      <c r="Z140" s="4"/>
      <c r="AA140" s="1243"/>
      <c r="AB140" s="1243"/>
      <c r="AC140" s="1243"/>
      <c r="AD140" s="1243"/>
      <c r="AE140" s="1243"/>
      <c r="AF140" s="1243"/>
      <c r="AG140" s="1806"/>
      <c r="AH140" s="1806"/>
      <c r="AI140" s="1806"/>
      <c r="AJ140" s="1806"/>
      <c r="AK140" s="1806"/>
      <c r="AL140" s="1806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F140" s="1047"/>
      <c r="BG140" s="1047"/>
      <c r="BH140" s="1047"/>
      <c r="BI140" s="1047"/>
      <c r="BJ140" s="1047"/>
      <c r="BK140" s="1047"/>
      <c r="BL140" s="1047"/>
      <c r="BM140" s="1047"/>
      <c r="BN140" s="1047"/>
      <c r="BO140" s="1047"/>
      <c r="BP140" s="1047"/>
      <c r="BQ140" s="1047"/>
      <c r="BR140" s="1047"/>
      <c r="BS140" s="1047"/>
    </row>
    <row r="141" spans="3:71" ht="9.9499999999999993" customHeight="1" x14ac:dyDescent="0.25">
      <c r="C141" s="4"/>
      <c r="D141" s="4"/>
      <c r="E141" s="4"/>
      <c r="R141" s="1815"/>
      <c r="S141" s="1"/>
      <c r="T141" s="1"/>
      <c r="U141" s="1"/>
      <c r="V141" s="4"/>
      <c r="W141" s="4"/>
      <c r="X141" s="4"/>
      <c r="Y141" s="4"/>
      <c r="Z141" s="4"/>
      <c r="AA141" s="1243"/>
      <c r="AB141" s="1243"/>
      <c r="AC141" s="1243"/>
      <c r="AD141" s="1243"/>
      <c r="AE141" s="1243"/>
      <c r="AF141" s="1243"/>
      <c r="AG141" s="1806"/>
      <c r="AH141" s="1806"/>
      <c r="AI141" s="1806"/>
      <c r="AJ141" s="1806"/>
      <c r="AK141" s="1806"/>
      <c r="AL141" s="1806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F141" s="1047"/>
      <c r="BG141" s="1047"/>
      <c r="BH141" s="1047"/>
      <c r="BI141" s="1047"/>
      <c r="BJ141" s="1047"/>
      <c r="BK141" s="1047"/>
      <c r="BL141" s="1047"/>
      <c r="BM141" s="1047"/>
      <c r="BN141" s="1047"/>
      <c r="BO141" s="1047"/>
      <c r="BP141" s="1047"/>
      <c r="BQ141" s="1047"/>
      <c r="BR141" s="1047"/>
      <c r="BS141" s="1047"/>
    </row>
    <row r="142" spans="3:71" ht="9.9499999999999993" customHeight="1" x14ac:dyDescent="0.25">
      <c r="C142" s="4"/>
      <c r="D142" s="4"/>
      <c r="E142" s="4"/>
      <c r="R142" s="1815"/>
      <c r="S142" s="1"/>
      <c r="T142" s="1"/>
      <c r="U142" s="1"/>
      <c r="V142" s="4"/>
      <c r="W142" s="4"/>
      <c r="X142" s="4"/>
      <c r="Y142" s="4"/>
      <c r="Z142" s="4"/>
      <c r="AA142" s="1243"/>
      <c r="AB142" s="1243"/>
      <c r="AC142" s="1243"/>
      <c r="AD142" s="1243"/>
      <c r="AE142" s="1243"/>
      <c r="AF142" s="1243"/>
      <c r="AG142" s="1806"/>
      <c r="AH142" s="1806"/>
      <c r="AI142" s="1806"/>
      <c r="AJ142" s="1806"/>
      <c r="AK142" s="1806"/>
      <c r="AL142" s="1806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F142" s="1047"/>
      <c r="BG142" s="1047"/>
      <c r="BH142" s="1047"/>
      <c r="BI142" s="1047"/>
      <c r="BJ142" s="1047"/>
      <c r="BK142" s="1047"/>
      <c r="BL142" s="1047"/>
      <c r="BM142" s="1047"/>
      <c r="BN142" s="1047"/>
      <c r="BO142" s="1047"/>
      <c r="BP142" s="1047"/>
      <c r="BQ142" s="1047"/>
      <c r="BR142" s="1047"/>
      <c r="BS142" s="1047"/>
    </row>
    <row r="143" spans="3:71" ht="9.9499999999999993" customHeight="1" x14ac:dyDescent="0.25">
      <c r="C143" s="4"/>
      <c r="D143" s="4"/>
      <c r="E143" s="4"/>
      <c r="R143" s="1815"/>
      <c r="S143" s="1"/>
      <c r="T143" s="1"/>
      <c r="U143" s="1"/>
      <c r="V143" s="4"/>
      <c r="W143" s="4"/>
      <c r="X143" s="4"/>
      <c r="Y143" s="4"/>
      <c r="Z143" s="4"/>
      <c r="AA143" s="1243"/>
      <c r="AB143" s="1243"/>
      <c r="AC143" s="1243"/>
      <c r="AD143" s="1243"/>
      <c r="AE143" s="1243"/>
      <c r="AF143" s="1243"/>
      <c r="AG143" s="1806"/>
      <c r="AH143" s="1806"/>
      <c r="AI143" s="1806"/>
      <c r="AJ143" s="1806"/>
      <c r="AK143" s="1806"/>
      <c r="AL143" s="1806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F143" s="1047"/>
      <c r="BG143" s="1047"/>
      <c r="BH143" s="1047"/>
      <c r="BI143" s="1047"/>
      <c r="BJ143" s="1047"/>
      <c r="BK143" s="1047"/>
      <c r="BL143" s="1047"/>
      <c r="BM143" s="1047"/>
      <c r="BN143" s="1047"/>
      <c r="BO143" s="1047"/>
      <c r="BP143" s="1047"/>
      <c r="BQ143" s="1047"/>
      <c r="BR143" s="1047"/>
      <c r="BS143" s="1047"/>
    </row>
    <row r="144" spans="3:71" ht="9.9499999999999993" customHeight="1" x14ac:dyDescent="0.25">
      <c r="C144" s="4"/>
      <c r="D144" s="4"/>
      <c r="E144" s="4"/>
      <c r="R144" s="1815"/>
      <c r="S144" s="1"/>
      <c r="T144" s="1"/>
      <c r="U144" s="1"/>
      <c r="V144" s="4"/>
      <c r="W144" s="4"/>
      <c r="X144" s="4"/>
      <c r="Y144" s="4"/>
      <c r="Z144" s="4"/>
      <c r="AA144" s="1243"/>
      <c r="AB144" s="1243"/>
      <c r="AC144" s="1243"/>
      <c r="AD144" s="1243"/>
      <c r="AE144" s="1243"/>
      <c r="AF144" s="1243"/>
      <c r="AG144" s="1806"/>
      <c r="AH144" s="1806"/>
      <c r="AI144" s="1806"/>
      <c r="AJ144" s="1806"/>
      <c r="AK144" s="1806"/>
      <c r="AL144" s="1806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F144" s="1047"/>
      <c r="BG144" s="1047"/>
      <c r="BH144" s="1047"/>
      <c r="BI144" s="1047"/>
      <c r="BJ144" s="1047"/>
      <c r="BK144" s="1047"/>
      <c r="BL144" s="1047"/>
      <c r="BM144" s="1047"/>
      <c r="BN144" s="1047"/>
      <c r="BO144" s="1047"/>
      <c r="BP144" s="1047"/>
      <c r="BQ144" s="1047"/>
      <c r="BR144" s="1047"/>
      <c r="BS144" s="1047"/>
    </row>
    <row r="145" spans="3:71" ht="9.9499999999999993" customHeight="1" x14ac:dyDescent="0.25">
      <c r="C145" s="4"/>
      <c r="D145" s="4"/>
      <c r="E145" s="4"/>
      <c r="S145" s="1"/>
      <c r="T145" s="1"/>
      <c r="U145" s="1"/>
      <c r="V145" s="4"/>
      <c r="W145" s="4"/>
      <c r="X145" s="4"/>
      <c r="Y145" s="4"/>
      <c r="Z145" s="4"/>
      <c r="AA145" s="1243"/>
      <c r="AB145" s="1243"/>
      <c r="AC145" s="1243"/>
      <c r="AD145" s="1243"/>
      <c r="AE145" s="1243"/>
      <c r="AF145" s="1243"/>
      <c r="AG145" s="1806"/>
      <c r="AH145" s="1806"/>
      <c r="AI145" s="1806"/>
      <c r="AJ145" s="1806"/>
      <c r="AK145" s="1806"/>
      <c r="AL145" s="1806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F145" s="1047"/>
      <c r="BG145" s="1047"/>
      <c r="BH145" s="1047"/>
      <c r="BI145" s="1047"/>
      <c r="BJ145" s="1047"/>
      <c r="BK145" s="1047"/>
      <c r="BL145" s="1047"/>
      <c r="BM145" s="1047"/>
      <c r="BN145" s="1047"/>
      <c r="BO145" s="1047"/>
      <c r="BP145" s="1047"/>
      <c r="BQ145" s="1047"/>
      <c r="BR145" s="1047"/>
      <c r="BS145" s="1047"/>
    </row>
    <row r="146" spans="3:71" ht="9.9499999999999993" customHeight="1" x14ac:dyDescent="0.25">
      <c r="C146" s="4"/>
      <c r="D146" s="4"/>
      <c r="E146" s="4"/>
      <c r="S146" s="1"/>
      <c r="T146" s="1"/>
      <c r="U146" s="1"/>
      <c r="V146" s="4"/>
      <c r="W146" s="4"/>
      <c r="X146" s="4"/>
      <c r="Y146" s="4"/>
      <c r="Z146" s="4"/>
      <c r="AA146" s="1243"/>
      <c r="AB146" s="1243"/>
      <c r="AC146" s="1243"/>
      <c r="AD146" s="1243"/>
      <c r="AE146" s="1243"/>
      <c r="AF146" s="1243"/>
      <c r="AG146" s="1806"/>
      <c r="AH146" s="1806"/>
      <c r="AI146" s="1806"/>
      <c r="AJ146" s="1806"/>
      <c r="AK146" s="1806"/>
      <c r="AL146" s="1806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F146" s="1047"/>
      <c r="BG146" s="1047"/>
      <c r="BH146" s="1047"/>
      <c r="BI146" s="1047"/>
      <c r="BJ146" s="1047"/>
      <c r="BK146" s="1047"/>
      <c r="BL146" s="1047"/>
      <c r="BM146" s="1047"/>
      <c r="BN146" s="1047"/>
      <c r="BO146" s="1047"/>
      <c r="BP146" s="1047"/>
      <c r="BQ146" s="1047"/>
      <c r="BR146" s="1047"/>
      <c r="BS146" s="1047"/>
    </row>
    <row r="147" spans="3:71" ht="9.9499999999999993" customHeight="1" x14ac:dyDescent="0.25">
      <c r="C147" s="4"/>
      <c r="D147" s="4"/>
      <c r="E147" s="4"/>
      <c r="S147" s="1"/>
      <c r="T147" s="1"/>
      <c r="U147" s="1"/>
      <c r="V147" s="4"/>
      <c r="W147" s="4"/>
      <c r="X147" s="4"/>
      <c r="Y147" s="4"/>
      <c r="Z147" s="4"/>
      <c r="AA147" s="1243"/>
      <c r="AB147" s="1243"/>
      <c r="AC147" s="1243"/>
      <c r="AD147" s="1243"/>
      <c r="AE147" s="1243"/>
      <c r="AF147" s="1243"/>
      <c r="AG147" s="1806"/>
      <c r="AH147" s="1806"/>
      <c r="AI147" s="1806"/>
      <c r="AJ147" s="1806"/>
      <c r="AK147" s="1806"/>
      <c r="AL147" s="1806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F147" s="1047"/>
      <c r="BG147" s="1047"/>
      <c r="BH147" s="1047"/>
      <c r="BI147" s="1047"/>
      <c r="BJ147" s="1047"/>
      <c r="BK147" s="1047"/>
      <c r="BL147" s="1047"/>
      <c r="BM147" s="1047"/>
      <c r="BN147" s="1047"/>
      <c r="BO147" s="1047"/>
      <c r="BP147" s="1047"/>
      <c r="BQ147" s="1047"/>
      <c r="BR147" s="1047"/>
      <c r="BS147" s="1047"/>
    </row>
    <row r="148" spans="3:71" ht="9.9499999999999993" customHeight="1" x14ac:dyDescent="0.25">
      <c r="C148" s="4"/>
      <c r="D148" s="4"/>
      <c r="E148" s="4"/>
      <c r="S148" s="1"/>
      <c r="T148" s="1"/>
      <c r="U148" s="1"/>
      <c r="V148" s="4"/>
      <c r="W148" s="4"/>
      <c r="X148" s="4"/>
      <c r="Y148" s="4"/>
      <c r="Z148" s="4"/>
      <c r="AA148" s="1243"/>
      <c r="AB148" s="1243"/>
      <c r="AC148" s="1243"/>
      <c r="AD148" s="1243"/>
      <c r="AE148" s="1243"/>
      <c r="AF148" s="1243"/>
      <c r="AG148" s="1806"/>
      <c r="AH148" s="1806"/>
      <c r="AI148" s="1806"/>
      <c r="AJ148" s="1806"/>
      <c r="AK148" s="1806"/>
      <c r="AL148" s="1806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F148" s="1047"/>
      <c r="BG148" s="1047"/>
      <c r="BH148" s="1047"/>
      <c r="BI148" s="1047"/>
      <c r="BJ148" s="1047"/>
      <c r="BK148" s="1047"/>
      <c r="BL148" s="1047"/>
      <c r="BM148" s="1047"/>
      <c r="BN148" s="1047"/>
      <c r="BO148" s="1047"/>
      <c r="BP148" s="1047"/>
      <c r="BQ148" s="1047"/>
      <c r="BR148" s="1047"/>
      <c r="BS148" s="1047"/>
    </row>
    <row r="149" spans="3:71" ht="9.9499999999999993" customHeight="1" x14ac:dyDescent="0.25">
      <c r="C149" s="4"/>
      <c r="D149" s="4"/>
      <c r="E149" s="4"/>
      <c r="T149" s="1047"/>
      <c r="U149" s="1047"/>
      <c r="V149" s="1"/>
      <c r="X149" s="2033"/>
      <c r="Y149" s="2033"/>
      <c r="Z149" s="2016"/>
      <c r="AA149" s="1"/>
      <c r="AJ149" s="4"/>
      <c r="AN149" s="1243"/>
      <c r="AT149" s="1806"/>
      <c r="AZ149" s="1"/>
      <c r="BS149" s="1047"/>
    </row>
    <row r="150" spans="3:71" ht="9.9499999999999993" customHeight="1" x14ac:dyDescent="0.25">
      <c r="C150" s="4"/>
      <c r="D150" s="4"/>
      <c r="E150" s="4"/>
      <c r="H150" s="1370"/>
      <c r="I150" s="1370"/>
      <c r="J150" s="1370"/>
      <c r="T150" s="1047"/>
      <c r="U150" s="1047"/>
      <c r="V150" s="1"/>
      <c r="X150" s="2033"/>
      <c r="Y150" s="2033"/>
      <c r="Z150" s="2016"/>
      <c r="AA150" s="1"/>
      <c r="AJ150" s="4"/>
      <c r="AN150" s="1243"/>
      <c r="AT150" s="1806"/>
      <c r="AZ150" s="1"/>
      <c r="BS150" s="1047"/>
    </row>
    <row r="151" spans="3:71" x14ac:dyDescent="0.25">
      <c r="C151" s="4"/>
      <c r="D151" s="4"/>
      <c r="E151" s="4"/>
      <c r="H151" s="1370"/>
      <c r="I151" s="1370"/>
      <c r="J151" s="1370"/>
      <c r="T151" s="1047"/>
    </row>
    <row r="152" spans="3:71" x14ac:dyDescent="0.25">
      <c r="C152" s="4"/>
      <c r="D152" s="4"/>
      <c r="E152" s="4"/>
      <c r="R152" s="1047"/>
      <c r="S152" s="1047"/>
      <c r="T152" s="1047"/>
    </row>
    <row r="153" spans="3:71" x14ac:dyDescent="0.25">
      <c r="C153" s="4"/>
      <c r="D153" s="4"/>
      <c r="E153" s="4"/>
      <c r="R153" s="1047"/>
      <c r="S153" s="1047"/>
      <c r="T153" s="1047"/>
    </row>
    <row r="154" spans="3:71" x14ac:dyDescent="0.25">
      <c r="C154" s="4"/>
      <c r="D154" s="4"/>
      <c r="E154" s="4"/>
    </row>
    <row r="155" spans="3:71" x14ac:dyDescent="0.25">
      <c r="C155" s="4"/>
      <c r="D155" s="4"/>
      <c r="E155" s="4"/>
    </row>
    <row r="156" spans="3:71" x14ac:dyDescent="0.25">
      <c r="C156" s="4"/>
      <c r="D156" s="4"/>
      <c r="E156" s="4"/>
    </row>
    <row r="157" spans="3:71" x14ac:dyDescent="0.25">
      <c r="C157" s="4"/>
      <c r="D157" s="4"/>
      <c r="E157" s="4"/>
    </row>
    <row r="158" spans="3:71" x14ac:dyDescent="0.25">
      <c r="C158" s="4"/>
      <c r="D158" s="4"/>
      <c r="E158" s="4"/>
    </row>
    <row r="159" spans="3:71" x14ac:dyDescent="0.25">
      <c r="C159" s="4"/>
      <c r="D159" s="4"/>
      <c r="E159" s="4"/>
    </row>
    <row r="160" spans="3:71" x14ac:dyDescent="0.25">
      <c r="C160" s="4"/>
      <c r="D160" s="4"/>
      <c r="E160" s="4"/>
    </row>
    <row r="161" spans="3:3" x14ac:dyDescent="0.25">
      <c r="C161" s="4"/>
    </row>
    <row r="162" spans="3:3" x14ac:dyDescent="0.25">
      <c r="C162" s="4"/>
    </row>
  </sheetData>
  <sheetProtection algorithmName="SHA-512" hashValue="kttRBx31aV1nNNwUStWgObPCgOCWdnshVH/vK1BTyMFOxzy6yirR6wB4LPtXTkm74KtW5r7fKoeSmrhmSCnXpg==" saltValue="JduNJgEDxfv0oDBEb2VkHA==" spinCount="100000" sheet="1" objects="1" scenarios="1"/>
  <mergeCells count="64">
    <mergeCell ref="S1:W1"/>
    <mergeCell ref="AA1:AH1"/>
    <mergeCell ref="D2:D5"/>
    <mergeCell ref="E2:E5"/>
    <mergeCell ref="H2:U3"/>
    <mergeCell ref="V2:X3"/>
    <mergeCell ref="Y2:AA2"/>
    <mergeCell ref="AB2:AI3"/>
    <mergeCell ref="F4:F5"/>
    <mergeCell ref="V4:V5"/>
    <mergeCell ref="W4:W5"/>
    <mergeCell ref="X4:X5"/>
    <mergeCell ref="Y4:Z5"/>
    <mergeCell ref="W84:X84"/>
    <mergeCell ref="AE84:AH84"/>
    <mergeCell ref="AJ84:AL84"/>
    <mergeCell ref="AJ2:AM3"/>
    <mergeCell ref="Y3:Z3"/>
    <mergeCell ref="AA4:AA5"/>
    <mergeCell ref="AI4:AI5"/>
    <mergeCell ref="AJ4:AJ5"/>
    <mergeCell ref="AK4:AK5"/>
    <mergeCell ref="AL4:AL5"/>
    <mergeCell ref="AM4:AM5"/>
    <mergeCell ref="V83:X83"/>
    <mergeCell ref="AE83:AH83"/>
    <mergeCell ref="D88:G89"/>
    <mergeCell ref="T89:AA90"/>
    <mergeCell ref="AC89:AL90"/>
    <mergeCell ref="AC91:AD92"/>
    <mergeCell ref="AE91:AL92"/>
    <mergeCell ref="T92:W93"/>
    <mergeCell ref="X92:AA93"/>
    <mergeCell ref="AC93:AD94"/>
    <mergeCell ref="AE93:AL94"/>
    <mergeCell ref="T94:W95"/>
    <mergeCell ref="X94:AA95"/>
    <mergeCell ref="AC95:AD96"/>
    <mergeCell ref="AE95:AL96"/>
    <mergeCell ref="T96:W97"/>
    <mergeCell ref="X96:AA97"/>
    <mergeCell ref="AC97:AD98"/>
    <mergeCell ref="AF97:AF98"/>
    <mergeCell ref="AH97:AL98"/>
    <mergeCell ref="T98:W99"/>
    <mergeCell ref="X98:AA99"/>
    <mergeCell ref="AC99:AD100"/>
    <mergeCell ref="AF99:AF100"/>
    <mergeCell ref="AH99:AL100"/>
    <mergeCell ref="T100:W101"/>
    <mergeCell ref="X100:AA101"/>
    <mergeCell ref="AC101:AD102"/>
    <mergeCell ref="AF101:AF102"/>
    <mergeCell ref="AH101:AL102"/>
    <mergeCell ref="T102:W103"/>
    <mergeCell ref="X102:AA103"/>
    <mergeCell ref="H121:N125"/>
    <mergeCell ref="T104:W105"/>
    <mergeCell ref="X104:AA105"/>
    <mergeCell ref="T106:W107"/>
    <mergeCell ref="X106:AA107"/>
    <mergeCell ref="H111:N114"/>
    <mergeCell ref="R111:AE116"/>
    <mergeCell ref="H116:N119"/>
  </mergeCells>
  <conditionalFormatting sqref="F6:F81">
    <cfRule type="cellIs" dxfId="9" priority="6" operator="equal">
      <formula>2</formula>
    </cfRule>
    <cfRule type="cellIs" dxfId="8" priority="7" operator="greaterThan">
      <formula>2</formula>
    </cfRule>
  </conditionalFormatting>
  <conditionalFormatting sqref="L55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M55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M36:U53 H6:P27 R6:U27 R29:U35 M29:P35 L29:L54 H29:K53 H28 U28">
    <cfRule type="colorScale" priority="8">
      <colorScale>
        <cfvo type="min"/>
        <cfvo type="max"/>
        <color theme="7" tint="0.59999389629810485"/>
        <color theme="3" tint="0.39997558519241921"/>
      </colorScale>
    </cfRule>
  </conditionalFormatting>
  <conditionalFormatting sqref="AM6:AM58">
    <cfRule type="colorScale" priority="3">
      <colorScale>
        <cfvo type="min"/>
        <cfvo type="max"/>
        <color theme="9" tint="0.59999389629810485"/>
        <color theme="9" tint="-0.249977111117893"/>
      </colorScale>
    </cfRule>
  </conditionalFormatting>
  <conditionalFormatting sqref="AM59:AM81">
    <cfRule type="colorScale" priority="9">
      <colorScale>
        <cfvo type="min"/>
        <cfvo type="max"/>
        <color theme="0" tint="-0.14999847407452621"/>
        <color theme="0" tint="-0.34998626667073579"/>
      </colorScale>
    </cfRule>
  </conditionalFormatting>
  <conditionalFormatting sqref="Q6:Q27 Q29:Q3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28:T28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4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50"/>
  <sheetViews>
    <sheetView showGridLines="0" zoomScaleNormal="100" workbookViewId="0">
      <selection activeCell="AK15" sqref="AK15"/>
    </sheetView>
  </sheetViews>
  <sheetFormatPr baseColWidth="10" defaultRowHeight="15" x14ac:dyDescent="0.25"/>
  <cols>
    <col min="1" max="1" width="3.5703125" style="1240" customWidth="1"/>
    <col min="2" max="2" width="1.7109375" style="1047" customWidth="1"/>
    <col min="3" max="3" width="10" style="1048" customWidth="1"/>
    <col min="4" max="4" width="8.85546875" style="1241" customWidth="1"/>
    <col min="5" max="5" width="1.7109375" style="1049" customWidth="1"/>
    <col min="6" max="6" width="1.5703125" style="1049" customWidth="1"/>
    <col min="7" max="14" width="5.85546875" style="1047" customWidth="1"/>
    <col min="15" max="18" width="5.85546875" style="1048" customWidth="1"/>
    <col min="19" max="19" width="5.85546875" style="1047" customWidth="1"/>
    <col min="20" max="20" width="5.85546875" style="1" customWidth="1"/>
    <col min="21" max="22" width="6.28515625" style="1" customWidth="1"/>
    <col min="23" max="30" width="5.85546875" style="1" customWidth="1"/>
    <col min="31" max="32" width="5.85546875" style="4" customWidth="1"/>
    <col min="33" max="33" width="3.7109375" style="1237" customWidth="1"/>
    <col min="34" max="16384" width="11.42578125" style="1047"/>
  </cols>
  <sheetData>
    <row r="1" spans="1:33" ht="15.75" customHeight="1" x14ac:dyDescent="0.2">
      <c r="K1" s="1242"/>
      <c r="L1" s="1242"/>
      <c r="M1" s="1242"/>
      <c r="N1" s="1242"/>
      <c r="P1" s="4094" t="s">
        <v>841</v>
      </c>
      <c r="Q1" s="4094"/>
      <c r="R1" s="4094"/>
      <c r="S1" s="4094"/>
      <c r="T1" s="4094"/>
      <c r="V1" s="4130" t="s">
        <v>549</v>
      </c>
      <c r="W1" s="4130"/>
      <c r="X1" s="4130"/>
      <c r="Y1" s="4130"/>
      <c r="Z1" s="4130"/>
      <c r="AA1" s="4130"/>
      <c r="AB1" s="4130"/>
      <c r="AC1" s="1381">
        <v>3000</v>
      </c>
      <c r="AD1" s="1382" t="s">
        <v>550</v>
      </c>
      <c r="AF1" s="1382"/>
      <c r="AG1" s="1669"/>
    </row>
    <row r="2" spans="1:33" ht="8.4499999999999993" customHeight="1" x14ac:dyDescent="0.25">
      <c r="G2" s="4116" t="s">
        <v>25</v>
      </c>
      <c r="H2" s="4117"/>
      <c r="I2" s="4118"/>
      <c r="J2" s="4118"/>
      <c r="K2" s="4118"/>
      <c r="L2" s="4118"/>
      <c r="M2" s="4118"/>
      <c r="N2" s="4118"/>
      <c r="O2" s="4118"/>
      <c r="P2" s="4118"/>
      <c r="Q2" s="4119"/>
      <c r="R2" s="4120"/>
      <c r="S2" s="4124" t="s">
        <v>50</v>
      </c>
      <c r="T2" s="4125"/>
      <c r="U2" s="4125"/>
      <c r="V2" s="4136" t="s">
        <v>551</v>
      </c>
      <c r="W2" s="4123" t="s">
        <v>49</v>
      </c>
      <c r="X2" s="4123"/>
      <c r="Y2" s="4123"/>
      <c r="Z2" s="4123"/>
      <c r="AA2" s="4123"/>
      <c r="AB2" s="4123"/>
      <c r="AC2" s="4123"/>
      <c r="AD2" s="4139" t="s">
        <v>478</v>
      </c>
      <c r="AE2" s="4140"/>
      <c r="AF2" s="4141"/>
      <c r="AG2" s="1670"/>
    </row>
    <row r="3" spans="1:33" s="1055" customFormat="1" ht="9" customHeight="1" x14ac:dyDescent="0.25">
      <c r="A3" s="1240"/>
      <c r="C3" s="1056"/>
      <c r="D3" s="3568"/>
      <c r="E3" s="4003" t="s">
        <v>44</v>
      </c>
      <c r="F3" s="1057"/>
      <c r="G3" s="1383" t="s">
        <v>87</v>
      </c>
      <c r="H3" s="1383" t="s">
        <v>26</v>
      </c>
      <c r="I3" s="1384" t="s">
        <v>27</v>
      </c>
      <c r="J3" s="1384" t="s">
        <v>28</v>
      </c>
      <c r="K3" s="1384" t="s">
        <v>407</v>
      </c>
      <c r="L3" s="1385" t="s">
        <v>408</v>
      </c>
      <c r="M3" s="1384" t="s">
        <v>447</v>
      </c>
      <c r="N3" s="1384" t="s">
        <v>32</v>
      </c>
      <c r="O3" s="1384" t="s">
        <v>409</v>
      </c>
      <c r="P3" s="1384" t="s">
        <v>34</v>
      </c>
      <c r="Q3" s="1384" t="s">
        <v>64</v>
      </c>
      <c r="R3" s="1671" t="s">
        <v>109</v>
      </c>
      <c r="S3" s="4128" t="s">
        <v>3</v>
      </c>
      <c r="T3" s="4020" t="s">
        <v>410</v>
      </c>
      <c r="U3" s="4126" t="s">
        <v>411</v>
      </c>
      <c r="V3" s="4137"/>
      <c r="W3" s="3566" t="s">
        <v>479</v>
      </c>
      <c r="X3" s="3567" t="s">
        <v>480</v>
      </c>
      <c r="Y3" s="3567" t="s">
        <v>481</v>
      </c>
      <c r="Z3" s="3567" t="s">
        <v>482</v>
      </c>
      <c r="AA3" s="3567" t="s">
        <v>552</v>
      </c>
      <c r="AB3" s="1672" t="s">
        <v>609</v>
      </c>
      <c r="AC3" s="4121" t="s">
        <v>3</v>
      </c>
      <c r="AD3" s="4134" t="s">
        <v>483</v>
      </c>
      <c r="AE3" s="4087" t="s">
        <v>610</v>
      </c>
      <c r="AF3" s="4132" t="s">
        <v>3</v>
      </c>
      <c r="AG3" s="1673"/>
    </row>
    <row r="4" spans="1:33" s="1055" customFormat="1" ht="9" customHeight="1" thickBot="1" x14ac:dyDescent="0.3">
      <c r="A4" s="1245"/>
      <c r="B4" s="1674"/>
      <c r="C4" s="1156"/>
      <c r="D4" s="3561"/>
      <c r="E4" s="4107"/>
      <c r="F4" s="1065"/>
      <c r="G4" s="1386" t="s">
        <v>611</v>
      </c>
      <c r="H4" s="1386" t="s">
        <v>612</v>
      </c>
      <c r="I4" s="1386" t="s">
        <v>613</v>
      </c>
      <c r="J4" s="1387" t="s">
        <v>614</v>
      </c>
      <c r="K4" s="1387" t="s">
        <v>615</v>
      </c>
      <c r="L4" s="1387" t="s">
        <v>616</v>
      </c>
      <c r="M4" s="1388" t="s">
        <v>617</v>
      </c>
      <c r="N4" s="1388" t="s">
        <v>618</v>
      </c>
      <c r="O4" s="1388" t="s">
        <v>619</v>
      </c>
      <c r="P4" s="1388" t="s">
        <v>620</v>
      </c>
      <c r="Q4" s="1388"/>
      <c r="R4" s="1675"/>
      <c r="S4" s="4129"/>
      <c r="T4" s="4109"/>
      <c r="U4" s="4127"/>
      <c r="V4" s="4138"/>
      <c r="W4" s="1676" t="s">
        <v>621</v>
      </c>
      <c r="X4" s="1677" t="s">
        <v>622</v>
      </c>
      <c r="Y4" s="1677" t="s">
        <v>623</v>
      </c>
      <c r="Z4" s="1677" t="s">
        <v>624</v>
      </c>
      <c r="AA4" s="1677" t="s">
        <v>625</v>
      </c>
      <c r="AB4" s="1678" t="s">
        <v>624</v>
      </c>
      <c r="AC4" s="4122"/>
      <c r="AD4" s="4135"/>
      <c r="AE4" s="4088"/>
      <c r="AF4" s="4133"/>
      <c r="AG4" s="1673"/>
    </row>
    <row r="5" spans="1:33" ht="9.9499999999999993" customHeight="1" thickTop="1" x14ac:dyDescent="0.25">
      <c r="A5" s="1247" t="s">
        <v>4</v>
      </c>
      <c r="B5" s="1679"/>
      <c r="C5" s="1680" t="s">
        <v>626</v>
      </c>
      <c r="D5" s="1681" t="s">
        <v>570</v>
      </c>
      <c r="E5" s="1682"/>
      <c r="F5" s="1251"/>
      <c r="G5" s="1392">
        <v>5</v>
      </c>
      <c r="H5" s="1683">
        <v>13</v>
      </c>
      <c r="I5" s="1393">
        <v>10</v>
      </c>
      <c r="J5" s="1393">
        <v>10</v>
      </c>
      <c r="K5" s="1395">
        <v>9</v>
      </c>
      <c r="L5" s="1395">
        <v>5</v>
      </c>
      <c r="M5" s="1393">
        <v>2</v>
      </c>
      <c r="N5" s="1393">
        <v>3</v>
      </c>
      <c r="O5" s="1393">
        <v>3</v>
      </c>
      <c r="P5" s="1393">
        <v>8</v>
      </c>
      <c r="Q5" s="1393"/>
      <c r="R5" s="1684"/>
      <c r="S5" s="1685">
        <f t="shared" ref="S5:S44" si="0">SUM(G5:R5)</f>
        <v>68</v>
      </c>
      <c r="T5" s="1686">
        <f t="shared" ref="T5:T44" si="1">COUNTIF(G5:R5,"&gt;=0")*0.1+0.9</f>
        <v>1.9</v>
      </c>
      <c r="U5" s="1400">
        <f t="shared" ref="U5:U29" si="2">S5*T5/COUNTIF(G5:R5,"&gt;=0")</f>
        <v>12.919999999999998</v>
      </c>
      <c r="V5" s="1401">
        <f t="shared" ref="V5:V20" si="3">AC$1/C$74*U5</f>
        <v>4637.4284935984733</v>
      </c>
      <c r="W5" s="1687">
        <v>3</v>
      </c>
      <c r="X5" s="1688">
        <v>7</v>
      </c>
      <c r="Y5" s="1689">
        <v>8</v>
      </c>
      <c r="Z5" s="1689">
        <v>10</v>
      </c>
      <c r="AA5" s="1689">
        <v>11</v>
      </c>
      <c r="AB5" s="1689">
        <f t="shared" ref="AB5:AB44" si="4">COUNTIF(G5:R5,"&gt;=0")</f>
        <v>10</v>
      </c>
      <c r="AC5" s="1424">
        <f t="shared" ref="AC5:AC44" si="5">SUM(W5:AB5)</f>
        <v>49</v>
      </c>
      <c r="AD5" s="1425">
        <v>3</v>
      </c>
      <c r="AE5" s="1688">
        <v>273</v>
      </c>
      <c r="AF5" s="1426">
        <f t="shared" ref="AF5:AF44" si="6">AE5+S5</f>
        <v>341</v>
      </c>
      <c r="AG5" s="1690"/>
    </row>
    <row r="6" spans="1:33" s="1049" customFormat="1" ht="9.9499999999999993" customHeight="1" x14ac:dyDescent="0.25">
      <c r="A6" s="1247" t="s">
        <v>16</v>
      </c>
      <c r="B6" s="1679"/>
      <c r="C6" s="1411" t="s">
        <v>627</v>
      </c>
      <c r="D6" s="1412"/>
      <c r="E6" s="1691"/>
      <c r="F6" s="1251"/>
      <c r="G6" s="1692">
        <v>13</v>
      </c>
      <c r="H6" s="1549">
        <v>0</v>
      </c>
      <c r="I6" s="1416">
        <v>13</v>
      </c>
      <c r="J6" s="1414"/>
      <c r="K6" s="1414">
        <v>8</v>
      </c>
      <c r="L6" s="1433"/>
      <c r="M6" s="1414"/>
      <c r="N6" s="1415"/>
      <c r="O6" s="1414"/>
      <c r="P6" s="1415"/>
      <c r="Q6" s="1415"/>
      <c r="R6" s="1693"/>
      <c r="S6" s="1418">
        <f t="shared" si="0"/>
        <v>34</v>
      </c>
      <c r="T6" s="1419">
        <f t="shared" si="1"/>
        <v>1.3</v>
      </c>
      <c r="U6" s="1400">
        <f t="shared" si="2"/>
        <v>11.05</v>
      </c>
      <c r="V6" s="1420">
        <f t="shared" si="3"/>
        <v>3966.221737946064</v>
      </c>
      <c r="W6" s="1421"/>
      <c r="X6" s="1422"/>
      <c r="Y6" s="1423"/>
      <c r="Z6" s="1423"/>
      <c r="AA6" s="1423"/>
      <c r="AB6" s="1423">
        <f t="shared" si="4"/>
        <v>4</v>
      </c>
      <c r="AC6" s="1424">
        <f t="shared" si="5"/>
        <v>4</v>
      </c>
      <c r="AD6" s="1425">
        <v>2</v>
      </c>
      <c r="AE6" s="1422">
        <v>0</v>
      </c>
      <c r="AF6" s="1426">
        <f t="shared" si="6"/>
        <v>34</v>
      </c>
      <c r="AG6" s="1690"/>
    </row>
    <row r="7" spans="1:33" s="1049" customFormat="1" ht="9.9499999999999993" customHeight="1" x14ac:dyDescent="0.25">
      <c r="A7" s="1247" t="s">
        <v>17</v>
      </c>
      <c r="B7" s="1159"/>
      <c r="C7" s="1262" t="s">
        <v>628</v>
      </c>
      <c r="D7" s="1263"/>
      <c r="E7" s="1691"/>
      <c r="F7" s="1251"/>
      <c r="G7" s="1413"/>
      <c r="H7" s="1549">
        <v>4</v>
      </c>
      <c r="I7" s="1414"/>
      <c r="J7" s="1414">
        <v>4</v>
      </c>
      <c r="K7" s="1414">
        <v>7</v>
      </c>
      <c r="L7" s="1433">
        <v>2</v>
      </c>
      <c r="M7" s="1414"/>
      <c r="N7" s="1414">
        <v>8</v>
      </c>
      <c r="O7" s="1416">
        <v>11</v>
      </c>
      <c r="P7" s="1414">
        <v>12</v>
      </c>
      <c r="Q7" s="1414"/>
      <c r="R7" s="1694"/>
      <c r="S7" s="1418">
        <f t="shared" si="0"/>
        <v>48</v>
      </c>
      <c r="T7" s="1419">
        <f t="shared" si="1"/>
        <v>1.6</v>
      </c>
      <c r="U7" s="1400">
        <f t="shared" si="2"/>
        <v>10.971428571428573</v>
      </c>
      <c r="V7" s="1420">
        <f t="shared" si="3"/>
        <v>3938.0197734228536</v>
      </c>
      <c r="W7" s="1421"/>
      <c r="X7" s="1422"/>
      <c r="Y7" s="1423"/>
      <c r="Z7" s="1423">
        <v>4</v>
      </c>
      <c r="AA7" s="1423">
        <v>9</v>
      </c>
      <c r="AB7" s="1423">
        <f t="shared" si="4"/>
        <v>7</v>
      </c>
      <c r="AC7" s="1424">
        <f t="shared" si="5"/>
        <v>20</v>
      </c>
      <c r="AD7" s="1425">
        <v>1</v>
      </c>
      <c r="AE7" s="1422">
        <v>53</v>
      </c>
      <c r="AF7" s="1426">
        <f t="shared" si="6"/>
        <v>101</v>
      </c>
      <c r="AG7" s="1690"/>
    </row>
    <row r="8" spans="1:33" s="1049" customFormat="1" ht="9.9499999999999993" customHeight="1" x14ac:dyDescent="0.25">
      <c r="A8" s="1247" t="s">
        <v>18</v>
      </c>
      <c r="B8" s="1679"/>
      <c r="C8" s="1262" t="s">
        <v>629</v>
      </c>
      <c r="D8" s="1263"/>
      <c r="E8" s="1695"/>
      <c r="F8" s="1251"/>
      <c r="G8" s="1413">
        <v>10</v>
      </c>
      <c r="H8" s="1549"/>
      <c r="I8" s="1414">
        <v>6</v>
      </c>
      <c r="J8" s="1414">
        <v>8</v>
      </c>
      <c r="K8" s="1414"/>
      <c r="L8" s="1433">
        <v>1</v>
      </c>
      <c r="M8" s="1414"/>
      <c r="N8" s="1416">
        <v>11</v>
      </c>
      <c r="O8" s="1414"/>
      <c r="P8" s="1414">
        <v>6</v>
      </c>
      <c r="Q8" s="1414"/>
      <c r="R8" s="1694"/>
      <c r="S8" s="1418">
        <f t="shared" si="0"/>
        <v>42</v>
      </c>
      <c r="T8" s="1419">
        <f t="shared" si="1"/>
        <v>1.5</v>
      </c>
      <c r="U8" s="1400">
        <f t="shared" si="2"/>
        <v>10.5</v>
      </c>
      <c r="V8" s="1420">
        <f t="shared" si="3"/>
        <v>3768.8079862835898</v>
      </c>
      <c r="W8" s="1421"/>
      <c r="X8" s="1422"/>
      <c r="Y8" s="1423">
        <v>3</v>
      </c>
      <c r="Z8" s="1423">
        <v>7</v>
      </c>
      <c r="AA8" s="1423">
        <v>10</v>
      </c>
      <c r="AB8" s="1423">
        <f t="shared" si="4"/>
        <v>6</v>
      </c>
      <c r="AC8" s="1424">
        <f t="shared" si="5"/>
        <v>26</v>
      </c>
      <c r="AD8" s="1425">
        <v>1</v>
      </c>
      <c r="AE8" s="1422">
        <v>81</v>
      </c>
      <c r="AF8" s="1426">
        <f t="shared" si="6"/>
        <v>123</v>
      </c>
      <c r="AG8" s="1690"/>
    </row>
    <row r="9" spans="1:33" s="1049" customFormat="1" ht="9.9499999999999993" customHeight="1" x14ac:dyDescent="0.25">
      <c r="A9" s="1247" t="s">
        <v>19</v>
      </c>
      <c r="B9" s="1679"/>
      <c r="C9" s="1430" t="s">
        <v>571</v>
      </c>
      <c r="D9" s="1431" t="s">
        <v>572</v>
      </c>
      <c r="E9" s="1695"/>
      <c r="F9" s="1251"/>
      <c r="G9" s="1413">
        <v>1</v>
      </c>
      <c r="H9" s="1549">
        <v>8</v>
      </c>
      <c r="I9" s="1414">
        <v>2</v>
      </c>
      <c r="J9" s="1433">
        <v>5</v>
      </c>
      <c r="K9" s="1414">
        <v>11</v>
      </c>
      <c r="L9" s="1433"/>
      <c r="M9" s="1433">
        <v>8</v>
      </c>
      <c r="N9" s="1433">
        <v>6</v>
      </c>
      <c r="O9" s="1414">
        <v>2</v>
      </c>
      <c r="P9" s="1433">
        <v>9</v>
      </c>
      <c r="Q9" s="1433"/>
      <c r="R9" s="1696"/>
      <c r="S9" s="1418">
        <f t="shared" si="0"/>
        <v>52</v>
      </c>
      <c r="T9" s="1419">
        <f t="shared" si="1"/>
        <v>1.8</v>
      </c>
      <c r="U9" s="1400">
        <f t="shared" si="2"/>
        <v>10.4</v>
      </c>
      <c r="V9" s="1420">
        <f t="shared" si="3"/>
        <v>3732.9145768904127</v>
      </c>
      <c r="W9" s="1421"/>
      <c r="X9" s="1422"/>
      <c r="Y9" s="1423">
        <v>3</v>
      </c>
      <c r="Z9" s="1423">
        <v>9</v>
      </c>
      <c r="AA9" s="1423">
        <v>11</v>
      </c>
      <c r="AB9" s="1423">
        <f t="shared" si="4"/>
        <v>9</v>
      </c>
      <c r="AC9" s="1424">
        <f t="shared" si="5"/>
        <v>32</v>
      </c>
      <c r="AD9" s="1425">
        <v>6</v>
      </c>
      <c r="AE9" s="1422">
        <v>167</v>
      </c>
      <c r="AF9" s="1426">
        <f t="shared" si="6"/>
        <v>219</v>
      </c>
      <c r="AG9" s="1690"/>
    </row>
    <row r="10" spans="1:33" s="1049" customFormat="1" ht="9.9499999999999993" customHeight="1" x14ac:dyDescent="0.25">
      <c r="A10" s="1247" t="s">
        <v>20</v>
      </c>
      <c r="B10" s="1679"/>
      <c r="C10" s="1276" t="s">
        <v>630</v>
      </c>
      <c r="D10" s="1277"/>
      <c r="E10" s="1695"/>
      <c r="F10" s="1251"/>
      <c r="G10" s="1697">
        <v>0</v>
      </c>
      <c r="H10" s="1698"/>
      <c r="I10" s="1414"/>
      <c r="J10" s="1414">
        <v>0</v>
      </c>
      <c r="K10" s="1416">
        <v>16</v>
      </c>
      <c r="L10" s="1433"/>
      <c r="M10" s="1414"/>
      <c r="N10" s="1414"/>
      <c r="O10" s="1414">
        <v>1</v>
      </c>
      <c r="P10" s="1416">
        <v>17</v>
      </c>
      <c r="Q10" s="1414"/>
      <c r="R10" s="1694"/>
      <c r="S10" s="1418">
        <f t="shared" si="0"/>
        <v>34</v>
      </c>
      <c r="T10" s="1419">
        <f t="shared" si="1"/>
        <v>1.4</v>
      </c>
      <c r="U10" s="1400">
        <f t="shared" si="2"/>
        <v>9.52</v>
      </c>
      <c r="V10" s="1420">
        <f t="shared" si="3"/>
        <v>3417.0525742304549</v>
      </c>
      <c r="W10" s="1421">
        <v>2</v>
      </c>
      <c r="X10" s="1422">
        <v>4</v>
      </c>
      <c r="Y10" s="1423">
        <v>1</v>
      </c>
      <c r="Z10" s="1423">
        <v>1</v>
      </c>
      <c r="AA10" s="1423">
        <v>4</v>
      </c>
      <c r="AB10" s="1423">
        <f t="shared" si="4"/>
        <v>5</v>
      </c>
      <c r="AC10" s="1424">
        <f t="shared" si="5"/>
        <v>17</v>
      </c>
      <c r="AD10" s="1425">
        <v>4</v>
      </c>
      <c r="AE10" s="1422">
        <v>88</v>
      </c>
      <c r="AF10" s="1426">
        <f t="shared" si="6"/>
        <v>122</v>
      </c>
      <c r="AG10" s="1690"/>
    </row>
    <row r="11" spans="1:33" ht="9.9499999999999993" customHeight="1" x14ac:dyDescent="0.25">
      <c r="A11" s="1247" t="s">
        <v>21</v>
      </c>
      <c r="B11" s="1679"/>
      <c r="C11" s="1430" t="s">
        <v>631</v>
      </c>
      <c r="D11" s="1431" t="s">
        <v>577</v>
      </c>
      <c r="E11" s="1695"/>
      <c r="F11" s="1251"/>
      <c r="G11" s="1413">
        <v>8</v>
      </c>
      <c r="H11" s="1549"/>
      <c r="I11" s="1414">
        <v>0</v>
      </c>
      <c r="J11" s="1416">
        <v>13</v>
      </c>
      <c r="K11" s="1414">
        <v>5</v>
      </c>
      <c r="L11" s="1433">
        <v>11</v>
      </c>
      <c r="M11" s="1414"/>
      <c r="N11" s="1414">
        <v>0</v>
      </c>
      <c r="O11" s="1414"/>
      <c r="P11" s="1414">
        <v>3</v>
      </c>
      <c r="Q11" s="1414"/>
      <c r="R11" s="1694"/>
      <c r="S11" s="1418">
        <f t="shared" si="0"/>
        <v>40</v>
      </c>
      <c r="T11" s="1419">
        <f t="shared" si="1"/>
        <v>1.6</v>
      </c>
      <c r="U11" s="1400">
        <f t="shared" si="2"/>
        <v>9.1428571428571423</v>
      </c>
      <c r="V11" s="1420">
        <f t="shared" si="3"/>
        <v>3281.6831445190442</v>
      </c>
      <c r="W11" s="1421">
        <v>2</v>
      </c>
      <c r="X11" s="1422">
        <v>2</v>
      </c>
      <c r="Y11" s="1423">
        <v>3</v>
      </c>
      <c r="Z11" s="1423">
        <v>1</v>
      </c>
      <c r="AA11" s="1423">
        <v>3</v>
      </c>
      <c r="AB11" s="1423">
        <f t="shared" si="4"/>
        <v>7</v>
      </c>
      <c r="AC11" s="1424">
        <f t="shared" si="5"/>
        <v>18</v>
      </c>
      <c r="AD11" s="1425">
        <v>3</v>
      </c>
      <c r="AE11" s="1422">
        <v>62</v>
      </c>
      <c r="AF11" s="1426">
        <f t="shared" si="6"/>
        <v>102</v>
      </c>
      <c r="AG11" s="1690"/>
    </row>
    <row r="12" spans="1:33" s="1049" customFormat="1" ht="9.9499999999999993" customHeight="1" x14ac:dyDescent="0.25">
      <c r="A12" s="1247" t="s">
        <v>41</v>
      </c>
      <c r="B12" s="1679"/>
      <c r="C12" s="1699" t="s">
        <v>459</v>
      </c>
      <c r="D12" s="1700" t="s">
        <v>591</v>
      </c>
      <c r="E12" s="1695"/>
      <c r="F12" s="1184"/>
      <c r="G12" s="1520"/>
      <c r="H12" s="1701"/>
      <c r="I12" s="1454"/>
      <c r="J12" s="1454"/>
      <c r="K12" s="1414">
        <v>2</v>
      </c>
      <c r="L12" s="1433">
        <v>7</v>
      </c>
      <c r="M12" s="1454">
        <v>6</v>
      </c>
      <c r="N12" s="1454">
        <v>2</v>
      </c>
      <c r="O12" s="1454">
        <v>4</v>
      </c>
      <c r="P12" s="1454">
        <v>14</v>
      </c>
      <c r="Q12" s="1454"/>
      <c r="R12" s="1702"/>
      <c r="S12" s="1418">
        <f t="shared" si="0"/>
        <v>35</v>
      </c>
      <c r="T12" s="1419">
        <f t="shared" si="1"/>
        <v>1.5</v>
      </c>
      <c r="U12" s="1400">
        <f t="shared" si="2"/>
        <v>8.75</v>
      </c>
      <c r="V12" s="1420">
        <f t="shared" si="3"/>
        <v>3140.6733219029916</v>
      </c>
      <c r="W12" s="1458"/>
      <c r="X12" s="1428">
        <v>2</v>
      </c>
      <c r="Y12" s="1429">
        <v>5</v>
      </c>
      <c r="Z12" s="1429">
        <v>4</v>
      </c>
      <c r="AA12" s="1429"/>
      <c r="AB12" s="1447">
        <f t="shared" si="4"/>
        <v>6</v>
      </c>
      <c r="AC12" s="1459">
        <f t="shared" si="5"/>
        <v>17</v>
      </c>
      <c r="AD12" s="1703">
        <v>1</v>
      </c>
      <c r="AE12" s="1428">
        <v>70</v>
      </c>
      <c r="AF12" s="1704">
        <f t="shared" si="6"/>
        <v>105</v>
      </c>
      <c r="AG12" s="1379"/>
    </row>
    <row r="13" spans="1:33" ht="9.9499999999999993" customHeight="1" x14ac:dyDescent="0.25">
      <c r="A13" s="1247" t="s">
        <v>22</v>
      </c>
      <c r="B13" s="1705"/>
      <c r="C13" s="1699" t="s">
        <v>568</v>
      </c>
      <c r="D13" s="1700" t="s">
        <v>632</v>
      </c>
      <c r="E13" s="1695"/>
      <c r="F13" s="1251"/>
      <c r="G13" s="1706">
        <v>6</v>
      </c>
      <c r="H13" s="1707"/>
      <c r="I13" s="1708">
        <v>8</v>
      </c>
      <c r="J13" s="1708">
        <v>3</v>
      </c>
      <c r="K13" s="1708">
        <v>1</v>
      </c>
      <c r="L13" s="1709">
        <v>9</v>
      </c>
      <c r="M13" s="1708"/>
      <c r="N13" s="1710"/>
      <c r="O13" s="1709">
        <v>6</v>
      </c>
      <c r="P13" s="1710"/>
      <c r="Q13" s="1884"/>
      <c r="R13" s="1710"/>
      <c r="S13" s="1711">
        <f t="shared" si="0"/>
        <v>33</v>
      </c>
      <c r="T13" s="1712">
        <f t="shared" si="1"/>
        <v>1.5</v>
      </c>
      <c r="U13" s="1457">
        <f t="shared" si="2"/>
        <v>8.25</v>
      </c>
      <c r="V13" s="1420">
        <f t="shared" si="3"/>
        <v>2961.2062749371062</v>
      </c>
      <c r="W13" s="1713"/>
      <c r="X13" s="1714">
        <v>2</v>
      </c>
      <c r="Y13" s="1715">
        <v>6</v>
      </c>
      <c r="Z13" s="1715">
        <v>2</v>
      </c>
      <c r="AA13" s="1715">
        <v>8</v>
      </c>
      <c r="AB13" s="1715">
        <f t="shared" si="4"/>
        <v>6</v>
      </c>
      <c r="AC13" s="1716">
        <f t="shared" si="5"/>
        <v>24</v>
      </c>
      <c r="AD13" s="1717">
        <v>3</v>
      </c>
      <c r="AE13" s="1714">
        <v>134</v>
      </c>
      <c r="AF13" s="1718">
        <f t="shared" si="6"/>
        <v>167</v>
      </c>
      <c r="AG13" s="1690"/>
    </row>
    <row r="14" spans="1:33" s="1049" customFormat="1" ht="9.9499999999999993" customHeight="1" x14ac:dyDescent="0.25">
      <c r="A14" s="1247" t="s">
        <v>23</v>
      </c>
      <c r="B14" s="1719"/>
      <c r="C14" s="1464" t="s">
        <v>566</v>
      </c>
      <c r="D14" s="1465" t="s">
        <v>633</v>
      </c>
      <c r="E14" s="1695"/>
      <c r="F14" s="1251"/>
      <c r="G14" s="1720"/>
      <c r="H14" s="1721">
        <v>10</v>
      </c>
      <c r="I14" s="1722">
        <v>5</v>
      </c>
      <c r="J14" s="1722">
        <v>6</v>
      </c>
      <c r="K14" s="1722">
        <v>3</v>
      </c>
      <c r="L14" s="1723">
        <v>6</v>
      </c>
      <c r="M14" s="1722">
        <v>3</v>
      </c>
      <c r="N14" s="1723">
        <v>1</v>
      </c>
      <c r="O14" s="1723"/>
      <c r="P14" s="1723">
        <v>4</v>
      </c>
      <c r="Q14" s="1723"/>
      <c r="R14" s="1723"/>
      <c r="S14" s="1724">
        <f t="shared" si="0"/>
        <v>38</v>
      </c>
      <c r="T14" s="1725">
        <f t="shared" si="1"/>
        <v>1.7000000000000002</v>
      </c>
      <c r="U14" s="1457">
        <f t="shared" si="2"/>
        <v>8.0750000000000011</v>
      </c>
      <c r="V14" s="1462">
        <f t="shared" si="3"/>
        <v>2898.3928084990471</v>
      </c>
      <c r="W14" s="1726"/>
      <c r="X14" s="1727">
        <v>5</v>
      </c>
      <c r="Y14" s="1728">
        <v>8</v>
      </c>
      <c r="Z14" s="1728">
        <v>9</v>
      </c>
      <c r="AA14" s="1728">
        <v>10</v>
      </c>
      <c r="AB14" s="1728">
        <f t="shared" si="4"/>
        <v>8</v>
      </c>
      <c r="AC14" s="1729">
        <f t="shared" si="5"/>
        <v>40</v>
      </c>
      <c r="AD14" s="1730">
        <v>4</v>
      </c>
      <c r="AE14" s="1727">
        <v>230</v>
      </c>
      <c r="AF14" s="1731">
        <f t="shared" si="6"/>
        <v>268</v>
      </c>
      <c r="AG14" s="1690"/>
    </row>
    <row r="15" spans="1:33" s="1113" customFormat="1" ht="9.9499999999999993" customHeight="1" x14ac:dyDescent="0.25">
      <c r="A15" s="1247" t="s">
        <v>24</v>
      </c>
      <c r="B15" s="1679"/>
      <c r="C15" s="1282" t="s">
        <v>61</v>
      </c>
      <c r="D15" s="1283"/>
      <c r="E15" s="1732"/>
      <c r="F15" s="1251"/>
      <c r="G15" s="1460"/>
      <c r="H15" s="1733"/>
      <c r="I15" s="1461"/>
      <c r="J15" s="1461"/>
      <c r="K15" s="1461">
        <v>4</v>
      </c>
      <c r="L15" s="1734"/>
      <c r="M15" s="1461"/>
      <c r="N15" s="1461">
        <v>4</v>
      </c>
      <c r="O15" s="1461"/>
      <c r="P15" s="1461">
        <v>10</v>
      </c>
      <c r="Q15" s="1461"/>
      <c r="R15" s="1735"/>
      <c r="S15" s="1455">
        <f t="shared" si="0"/>
        <v>18</v>
      </c>
      <c r="T15" s="1456">
        <f t="shared" si="1"/>
        <v>1.2000000000000002</v>
      </c>
      <c r="U15" s="1457">
        <f t="shared" si="2"/>
        <v>7.2</v>
      </c>
      <c r="V15" s="1462">
        <f t="shared" si="3"/>
        <v>2584.3254763087475</v>
      </c>
      <c r="W15" s="1445"/>
      <c r="X15" s="1446"/>
      <c r="Y15" s="1447"/>
      <c r="Z15" s="1447">
        <v>1</v>
      </c>
      <c r="AA15" s="1447">
        <v>6</v>
      </c>
      <c r="AB15" s="1447">
        <f t="shared" si="4"/>
        <v>3</v>
      </c>
      <c r="AC15" s="1448">
        <f t="shared" si="5"/>
        <v>10</v>
      </c>
      <c r="AD15" s="1449"/>
      <c r="AE15" s="1446">
        <v>41</v>
      </c>
      <c r="AF15" s="1450">
        <f t="shared" si="6"/>
        <v>59</v>
      </c>
      <c r="AG15" s="1690"/>
    </row>
    <row r="16" spans="1:33" s="1049" customFormat="1" ht="9.9499999999999993" customHeight="1" x14ac:dyDescent="0.25">
      <c r="A16" s="1247" t="s">
        <v>29</v>
      </c>
      <c r="B16" s="1159"/>
      <c r="C16" s="1282" t="s">
        <v>58</v>
      </c>
      <c r="D16" s="1451"/>
      <c r="E16" s="1695"/>
      <c r="F16" s="1184"/>
      <c r="G16" s="1460"/>
      <c r="H16" s="1733"/>
      <c r="I16" s="1461"/>
      <c r="J16" s="1461"/>
      <c r="K16" s="1461">
        <v>13</v>
      </c>
      <c r="L16" s="1734">
        <v>0</v>
      </c>
      <c r="M16" s="1461">
        <v>0</v>
      </c>
      <c r="N16" s="1461"/>
      <c r="O16" s="1461">
        <v>8</v>
      </c>
      <c r="P16" s="1461"/>
      <c r="Q16" s="1461"/>
      <c r="R16" s="1735"/>
      <c r="S16" s="1455">
        <f t="shared" si="0"/>
        <v>21</v>
      </c>
      <c r="T16" s="1456">
        <f t="shared" si="1"/>
        <v>1.3</v>
      </c>
      <c r="U16" s="1457">
        <f t="shared" si="2"/>
        <v>6.8250000000000002</v>
      </c>
      <c r="V16" s="1462">
        <f t="shared" si="3"/>
        <v>2449.7251910843333</v>
      </c>
      <c r="W16" s="1458"/>
      <c r="X16" s="1428"/>
      <c r="Y16" s="1429"/>
      <c r="Z16" s="1447">
        <v>1</v>
      </c>
      <c r="AA16" s="1447">
        <v>3</v>
      </c>
      <c r="AB16" s="1447">
        <f t="shared" si="4"/>
        <v>4</v>
      </c>
      <c r="AC16" s="1448">
        <f t="shared" si="5"/>
        <v>8</v>
      </c>
      <c r="AD16" s="1449"/>
      <c r="AE16" s="1446">
        <v>1</v>
      </c>
      <c r="AF16" s="1450">
        <f t="shared" si="6"/>
        <v>22</v>
      </c>
      <c r="AG16" s="1690"/>
    </row>
    <row r="17" spans="1:33" s="1049" customFormat="1" ht="9.9499999999999993" customHeight="1" x14ac:dyDescent="0.25">
      <c r="A17" s="1247" t="s">
        <v>30</v>
      </c>
      <c r="B17" s="1679"/>
      <c r="C17" s="1262" t="s">
        <v>634</v>
      </c>
      <c r="D17" s="1263"/>
      <c r="E17" s="1691"/>
      <c r="F17" s="1251"/>
      <c r="G17" s="1413"/>
      <c r="H17" s="1549">
        <v>2</v>
      </c>
      <c r="I17" s="1414">
        <v>4</v>
      </c>
      <c r="J17" s="1414">
        <v>2</v>
      </c>
      <c r="K17" s="1414"/>
      <c r="L17" s="1433">
        <v>3</v>
      </c>
      <c r="M17" s="1416">
        <v>11</v>
      </c>
      <c r="N17" s="1414"/>
      <c r="O17" s="1414"/>
      <c r="P17" s="1414">
        <v>1</v>
      </c>
      <c r="Q17" s="1414"/>
      <c r="R17" s="1694"/>
      <c r="S17" s="1418">
        <f t="shared" si="0"/>
        <v>23</v>
      </c>
      <c r="T17" s="1419">
        <f t="shared" si="1"/>
        <v>1.5</v>
      </c>
      <c r="U17" s="1400">
        <f t="shared" si="2"/>
        <v>5.75</v>
      </c>
      <c r="V17" s="1420">
        <f t="shared" si="3"/>
        <v>2063.8710401076801</v>
      </c>
      <c r="W17" s="1421"/>
      <c r="X17" s="1422"/>
      <c r="Y17" s="1423"/>
      <c r="Z17" s="1423"/>
      <c r="AA17" s="1423"/>
      <c r="AB17" s="1423">
        <f t="shared" si="4"/>
        <v>6</v>
      </c>
      <c r="AC17" s="1424">
        <f t="shared" si="5"/>
        <v>6</v>
      </c>
      <c r="AD17" s="1425">
        <v>1</v>
      </c>
      <c r="AE17" s="1422">
        <v>0</v>
      </c>
      <c r="AF17" s="1426">
        <f t="shared" si="6"/>
        <v>23</v>
      </c>
      <c r="AG17" s="1690"/>
    </row>
    <row r="18" spans="1:33" s="1049" customFormat="1" ht="9.9499999999999993" customHeight="1" x14ac:dyDescent="0.25">
      <c r="A18" s="1247" t="s">
        <v>33</v>
      </c>
      <c r="B18" s="1679"/>
      <c r="C18" s="1282" t="s">
        <v>86</v>
      </c>
      <c r="D18" s="1283"/>
      <c r="E18" s="1695"/>
      <c r="F18" s="1251"/>
      <c r="G18" s="1460"/>
      <c r="H18" s="1733">
        <v>6</v>
      </c>
      <c r="I18" s="1461">
        <v>1</v>
      </c>
      <c r="J18" s="1461"/>
      <c r="K18" s="1461"/>
      <c r="L18" s="1734"/>
      <c r="M18" s="1461"/>
      <c r="N18" s="1461"/>
      <c r="O18" s="1461"/>
      <c r="P18" s="1461">
        <v>7</v>
      </c>
      <c r="Q18" s="1461"/>
      <c r="R18" s="1735"/>
      <c r="S18" s="1455">
        <f t="shared" si="0"/>
        <v>14</v>
      </c>
      <c r="T18" s="1456">
        <f t="shared" si="1"/>
        <v>1.2000000000000002</v>
      </c>
      <c r="U18" s="1457">
        <f t="shared" si="2"/>
        <v>5.6000000000000014</v>
      </c>
      <c r="V18" s="1462">
        <f t="shared" si="3"/>
        <v>2010.0309260179151</v>
      </c>
      <c r="W18" s="1445"/>
      <c r="X18" s="1446"/>
      <c r="Y18" s="1447"/>
      <c r="Z18" s="1447"/>
      <c r="AA18" s="1447"/>
      <c r="AB18" s="1447">
        <f t="shared" si="4"/>
        <v>3</v>
      </c>
      <c r="AC18" s="1448">
        <f t="shared" si="5"/>
        <v>3</v>
      </c>
      <c r="AD18" s="1449"/>
      <c r="AE18" s="1446">
        <v>0</v>
      </c>
      <c r="AF18" s="1450">
        <f t="shared" si="6"/>
        <v>14</v>
      </c>
      <c r="AG18" s="1690"/>
    </row>
    <row r="19" spans="1:33" s="1049" customFormat="1" ht="9.9499999999999993" customHeight="1" x14ac:dyDescent="0.25">
      <c r="A19" s="1247" t="s">
        <v>56</v>
      </c>
      <c r="B19" s="1679"/>
      <c r="C19" s="1411" t="s">
        <v>574</v>
      </c>
      <c r="D19" s="1412"/>
      <c r="E19" s="1695"/>
      <c r="F19" s="1251"/>
      <c r="G19" s="1413">
        <v>2</v>
      </c>
      <c r="H19" s="1549">
        <v>5</v>
      </c>
      <c r="I19" s="1414"/>
      <c r="J19" s="1414"/>
      <c r="K19" s="1414">
        <v>6</v>
      </c>
      <c r="L19" s="1433"/>
      <c r="M19" s="1414"/>
      <c r="N19" s="1414"/>
      <c r="O19" s="1414"/>
      <c r="P19" s="1416"/>
      <c r="Q19" s="1416"/>
      <c r="R19" s="1694"/>
      <c r="S19" s="1418">
        <f t="shared" si="0"/>
        <v>13</v>
      </c>
      <c r="T19" s="1419">
        <f t="shared" si="1"/>
        <v>1.2000000000000002</v>
      </c>
      <c r="U19" s="1400">
        <f t="shared" si="2"/>
        <v>5.2</v>
      </c>
      <c r="V19" s="1462">
        <f t="shared" si="3"/>
        <v>1866.4572884452064</v>
      </c>
      <c r="W19" s="1421">
        <v>2</v>
      </c>
      <c r="X19" s="1422">
        <v>4</v>
      </c>
      <c r="Y19" s="1423">
        <v>4</v>
      </c>
      <c r="Z19" s="1423">
        <v>4</v>
      </c>
      <c r="AA19" s="1423">
        <v>6</v>
      </c>
      <c r="AB19" s="1423">
        <f t="shared" si="4"/>
        <v>3</v>
      </c>
      <c r="AC19" s="1424">
        <f t="shared" si="5"/>
        <v>23</v>
      </c>
      <c r="AD19" s="1425">
        <v>3</v>
      </c>
      <c r="AE19" s="1422">
        <v>139</v>
      </c>
      <c r="AF19" s="1426">
        <f t="shared" si="6"/>
        <v>152</v>
      </c>
      <c r="AG19" s="1690"/>
    </row>
    <row r="20" spans="1:33" s="1049" customFormat="1" ht="9.9499999999999993" customHeight="1" thickBot="1" x14ac:dyDescent="0.3">
      <c r="A20" s="1247" t="s">
        <v>48</v>
      </c>
      <c r="B20" s="1679"/>
      <c r="C20" s="1467" t="s">
        <v>45</v>
      </c>
      <c r="D20" s="1468"/>
      <c r="E20" s="1736"/>
      <c r="F20" s="1184"/>
      <c r="G20" s="1737"/>
      <c r="H20" s="1738"/>
      <c r="I20" s="1504">
        <v>3</v>
      </c>
      <c r="J20" s="1504"/>
      <c r="K20" s="1472">
        <v>0</v>
      </c>
      <c r="L20" s="1739">
        <v>4</v>
      </c>
      <c r="M20" s="1504">
        <v>4</v>
      </c>
      <c r="N20" s="1504"/>
      <c r="O20" s="1504"/>
      <c r="P20" s="1472"/>
      <c r="Q20" s="1472"/>
      <c r="R20" s="1740"/>
      <c r="S20" s="1473">
        <f t="shared" si="0"/>
        <v>11</v>
      </c>
      <c r="T20" s="1474">
        <f t="shared" si="1"/>
        <v>1.3</v>
      </c>
      <c r="U20" s="1475">
        <f t="shared" si="2"/>
        <v>3.5750000000000002</v>
      </c>
      <c r="V20" s="1462">
        <f t="shared" si="3"/>
        <v>1283.1893858060794</v>
      </c>
      <c r="W20" s="1477"/>
      <c r="X20" s="1478"/>
      <c r="Y20" s="1479">
        <v>2</v>
      </c>
      <c r="Z20" s="1479">
        <v>4</v>
      </c>
      <c r="AA20" s="1479">
        <v>3</v>
      </c>
      <c r="AB20" s="1480">
        <f t="shared" si="4"/>
        <v>4</v>
      </c>
      <c r="AC20" s="1741">
        <f t="shared" si="5"/>
        <v>13</v>
      </c>
      <c r="AD20" s="1482"/>
      <c r="AE20" s="1483">
        <v>42</v>
      </c>
      <c r="AF20" s="1507">
        <f t="shared" si="6"/>
        <v>53</v>
      </c>
      <c r="AG20" s="1690"/>
    </row>
    <row r="21" spans="1:33" s="1049" customFormat="1" ht="9.9499999999999993" customHeight="1" thickTop="1" thickBot="1" x14ac:dyDescent="0.3">
      <c r="A21" s="1247" t="s">
        <v>62</v>
      </c>
      <c r="B21" s="1742"/>
      <c r="C21" s="1743" t="s">
        <v>36</v>
      </c>
      <c r="D21" s="1744"/>
      <c r="E21" s="1745"/>
      <c r="F21" s="1177"/>
      <c r="G21" s="1746"/>
      <c r="H21" s="1747">
        <v>3</v>
      </c>
      <c r="I21" s="1748"/>
      <c r="J21" s="1748">
        <v>1</v>
      </c>
      <c r="K21" s="1748"/>
      <c r="L21" s="1749"/>
      <c r="M21" s="1748"/>
      <c r="N21" s="1748"/>
      <c r="O21" s="1748"/>
      <c r="P21" s="1748"/>
      <c r="Q21" s="1748"/>
      <c r="R21" s="1750"/>
      <c r="S21" s="1751">
        <f t="shared" si="0"/>
        <v>4</v>
      </c>
      <c r="T21" s="1752">
        <f t="shared" si="1"/>
        <v>1.1000000000000001</v>
      </c>
      <c r="U21" s="1753">
        <f t="shared" si="2"/>
        <v>2.2000000000000002</v>
      </c>
      <c r="V21" s="1754"/>
      <c r="W21" s="1755"/>
      <c r="X21" s="1756"/>
      <c r="Y21" s="1757">
        <v>1</v>
      </c>
      <c r="Z21" s="1757"/>
      <c r="AA21" s="1757">
        <v>3</v>
      </c>
      <c r="AB21" s="1757">
        <f t="shared" si="4"/>
        <v>2</v>
      </c>
      <c r="AC21" s="1758">
        <f t="shared" si="5"/>
        <v>6</v>
      </c>
      <c r="AD21" s="1759"/>
      <c r="AE21" s="1756">
        <v>25</v>
      </c>
      <c r="AF21" s="1760">
        <f t="shared" si="6"/>
        <v>29</v>
      </c>
      <c r="AG21" s="1690"/>
    </row>
    <row r="22" spans="1:33" s="1140" customFormat="1" ht="9.9499999999999993" customHeight="1" thickTop="1" x14ac:dyDescent="0.25">
      <c r="A22" s="1247" t="s">
        <v>130</v>
      </c>
      <c r="B22" s="1679"/>
      <c r="C22" s="1761" t="s">
        <v>635</v>
      </c>
      <c r="D22" s="1762"/>
      <c r="E22" s="1763"/>
      <c r="F22" s="1184"/>
      <c r="G22" s="1511"/>
      <c r="H22" s="1764"/>
      <c r="I22" s="1415"/>
      <c r="J22" s="1415"/>
      <c r="K22" s="1415"/>
      <c r="L22" s="1417">
        <v>14</v>
      </c>
      <c r="M22" s="1415"/>
      <c r="N22" s="1415"/>
      <c r="O22" s="1415"/>
      <c r="P22" s="1415"/>
      <c r="Q22" s="1415"/>
      <c r="R22" s="1693"/>
      <c r="S22" s="1765">
        <f t="shared" si="0"/>
        <v>14</v>
      </c>
      <c r="T22" s="1766">
        <f t="shared" si="1"/>
        <v>1</v>
      </c>
      <c r="U22" s="1767">
        <f t="shared" si="2"/>
        <v>14</v>
      </c>
      <c r="V22" s="1768"/>
      <c r="W22" s="1769"/>
      <c r="X22" s="1770"/>
      <c r="Y22" s="1513"/>
      <c r="Z22" s="1513">
        <v>2</v>
      </c>
      <c r="AA22" s="1513"/>
      <c r="AB22" s="1513">
        <f t="shared" si="4"/>
        <v>1</v>
      </c>
      <c r="AC22" s="1771">
        <f t="shared" si="5"/>
        <v>3</v>
      </c>
      <c r="AD22" s="1772">
        <v>1</v>
      </c>
      <c r="AE22" s="1773">
        <v>7</v>
      </c>
      <c r="AF22" s="1774">
        <f t="shared" si="6"/>
        <v>21</v>
      </c>
      <c r="AG22" s="1379"/>
    </row>
    <row r="23" spans="1:33" s="1140" customFormat="1" ht="9.9499999999999993" customHeight="1" x14ac:dyDescent="0.25">
      <c r="A23" s="1247" t="s">
        <v>434</v>
      </c>
      <c r="B23" s="1679"/>
      <c r="C23" s="1282" t="s">
        <v>118</v>
      </c>
      <c r="D23" s="1283"/>
      <c r="E23" s="1537"/>
      <c r="F23" s="1184"/>
      <c r="G23" s="1511"/>
      <c r="H23" s="1764"/>
      <c r="I23" s="1415"/>
      <c r="J23" s="1415"/>
      <c r="K23" s="1415"/>
      <c r="L23" s="1417"/>
      <c r="M23" s="1415"/>
      <c r="N23" s="1415"/>
      <c r="O23" s="1415"/>
      <c r="P23" s="1415">
        <v>5</v>
      </c>
      <c r="Q23" s="1415"/>
      <c r="R23" s="1693"/>
      <c r="S23" s="1765">
        <f t="shared" si="0"/>
        <v>5</v>
      </c>
      <c r="T23" s="1766">
        <f t="shared" si="1"/>
        <v>1</v>
      </c>
      <c r="U23" s="1767">
        <f t="shared" si="2"/>
        <v>5</v>
      </c>
      <c r="V23" s="1768"/>
      <c r="W23" s="1769"/>
      <c r="X23" s="1770"/>
      <c r="Y23" s="1513"/>
      <c r="Z23" s="1513"/>
      <c r="AA23" s="1513"/>
      <c r="AB23" s="1423">
        <f t="shared" si="4"/>
        <v>1</v>
      </c>
      <c r="AC23" s="1424">
        <f t="shared" si="5"/>
        <v>1</v>
      </c>
      <c r="AD23" s="1772"/>
      <c r="AE23" s="1773">
        <v>0</v>
      </c>
      <c r="AF23" s="1774">
        <f t="shared" si="6"/>
        <v>5</v>
      </c>
      <c r="AG23" s="1379"/>
    </row>
    <row r="24" spans="1:33" s="1140" customFormat="1" ht="9.9499999999999993" customHeight="1" x14ac:dyDescent="0.25">
      <c r="A24" s="1247" t="s">
        <v>344</v>
      </c>
      <c r="B24" s="1679"/>
      <c r="C24" s="1411" t="s">
        <v>573</v>
      </c>
      <c r="D24" s="1412"/>
      <c r="E24" s="1537"/>
      <c r="F24" s="1251"/>
      <c r="G24" s="1511">
        <v>4</v>
      </c>
      <c r="H24" s="1764"/>
      <c r="I24" s="1417"/>
      <c r="J24" s="1415"/>
      <c r="K24" s="1415"/>
      <c r="L24" s="1775"/>
      <c r="M24" s="1415"/>
      <c r="N24" s="1776"/>
      <c r="O24" s="1415"/>
      <c r="P24" s="1776"/>
      <c r="Q24" s="1776"/>
      <c r="R24" s="1693"/>
      <c r="S24" s="1765">
        <f t="shared" si="0"/>
        <v>4</v>
      </c>
      <c r="T24" s="1766">
        <f t="shared" si="1"/>
        <v>1</v>
      </c>
      <c r="U24" s="1767">
        <f t="shared" si="2"/>
        <v>4</v>
      </c>
      <c r="V24" s="1768"/>
      <c r="W24" s="1769"/>
      <c r="X24" s="1770">
        <v>4</v>
      </c>
      <c r="Y24" s="1513">
        <v>5</v>
      </c>
      <c r="Z24" s="1513">
        <v>3</v>
      </c>
      <c r="AA24" s="1513">
        <v>5</v>
      </c>
      <c r="AB24" s="1423">
        <f t="shared" si="4"/>
        <v>1</v>
      </c>
      <c r="AC24" s="1424">
        <f t="shared" si="5"/>
        <v>18</v>
      </c>
      <c r="AD24" s="1515">
        <v>2</v>
      </c>
      <c r="AE24" s="1770">
        <v>105</v>
      </c>
      <c r="AF24" s="1777">
        <f t="shared" si="6"/>
        <v>109</v>
      </c>
      <c r="AG24" s="1690"/>
    </row>
    <row r="25" spans="1:33" s="1140" customFormat="1" ht="9.9499999999999993" customHeight="1" x14ac:dyDescent="0.25">
      <c r="A25" s="1247" t="s">
        <v>435</v>
      </c>
      <c r="B25" s="1742"/>
      <c r="C25" s="1282" t="s">
        <v>43</v>
      </c>
      <c r="D25" s="1283"/>
      <c r="E25" s="1537"/>
      <c r="F25" s="1251"/>
      <c r="G25" s="1413">
        <v>3</v>
      </c>
      <c r="H25" s="1549"/>
      <c r="I25" s="1414"/>
      <c r="J25" s="1414"/>
      <c r="K25" s="1414"/>
      <c r="L25" s="1433"/>
      <c r="M25" s="1414"/>
      <c r="N25" s="1414"/>
      <c r="O25" s="1414"/>
      <c r="P25" s="1414"/>
      <c r="Q25" s="1414"/>
      <c r="R25" s="1694"/>
      <c r="S25" s="1418">
        <f t="shared" si="0"/>
        <v>3</v>
      </c>
      <c r="T25" s="1419">
        <f t="shared" si="1"/>
        <v>1</v>
      </c>
      <c r="U25" s="1400">
        <f t="shared" si="2"/>
        <v>3</v>
      </c>
      <c r="V25" s="1420"/>
      <c r="W25" s="1421"/>
      <c r="X25" s="1422"/>
      <c r="Y25" s="1423">
        <v>3</v>
      </c>
      <c r="Z25" s="1423">
        <v>8</v>
      </c>
      <c r="AA25" s="1423">
        <v>3</v>
      </c>
      <c r="AB25" s="1423">
        <f t="shared" si="4"/>
        <v>1</v>
      </c>
      <c r="AC25" s="1424">
        <f t="shared" si="5"/>
        <v>15</v>
      </c>
      <c r="AD25" s="1425"/>
      <c r="AE25" s="1422">
        <v>63</v>
      </c>
      <c r="AF25" s="1426">
        <f t="shared" si="6"/>
        <v>66</v>
      </c>
      <c r="AG25" s="1690"/>
    </row>
    <row r="26" spans="1:33" s="1049" customFormat="1" ht="9.9499999999999993" customHeight="1" x14ac:dyDescent="0.25">
      <c r="A26" s="1247" t="s">
        <v>437</v>
      </c>
      <c r="B26" s="1679"/>
      <c r="C26" s="1282" t="s">
        <v>117</v>
      </c>
      <c r="D26" s="1283"/>
      <c r="E26" s="1519"/>
      <c r="F26" s="1184"/>
      <c r="G26" s="1413"/>
      <c r="H26" s="1549"/>
      <c r="I26" s="1414"/>
      <c r="J26" s="1414"/>
      <c r="K26" s="1414"/>
      <c r="L26" s="1416"/>
      <c r="M26" s="1414"/>
      <c r="N26" s="1414"/>
      <c r="O26" s="1414"/>
      <c r="P26" s="1414">
        <v>2</v>
      </c>
      <c r="Q26" s="1414"/>
      <c r="R26" s="1694"/>
      <c r="S26" s="1418">
        <f t="shared" si="0"/>
        <v>2</v>
      </c>
      <c r="T26" s="1419">
        <f t="shared" si="1"/>
        <v>1</v>
      </c>
      <c r="U26" s="1400">
        <f t="shared" si="2"/>
        <v>2</v>
      </c>
      <c r="V26" s="1420"/>
      <c r="W26" s="1421"/>
      <c r="X26" s="1422"/>
      <c r="Y26" s="1423"/>
      <c r="Z26" s="1422"/>
      <c r="AA26" s="1423"/>
      <c r="AB26" s="1423">
        <f t="shared" si="4"/>
        <v>1</v>
      </c>
      <c r="AC26" s="1424">
        <f t="shared" si="5"/>
        <v>1</v>
      </c>
      <c r="AD26" s="1778"/>
      <c r="AE26" s="1409">
        <v>0</v>
      </c>
      <c r="AF26" s="1523">
        <f t="shared" si="6"/>
        <v>2</v>
      </c>
      <c r="AG26" s="1379"/>
    </row>
    <row r="27" spans="1:33" s="1049" customFormat="1" ht="9.9499999999999993" customHeight="1" x14ac:dyDescent="0.25">
      <c r="A27" s="1247" t="s">
        <v>438</v>
      </c>
      <c r="B27" s="1742"/>
      <c r="C27" s="1282" t="s">
        <v>83</v>
      </c>
      <c r="D27" s="1451"/>
      <c r="E27" s="1537"/>
      <c r="F27" s="1251"/>
      <c r="G27" s="1413"/>
      <c r="H27" s="1549"/>
      <c r="I27" s="1414"/>
      <c r="J27" s="1414"/>
      <c r="K27" s="1414"/>
      <c r="L27" s="1433"/>
      <c r="M27" s="1414">
        <v>1</v>
      </c>
      <c r="N27" s="1414"/>
      <c r="O27" s="1414"/>
      <c r="P27" s="1414"/>
      <c r="Q27" s="1414"/>
      <c r="R27" s="1694"/>
      <c r="S27" s="1418">
        <f t="shared" si="0"/>
        <v>1</v>
      </c>
      <c r="T27" s="1419">
        <f t="shared" si="1"/>
        <v>1</v>
      </c>
      <c r="U27" s="1400">
        <f t="shared" si="2"/>
        <v>1</v>
      </c>
      <c r="V27" s="1420"/>
      <c r="W27" s="1421"/>
      <c r="X27" s="1422"/>
      <c r="Y27" s="1423"/>
      <c r="Z27" s="1423"/>
      <c r="AA27" s="1423">
        <v>1</v>
      </c>
      <c r="AB27" s="1423">
        <f t="shared" si="4"/>
        <v>1</v>
      </c>
      <c r="AC27" s="1424">
        <f t="shared" si="5"/>
        <v>2</v>
      </c>
      <c r="AD27" s="1779"/>
      <c r="AE27" s="1422">
        <v>6</v>
      </c>
      <c r="AF27" s="1426">
        <f t="shared" si="6"/>
        <v>7</v>
      </c>
      <c r="AG27" s="1690"/>
    </row>
    <row r="28" spans="1:33" s="1049" customFormat="1" ht="9.9499999999999993" customHeight="1" x14ac:dyDescent="0.25">
      <c r="A28" s="1247" t="s">
        <v>439</v>
      </c>
      <c r="B28" s="1742"/>
      <c r="C28" s="1282" t="s">
        <v>57</v>
      </c>
      <c r="D28" s="1451"/>
      <c r="E28" s="1519"/>
      <c r="F28" s="1184"/>
      <c r="G28" s="1452"/>
      <c r="H28" s="1780">
        <v>1</v>
      </c>
      <c r="I28" s="1453"/>
      <c r="J28" s="1453"/>
      <c r="K28" s="1461"/>
      <c r="L28" s="1734"/>
      <c r="M28" s="1453"/>
      <c r="N28" s="1461"/>
      <c r="O28" s="1461"/>
      <c r="P28" s="1461"/>
      <c r="Q28" s="1461"/>
      <c r="R28" s="1735"/>
      <c r="S28" s="1455">
        <f t="shared" si="0"/>
        <v>1</v>
      </c>
      <c r="T28" s="1456">
        <f t="shared" si="1"/>
        <v>1</v>
      </c>
      <c r="U28" s="1457">
        <f t="shared" si="2"/>
        <v>1</v>
      </c>
      <c r="V28" s="1462"/>
      <c r="W28" s="1458"/>
      <c r="X28" s="1428"/>
      <c r="Y28" s="1429"/>
      <c r="Z28" s="1429">
        <v>2</v>
      </c>
      <c r="AA28" s="1429">
        <v>1</v>
      </c>
      <c r="AB28" s="1447">
        <f t="shared" si="4"/>
        <v>1</v>
      </c>
      <c r="AC28" s="1448">
        <f t="shared" si="5"/>
        <v>4</v>
      </c>
      <c r="AD28" s="1449"/>
      <c r="AE28" s="1446">
        <v>10</v>
      </c>
      <c r="AF28" s="1450">
        <f t="shared" si="6"/>
        <v>11</v>
      </c>
      <c r="AG28" s="1690"/>
    </row>
    <row r="29" spans="1:33" s="1049" customFormat="1" ht="9.9499999999999993" customHeight="1" thickBot="1" x14ac:dyDescent="0.3">
      <c r="A29" s="1247" t="s">
        <v>440</v>
      </c>
      <c r="B29" s="1679"/>
      <c r="C29" s="1501" t="s">
        <v>582</v>
      </c>
      <c r="D29" s="1502"/>
      <c r="E29" s="1781"/>
      <c r="F29" s="1251"/>
      <c r="G29" s="1471"/>
      <c r="H29" s="1782"/>
      <c r="I29" s="1472"/>
      <c r="J29" s="1472"/>
      <c r="K29" s="1472"/>
      <c r="L29" s="1739"/>
      <c r="M29" s="1472"/>
      <c r="N29" s="1472"/>
      <c r="O29" s="1472"/>
      <c r="P29" s="1472">
        <v>0</v>
      </c>
      <c r="Q29" s="1472"/>
      <c r="R29" s="1740"/>
      <c r="S29" s="1473">
        <f t="shared" si="0"/>
        <v>0</v>
      </c>
      <c r="T29" s="1474">
        <f t="shared" si="1"/>
        <v>1</v>
      </c>
      <c r="U29" s="1457">
        <f t="shared" si="2"/>
        <v>0</v>
      </c>
      <c r="V29" s="1476"/>
      <c r="W29" s="1506"/>
      <c r="X29" s="1483"/>
      <c r="Y29" s="1480"/>
      <c r="Z29" s="1480">
        <v>1</v>
      </c>
      <c r="AA29" s="1480">
        <v>1</v>
      </c>
      <c r="AB29" s="1480">
        <f t="shared" si="4"/>
        <v>1</v>
      </c>
      <c r="AC29" s="1481">
        <f t="shared" si="5"/>
        <v>3</v>
      </c>
      <c r="AD29" s="1482">
        <v>1</v>
      </c>
      <c r="AE29" s="1483">
        <v>19</v>
      </c>
      <c r="AF29" s="1507">
        <f t="shared" si="6"/>
        <v>19</v>
      </c>
      <c r="AG29" s="1690"/>
    </row>
    <row r="30" spans="1:33" s="1049" customFormat="1" ht="9.9499999999999993" customHeight="1" thickTop="1" x14ac:dyDescent="0.25">
      <c r="A30" s="1247" t="s">
        <v>441</v>
      </c>
      <c r="B30" s="1679"/>
      <c r="C30" s="1783" t="s">
        <v>504</v>
      </c>
      <c r="D30" s="1784"/>
      <c r="E30" s="1785"/>
      <c r="F30" s="1251"/>
      <c r="G30" s="1511"/>
      <c r="H30" s="1764"/>
      <c r="I30" s="1415"/>
      <c r="J30" s="1415"/>
      <c r="K30" s="1489"/>
      <c r="L30" s="1775"/>
      <c r="M30" s="1415"/>
      <c r="N30" s="1786"/>
      <c r="O30" s="1415"/>
      <c r="P30" s="1786"/>
      <c r="Q30" s="1786"/>
      <c r="R30" s="1693"/>
      <c r="S30" s="1765">
        <f t="shared" si="0"/>
        <v>0</v>
      </c>
      <c r="T30" s="1766">
        <f t="shared" si="1"/>
        <v>0.9</v>
      </c>
      <c r="U30" s="1787"/>
      <c r="V30" s="1768"/>
      <c r="W30" s="1769">
        <v>3</v>
      </c>
      <c r="X30" s="1770">
        <v>6</v>
      </c>
      <c r="Y30" s="1513">
        <v>6</v>
      </c>
      <c r="Z30" s="1513">
        <v>6</v>
      </c>
      <c r="AA30" s="1513">
        <v>2</v>
      </c>
      <c r="AB30" s="1513">
        <f t="shared" si="4"/>
        <v>0</v>
      </c>
      <c r="AC30" s="1514">
        <f t="shared" si="5"/>
        <v>23</v>
      </c>
      <c r="AD30" s="1515">
        <v>1</v>
      </c>
      <c r="AE30" s="1770">
        <v>131</v>
      </c>
      <c r="AF30" s="1788">
        <f t="shared" si="6"/>
        <v>131</v>
      </c>
      <c r="AG30" s="1690"/>
    </row>
    <row r="31" spans="1:33" s="1140" customFormat="1" ht="9.9499999999999993" customHeight="1" x14ac:dyDescent="0.25">
      <c r="A31" s="1247" t="s">
        <v>442</v>
      </c>
      <c r="B31" s="1679"/>
      <c r="C31" s="1278" t="s">
        <v>2</v>
      </c>
      <c r="D31" s="1279"/>
      <c r="E31" s="1789"/>
      <c r="F31" s="1177"/>
      <c r="G31" s="1413"/>
      <c r="H31" s="1549"/>
      <c r="I31" s="1414"/>
      <c r="J31" s="1414"/>
      <c r="K31" s="1461"/>
      <c r="L31" s="1433"/>
      <c r="M31" s="1414"/>
      <c r="N31" s="1414"/>
      <c r="O31" s="1414"/>
      <c r="P31" s="1414"/>
      <c r="Q31" s="1414"/>
      <c r="R31" s="1694"/>
      <c r="S31" s="1418">
        <f t="shared" si="0"/>
        <v>0</v>
      </c>
      <c r="T31" s="1419">
        <f t="shared" si="1"/>
        <v>0.9</v>
      </c>
      <c r="U31" s="1400"/>
      <c r="V31" s="1420"/>
      <c r="W31" s="1445">
        <v>2</v>
      </c>
      <c r="X31" s="1446">
        <v>4</v>
      </c>
      <c r="Y31" s="1447">
        <v>5</v>
      </c>
      <c r="Z31" s="1447"/>
      <c r="AA31" s="1447">
        <v>1</v>
      </c>
      <c r="AB31" s="1423">
        <f t="shared" si="4"/>
        <v>0</v>
      </c>
      <c r="AC31" s="1448">
        <f t="shared" si="5"/>
        <v>12</v>
      </c>
      <c r="AD31" s="1449"/>
      <c r="AE31" s="1422">
        <v>29</v>
      </c>
      <c r="AF31" s="1426">
        <f t="shared" si="6"/>
        <v>29</v>
      </c>
      <c r="AG31" s="1690"/>
    </row>
    <row r="32" spans="1:33" s="1140" customFormat="1" ht="9.9499999999999993" customHeight="1" x14ac:dyDescent="0.25">
      <c r="A32" s="1247" t="s">
        <v>443</v>
      </c>
      <c r="B32" s="1742"/>
      <c r="C32" s="1430" t="s">
        <v>425</v>
      </c>
      <c r="D32" s="1431" t="s">
        <v>589</v>
      </c>
      <c r="E32" s="1316"/>
      <c r="F32" s="1251"/>
      <c r="G32" s="1413"/>
      <c r="H32" s="1549"/>
      <c r="I32" s="1414"/>
      <c r="J32" s="1414"/>
      <c r="K32" s="1461"/>
      <c r="L32" s="1433"/>
      <c r="M32" s="1414"/>
      <c r="N32" s="1414"/>
      <c r="O32" s="1414"/>
      <c r="P32" s="1414"/>
      <c r="Q32" s="1414"/>
      <c r="R32" s="1694"/>
      <c r="S32" s="1418">
        <f t="shared" si="0"/>
        <v>0</v>
      </c>
      <c r="T32" s="1419">
        <f t="shared" si="1"/>
        <v>0.9</v>
      </c>
      <c r="U32" s="1400"/>
      <c r="V32" s="1420"/>
      <c r="W32" s="1421">
        <v>2</v>
      </c>
      <c r="X32" s="1422">
        <v>4</v>
      </c>
      <c r="Y32" s="1423">
        <v>2</v>
      </c>
      <c r="Z32" s="1423">
        <v>2</v>
      </c>
      <c r="AA32" s="1423">
        <v>1</v>
      </c>
      <c r="AB32" s="1423">
        <f t="shared" si="4"/>
        <v>0</v>
      </c>
      <c r="AC32" s="1448">
        <f t="shared" si="5"/>
        <v>11</v>
      </c>
      <c r="AD32" s="1534">
        <v>3</v>
      </c>
      <c r="AE32" s="1422">
        <v>111</v>
      </c>
      <c r="AF32" s="1535">
        <f t="shared" si="6"/>
        <v>111</v>
      </c>
      <c r="AG32" s="1690"/>
    </row>
    <row r="33" spans="1:33" s="1140" customFormat="1" ht="9.9499999999999993" customHeight="1" x14ac:dyDescent="0.25">
      <c r="A33" s="1247" t="s">
        <v>473</v>
      </c>
      <c r="B33" s="1679"/>
      <c r="C33" s="1282" t="s">
        <v>1</v>
      </c>
      <c r="D33" s="1283"/>
      <c r="E33" s="1790"/>
      <c r="F33" s="1232"/>
      <c r="G33" s="1413"/>
      <c r="H33" s="1549"/>
      <c r="I33" s="1414"/>
      <c r="J33" s="1414"/>
      <c r="K33" s="1461"/>
      <c r="L33" s="1433"/>
      <c r="M33" s="1414"/>
      <c r="N33" s="1414"/>
      <c r="O33" s="1414"/>
      <c r="P33" s="1414"/>
      <c r="Q33" s="1414"/>
      <c r="R33" s="1694"/>
      <c r="S33" s="1418">
        <f t="shared" si="0"/>
        <v>0</v>
      </c>
      <c r="T33" s="1419">
        <f t="shared" si="1"/>
        <v>0.9</v>
      </c>
      <c r="U33" s="1400"/>
      <c r="V33" s="1420"/>
      <c r="W33" s="1421">
        <v>2</v>
      </c>
      <c r="X33" s="1422">
        <v>5</v>
      </c>
      <c r="Y33" s="1423"/>
      <c r="Z33" s="1423"/>
      <c r="AA33" s="1423">
        <v>1</v>
      </c>
      <c r="AB33" s="1423">
        <f t="shared" si="4"/>
        <v>0</v>
      </c>
      <c r="AC33" s="1424">
        <f t="shared" si="5"/>
        <v>8</v>
      </c>
      <c r="AD33" s="1534"/>
      <c r="AE33" s="1422">
        <v>45</v>
      </c>
      <c r="AF33" s="1535">
        <f t="shared" si="6"/>
        <v>45</v>
      </c>
      <c r="AG33" s="1690"/>
    </row>
    <row r="34" spans="1:33" s="1140" customFormat="1" ht="9.9499999999999993" customHeight="1" x14ac:dyDescent="0.25">
      <c r="A34" s="1247" t="s">
        <v>518</v>
      </c>
      <c r="B34" s="1679"/>
      <c r="C34" s="1262" t="s">
        <v>585</v>
      </c>
      <c r="D34" s="1263"/>
      <c r="E34" s="1316"/>
      <c r="F34" s="1251"/>
      <c r="G34" s="1413"/>
      <c r="H34" s="1549"/>
      <c r="I34" s="1414"/>
      <c r="J34" s="1414"/>
      <c r="K34" s="1461"/>
      <c r="L34" s="1433"/>
      <c r="M34" s="1414"/>
      <c r="N34" s="1414"/>
      <c r="O34" s="1414"/>
      <c r="P34" s="1414"/>
      <c r="Q34" s="1414"/>
      <c r="R34" s="1694"/>
      <c r="S34" s="1418">
        <f t="shared" si="0"/>
        <v>0</v>
      </c>
      <c r="T34" s="1419">
        <f t="shared" si="1"/>
        <v>0.9</v>
      </c>
      <c r="U34" s="1400"/>
      <c r="V34" s="1420"/>
      <c r="W34" s="1422"/>
      <c r="X34" s="1422"/>
      <c r="Y34" s="1422">
        <v>3</v>
      </c>
      <c r="Z34" s="1422">
        <v>4</v>
      </c>
      <c r="AA34" s="1423">
        <v>1</v>
      </c>
      <c r="AB34" s="1423">
        <f t="shared" si="4"/>
        <v>0</v>
      </c>
      <c r="AC34" s="1424">
        <f t="shared" si="5"/>
        <v>8</v>
      </c>
      <c r="AD34" s="1543">
        <v>1</v>
      </c>
      <c r="AE34" s="1422">
        <v>71</v>
      </c>
      <c r="AF34" s="1535">
        <f t="shared" si="6"/>
        <v>71</v>
      </c>
      <c r="AG34" s="1690"/>
    </row>
    <row r="35" spans="1:33" s="1140" customFormat="1" ht="9.9499999999999993" customHeight="1" x14ac:dyDescent="0.25">
      <c r="A35" s="1247" t="s">
        <v>519</v>
      </c>
      <c r="B35" s="1679"/>
      <c r="C35" s="1268" t="s">
        <v>431</v>
      </c>
      <c r="D35" s="1269"/>
      <c r="E35" s="1316"/>
      <c r="F35" s="1251"/>
      <c r="G35" s="1413"/>
      <c r="H35" s="1549"/>
      <c r="I35" s="1414"/>
      <c r="J35" s="1414"/>
      <c r="K35" s="1461"/>
      <c r="L35" s="1433"/>
      <c r="M35" s="1414"/>
      <c r="N35" s="1414"/>
      <c r="O35" s="1414"/>
      <c r="P35" s="1414"/>
      <c r="Q35" s="1414"/>
      <c r="R35" s="1694"/>
      <c r="S35" s="1418">
        <f t="shared" si="0"/>
        <v>0</v>
      </c>
      <c r="T35" s="1419">
        <f t="shared" si="1"/>
        <v>0.9</v>
      </c>
      <c r="U35" s="1400"/>
      <c r="V35" s="1420"/>
      <c r="W35" s="1421"/>
      <c r="X35" s="1422">
        <v>4</v>
      </c>
      <c r="Y35" s="1423"/>
      <c r="Z35" s="1423">
        <v>1</v>
      </c>
      <c r="AA35" s="1423">
        <v>2</v>
      </c>
      <c r="AB35" s="1423">
        <f t="shared" si="4"/>
        <v>0</v>
      </c>
      <c r="AC35" s="1424">
        <f t="shared" si="5"/>
        <v>7</v>
      </c>
      <c r="AD35" s="1534">
        <v>1</v>
      </c>
      <c r="AE35" s="1423">
        <v>47</v>
      </c>
      <c r="AF35" s="1535">
        <f t="shared" si="6"/>
        <v>47</v>
      </c>
      <c r="AG35" s="1690"/>
    </row>
    <row r="36" spans="1:33" s="1140" customFormat="1" ht="9.75" customHeight="1" x14ac:dyDescent="0.25">
      <c r="A36" s="1247" t="s">
        <v>520</v>
      </c>
      <c r="B36" s="1679"/>
      <c r="C36" s="1278" t="s">
        <v>8</v>
      </c>
      <c r="D36" s="1279"/>
      <c r="E36" s="1107"/>
      <c r="F36" s="1510"/>
      <c r="G36" s="1413"/>
      <c r="H36" s="1549"/>
      <c r="I36" s="1414"/>
      <c r="J36" s="1414"/>
      <c r="K36" s="1461"/>
      <c r="L36" s="1433"/>
      <c r="M36" s="1414"/>
      <c r="N36" s="1414"/>
      <c r="O36" s="1414"/>
      <c r="P36" s="1414"/>
      <c r="Q36" s="1414"/>
      <c r="R36" s="1694"/>
      <c r="S36" s="1418">
        <f t="shared" si="0"/>
        <v>0</v>
      </c>
      <c r="T36" s="1419">
        <f t="shared" si="1"/>
        <v>0.9</v>
      </c>
      <c r="U36" s="1400"/>
      <c r="V36" s="1420"/>
      <c r="W36" s="1421"/>
      <c r="X36" s="1422">
        <v>4</v>
      </c>
      <c r="Y36" s="1423"/>
      <c r="Z36" s="1423">
        <v>1</v>
      </c>
      <c r="AA36" s="1423">
        <v>1</v>
      </c>
      <c r="AB36" s="1423">
        <f t="shared" si="4"/>
        <v>0</v>
      </c>
      <c r="AC36" s="1424">
        <f t="shared" si="5"/>
        <v>6</v>
      </c>
      <c r="AD36" s="1534"/>
      <c r="AE36" s="1423">
        <v>34</v>
      </c>
      <c r="AF36" s="1535">
        <f t="shared" si="6"/>
        <v>34</v>
      </c>
      <c r="AG36" s="1690"/>
    </row>
    <row r="37" spans="1:33" s="1140" customFormat="1" ht="9.75" customHeight="1" x14ac:dyDescent="0.25">
      <c r="A37" s="1247" t="s">
        <v>521</v>
      </c>
      <c r="B37" s="1679"/>
      <c r="C37" s="1278" t="s">
        <v>63</v>
      </c>
      <c r="D37" s="1325"/>
      <c r="E37" s="1532"/>
      <c r="F37" s="1184"/>
      <c r="G37" s="1413"/>
      <c r="H37" s="1549"/>
      <c r="I37" s="1414"/>
      <c r="J37" s="1414"/>
      <c r="K37" s="1461"/>
      <c r="L37" s="1433"/>
      <c r="M37" s="1414"/>
      <c r="N37" s="1414"/>
      <c r="O37" s="1414"/>
      <c r="P37" s="1414"/>
      <c r="Q37" s="1414"/>
      <c r="R37" s="1694"/>
      <c r="S37" s="1418">
        <f t="shared" si="0"/>
        <v>0</v>
      </c>
      <c r="T37" s="1419">
        <f t="shared" si="1"/>
        <v>0.9</v>
      </c>
      <c r="U37" s="1400"/>
      <c r="V37" s="1420"/>
      <c r="W37" s="1533"/>
      <c r="X37" s="1409"/>
      <c r="Y37" s="1410"/>
      <c r="Z37" s="1410">
        <v>2</v>
      </c>
      <c r="AA37" s="1410">
        <v>1</v>
      </c>
      <c r="AB37" s="1423">
        <f t="shared" si="4"/>
        <v>0</v>
      </c>
      <c r="AC37" s="1424">
        <f t="shared" si="5"/>
        <v>3</v>
      </c>
      <c r="AD37" s="1534"/>
      <c r="AE37" s="1423">
        <v>7</v>
      </c>
      <c r="AF37" s="1535">
        <f t="shared" si="6"/>
        <v>7</v>
      </c>
      <c r="AG37" s="1690"/>
    </row>
    <row r="38" spans="1:33" s="1140" customFormat="1" ht="9.9499999999999993" customHeight="1" x14ac:dyDescent="0.25">
      <c r="A38" s="1247" t="s">
        <v>522</v>
      </c>
      <c r="B38" s="1679"/>
      <c r="C38" s="1268" t="s">
        <v>590</v>
      </c>
      <c r="D38" s="1269"/>
      <c r="E38" s="1316"/>
      <c r="F38" s="1251"/>
      <c r="G38" s="1549"/>
      <c r="H38" s="1549"/>
      <c r="I38" s="1414"/>
      <c r="J38" s="1551"/>
      <c r="K38" s="1461"/>
      <c r="L38" s="1791"/>
      <c r="M38" s="1551"/>
      <c r="N38" s="1414"/>
      <c r="O38" s="1551"/>
      <c r="P38" s="1414"/>
      <c r="Q38" s="1414"/>
      <c r="R38" s="1694"/>
      <c r="S38" s="1418">
        <f t="shared" si="0"/>
        <v>0</v>
      </c>
      <c r="T38" s="1419">
        <f t="shared" si="1"/>
        <v>0.9</v>
      </c>
      <c r="U38" s="1400"/>
      <c r="V38" s="1420"/>
      <c r="W38" s="1421">
        <v>1</v>
      </c>
      <c r="X38" s="1422"/>
      <c r="Y38" s="1423"/>
      <c r="Z38" s="1423">
        <v>1</v>
      </c>
      <c r="AA38" s="1423">
        <v>1</v>
      </c>
      <c r="AB38" s="1423">
        <f t="shared" si="4"/>
        <v>0</v>
      </c>
      <c r="AC38" s="1424">
        <f t="shared" si="5"/>
        <v>3</v>
      </c>
      <c r="AD38" s="1534">
        <v>1</v>
      </c>
      <c r="AE38" s="1423">
        <v>23</v>
      </c>
      <c r="AF38" s="1535">
        <f t="shared" si="6"/>
        <v>23</v>
      </c>
      <c r="AG38" s="1690"/>
    </row>
    <row r="39" spans="1:33" s="1140" customFormat="1" ht="9.9499999999999993" customHeight="1" x14ac:dyDescent="0.25">
      <c r="A39" s="1247" t="s">
        <v>525</v>
      </c>
      <c r="B39" s="1679"/>
      <c r="C39" s="1262" t="s">
        <v>580</v>
      </c>
      <c r="D39" s="1263"/>
      <c r="E39" s="1532"/>
      <c r="F39" s="1184"/>
      <c r="G39" s="1701"/>
      <c r="H39" s="1701"/>
      <c r="I39" s="1454"/>
      <c r="J39" s="1792"/>
      <c r="K39" s="1461"/>
      <c r="L39" s="1791"/>
      <c r="M39" s="1792"/>
      <c r="N39" s="1792"/>
      <c r="O39" s="1792"/>
      <c r="P39" s="1792"/>
      <c r="Q39" s="1792"/>
      <c r="R39" s="1793"/>
      <c r="S39" s="1418">
        <f t="shared" si="0"/>
        <v>0</v>
      </c>
      <c r="T39" s="1419">
        <f t="shared" si="1"/>
        <v>0.9</v>
      </c>
      <c r="U39" s="1400"/>
      <c r="V39" s="1420"/>
      <c r="W39" s="1533"/>
      <c r="X39" s="1409"/>
      <c r="Y39" s="1410"/>
      <c r="Z39" s="1410">
        <v>1</v>
      </c>
      <c r="AA39" s="1410">
        <v>1</v>
      </c>
      <c r="AB39" s="1423">
        <f t="shared" si="4"/>
        <v>0</v>
      </c>
      <c r="AC39" s="1424">
        <f t="shared" si="5"/>
        <v>2</v>
      </c>
      <c r="AD39" s="1534">
        <v>1</v>
      </c>
      <c r="AE39" s="1410">
        <v>19</v>
      </c>
      <c r="AF39" s="1794">
        <f t="shared" si="6"/>
        <v>19</v>
      </c>
      <c r="AG39" s="1379"/>
    </row>
    <row r="40" spans="1:33" s="1140" customFormat="1" ht="9.9499999999999993" customHeight="1" x14ac:dyDescent="0.25">
      <c r="A40" s="1247" t="s">
        <v>528</v>
      </c>
      <c r="B40" s="1742"/>
      <c r="C40" s="1278" t="s">
        <v>31</v>
      </c>
      <c r="D40" s="1325"/>
      <c r="E40" s="1351"/>
      <c r="F40" s="1184"/>
      <c r="G40" s="1549"/>
      <c r="H40" s="1549"/>
      <c r="I40" s="1414"/>
      <c r="J40" s="1551"/>
      <c r="K40" s="1461"/>
      <c r="L40" s="1791"/>
      <c r="M40" s="1551"/>
      <c r="N40" s="1414"/>
      <c r="O40" s="1551"/>
      <c r="P40" s="1414"/>
      <c r="Q40" s="1414"/>
      <c r="R40" s="1694"/>
      <c r="S40" s="1418">
        <f t="shared" si="0"/>
        <v>0</v>
      </c>
      <c r="T40" s="1419">
        <f t="shared" si="1"/>
        <v>0.9</v>
      </c>
      <c r="U40" s="1400"/>
      <c r="V40" s="1420"/>
      <c r="W40" s="1533"/>
      <c r="X40" s="1409">
        <v>1</v>
      </c>
      <c r="Y40" s="1410"/>
      <c r="Z40" s="1410"/>
      <c r="AA40" s="1410">
        <v>1</v>
      </c>
      <c r="AB40" s="1423">
        <f t="shared" si="4"/>
        <v>0</v>
      </c>
      <c r="AC40" s="1424">
        <f t="shared" si="5"/>
        <v>2</v>
      </c>
      <c r="AD40" s="1534"/>
      <c r="AE40" s="1423">
        <v>16</v>
      </c>
      <c r="AF40" s="1535">
        <f t="shared" si="6"/>
        <v>16</v>
      </c>
      <c r="AG40" s="1690"/>
    </row>
    <row r="41" spans="1:33" s="1140" customFormat="1" ht="9.9499999999999993" customHeight="1" x14ac:dyDescent="0.25">
      <c r="A41" s="1247" t="s">
        <v>529</v>
      </c>
      <c r="B41" s="1742"/>
      <c r="C41" s="1278" t="s">
        <v>80</v>
      </c>
      <c r="D41" s="1325"/>
      <c r="E41" s="1326"/>
      <c r="F41" s="1177"/>
      <c r="G41" s="1549"/>
      <c r="H41" s="1549"/>
      <c r="I41" s="1414"/>
      <c r="J41" s="1551"/>
      <c r="K41" s="1461"/>
      <c r="L41" s="1791"/>
      <c r="M41" s="1551"/>
      <c r="N41" s="1414"/>
      <c r="O41" s="1551"/>
      <c r="P41" s="1414"/>
      <c r="Q41" s="1414"/>
      <c r="R41" s="1694"/>
      <c r="S41" s="1418">
        <f t="shared" si="0"/>
        <v>0</v>
      </c>
      <c r="T41" s="1419">
        <f t="shared" si="1"/>
        <v>0.9</v>
      </c>
      <c r="U41" s="1400"/>
      <c r="V41" s="1420"/>
      <c r="W41" s="1421"/>
      <c r="X41" s="1422"/>
      <c r="Y41" s="1423"/>
      <c r="Z41" s="1423"/>
      <c r="AA41" s="1423">
        <v>1</v>
      </c>
      <c r="AB41" s="1423">
        <f t="shared" si="4"/>
        <v>0</v>
      </c>
      <c r="AC41" s="1424">
        <f t="shared" si="5"/>
        <v>1</v>
      </c>
      <c r="AD41" s="1534"/>
      <c r="AE41" s="1423">
        <v>5</v>
      </c>
      <c r="AF41" s="1535">
        <f t="shared" si="6"/>
        <v>5</v>
      </c>
      <c r="AG41" s="1690"/>
    </row>
    <row r="42" spans="1:33" s="1140" customFormat="1" ht="9.9499999999999993" customHeight="1" x14ac:dyDescent="0.25">
      <c r="A42" s="1247" t="s">
        <v>530</v>
      </c>
      <c r="B42" s="1742"/>
      <c r="C42" s="1278" t="s">
        <v>82</v>
      </c>
      <c r="D42" s="1279"/>
      <c r="E42" s="1316"/>
      <c r="F42" s="1251"/>
      <c r="G42" s="1549"/>
      <c r="H42" s="1549"/>
      <c r="I42" s="1414"/>
      <c r="J42" s="1551"/>
      <c r="K42" s="1461"/>
      <c r="L42" s="1791"/>
      <c r="M42" s="1551"/>
      <c r="N42" s="1551"/>
      <c r="O42" s="1551"/>
      <c r="P42" s="1414"/>
      <c r="Q42" s="1551"/>
      <c r="R42" s="1795"/>
      <c r="S42" s="1418">
        <f t="shared" si="0"/>
        <v>0</v>
      </c>
      <c r="T42" s="1419">
        <f t="shared" si="1"/>
        <v>0.9</v>
      </c>
      <c r="U42" s="1400"/>
      <c r="V42" s="1420"/>
      <c r="W42" s="1421"/>
      <c r="X42" s="1422"/>
      <c r="Y42" s="1423"/>
      <c r="Z42" s="1423"/>
      <c r="AA42" s="1423">
        <v>1</v>
      </c>
      <c r="AB42" s="1423">
        <f t="shared" si="4"/>
        <v>0</v>
      </c>
      <c r="AC42" s="1424">
        <f t="shared" si="5"/>
        <v>1</v>
      </c>
      <c r="AD42" s="1534"/>
      <c r="AE42" s="1423">
        <v>2</v>
      </c>
      <c r="AF42" s="1535">
        <f t="shared" si="6"/>
        <v>2</v>
      </c>
      <c r="AG42" s="1690"/>
    </row>
    <row r="43" spans="1:33" s="1140" customFormat="1" ht="9.9499999999999993" customHeight="1" x14ac:dyDescent="0.25">
      <c r="A43" s="1247" t="s">
        <v>531</v>
      </c>
      <c r="B43" s="1742"/>
      <c r="C43" s="1278" t="s">
        <v>65</v>
      </c>
      <c r="D43" s="1279"/>
      <c r="E43" s="1785"/>
      <c r="F43" s="1251"/>
      <c r="G43" s="1764"/>
      <c r="H43" s="1414"/>
      <c r="I43" s="1414"/>
      <c r="J43" s="1796"/>
      <c r="K43" s="1461"/>
      <c r="L43" s="1775"/>
      <c r="M43" s="1415"/>
      <c r="N43" s="1796"/>
      <c r="O43" s="1796"/>
      <c r="P43" s="1796"/>
      <c r="Q43" s="1796"/>
      <c r="R43" s="1797"/>
      <c r="S43" s="1418">
        <f t="shared" si="0"/>
        <v>0</v>
      </c>
      <c r="T43" s="1419">
        <f t="shared" si="1"/>
        <v>0.9</v>
      </c>
      <c r="U43" s="1400"/>
      <c r="V43" s="1420"/>
      <c r="W43" s="1769"/>
      <c r="X43" s="1770"/>
      <c r="Y43" s="1513"/>
      <c r="Z43" s="1423"/>
      <c r="AA43" s="1423">
        <v>1</v>
      </c>
      <c r="AB43" s="1423">
        <f t="shared" si="4"/>
        <v>0</v>
      </c>
      <c r="AC43" s="1424">
        <f t="shared" si="5"/>
        <v>1</v>
      </c>
      <c r="AD43" s="1798"/>
      <c r="AE43" s="1423">
        <v>10</v>
      </c>
      <c r="AF43" s="1535">
        <f t="shared" si="6"/>
        <v>10</v>
      </c>
      <c r="AG43" s="1690"/>
    </row>
    <row r="44" spans="1:33" s="1140" customFormat="1" ht="9.9499999999999993" customHeight="1" x14ac:dyDescent="0.25">
      <c r="A44" s="1247" t="s">
        <v>532</v>
      </c>
      <c r="B44" s="1742"/>
      <c r="C44" s="1278" t="s">
        <v>588</v>
      </c>
      <c r="D44" s="1325"/>
      <c r="E44" s="1316"/>
      <c r="F44" s="1251"/>
      <c r="G44" s="1764"/>
      <c r="H44" s="1414"/>
      <c r="I44" s="1414"/>
      <c r="J44" s="1796"/>
      <c r="K44" s="1461"/>
      <c r="L44" s="1734"/>
      <c r="M44" s="1415"/>
      <c r="N44" s="1796"/>
      <c r="O44" s="1796"/>
      <c r="P44" s="1796"/>
      <c r="Q44" s="1796"/>
      <c r="R44" s="1797"/>
      <c r="S44" s="1418">
        <f t="shared" si="0"/>
        <v>0</v>
      </c>
      <c r="T44" s="1419">
        <f t="shared" si="1"/>
        <v>0.9</v>
      </c>
      <c r="U44" s="1400"/>
      <c r="V44" s="1799"/>
      <c r="W44" s="1421"/>
      <c r="X44" s="1422"/>
      <c r="Y44" s="1422"/>
      <c r="Z44" s="1422"/>
      <c r="AA44" s="1422">
        <v>1</v>
      </c>
      <c r="AB44" s="1423">
        <f t="shared" si="4"/>
        <v>0</v>
      </c>
      <c r="AC44" s="1424">
        <f t="shared" si="5"/>
        <v>1</v>
      </c>
      <c r="AD44" s="1539"/>
      <c r="AE44" s="1423">
        <v>1</v>
      </c>
      <c r="AF44" s="1535">
        <f t="shared" si="6"/>
        <v>1</v>
      </c>
      <c r="AG44" s="1690"/>
    </row>
    <row r="45" spans="1:33" s="1140" customFormat="1" ht="3" customHeight="1" x14ac:dyDescent="0.25">
      <c r="A45" s="1552"/>
      <c r="B45" s="1553"/>
      <c r="C45" s="1554"/>
      <c r="D45" s="1555"/>
      <c r="E45" s="1556"/>
      <c r="F45" s="1557"/>
      <c r="G45" s="1558"/>
      <c r="H45" s="1558"/>
      <c r="I45" s="1558"/>
      <c r="J45" s="1559"/>
      <c r="K45" s="1559"/>
      <c r="L45" s="1559"/>
      <c r="M45" s="1558"/>
      <c r="N45" s="1559"/>
      <c r="O45" s="1559"/>
      <c r="P45" s="1559"/>
      <c r="Q45" s="1559"/>
      <c r="R45" s="1559"/>
      <c r="S45" s="1800"/>
      <c r="T45" s="1800"/>
      <c r="U45" s="1801"/>
      <c r="V45" s="1802"/>
      <c r="W45" s="1562"/>
      <c r="X45" s="1562"/>
      <c r="Y45" s="1562"/>
      <c r="Z45" s="1562"/>
      <c r="AA45" s="1562"/>
      <c r="AB45" s="1562"/>
      <c r="AC45" s="1562"/>
      <c r="AD45" s="1563"/>
      <c r="AE45" s="1562"/>
      <c r="AF45" s="1564"/>
      <c r="AG45" s="1690"/>
    </row>
    <row r="46" spans="1:33" s="1140" customFormat="1" ht="8.1" customHeight="1" x14ac:dyDescent="0.25">
      <c r="A46" s="1566" t="s">
        <v>533</v>
      </c>
      <c r="B46" s="1742"/>
      <c r="C46" s="1579" t="s">
        <v>592</v>
      </c>
      <c r="D46" s="1580"/>
      <c r="E46" s="1532"/>
      <c r="F46" s="1184"/>
      <c r="G46" s="1581"/>
      <c r="H46" s="1592"/>
      <c r="I46" s="1592"/>
      <c r="J46" s="1583"/>
      <c r="K46" s="1583"/>
      <c r="L46" s="1583"/>
      <c r="M46" s="1583"/>
      <c r="N46" s="1583"/>
      <c r="O46" s="1583"/>
      <c r="P46" s="1583"/>
      <c r="Q46" s="1583"/>
      <c r="R46" s="1583"/>
      <c r="S46" s="1574"/>
      <c r="T46" s="1575"/>
      <c r="U46" s="1576"/>
      <c r="V46" s="1584"/>
      <c r="W46" s="1088">
        <v>1</v>
      </c>
      <c r="X46" s="1089">
        <v>6</v>
      </c>
      <c r="Y46" s="1182">
        <v>3</v>
      </c>
      <c r="Z46" s="1182"/>
      <c r="AA46" s="1182"/>
      <c r="AB46" s="1182"/>
      <c r="AC46" s="1578">
        <f t="shared" ref="AC46:AC70" si="7">SUM(W46:AB46)</f>
        <v>10</v>
      </c>
      <c r="AD46" s="1266">
        <v>1</v>
      </c>
      <c r="AE46" s="1182">
        <v>60</v>
      </c>
      <c r="AF46" s="1267">
        <f t="shared" ref="AF46:AF70" si="8">AE46+S46</f>
        <v>60</v>
      </c>
      <c r="AG46" s="1379"/>
    </row>
    <row r="47" spans="1:33" s="1049" customFormat="1" ht="8.1" customHeight="1" x14ac:dyDescent="0.25">
      <c r="A47" s="1566" t="s">
        <v>534</v>
      </c>
      <c r="B47" s="1742"/>
      <c r="C47" s="1585" t="s">
        <v>7</v>
      </c>
      <c r="D47" s="1586"/>
      <c r="E47" s="1532"/>
      <c r="F47" s="1184"/>
      <c r="G47" s="1581"/>
      <c r="H47" s="1592"/>
      <c r="I47" s="1592"/>
      <c r="J47" s="1583"/>
      <c r="K47" s="1583"/>
      <c r="L47" s="1583"/>
      <c r="M47" s="1583"/>
      <c r="N47" s="1583"/>
      <c r="O47" s="1583"/>
      <c r="P47" s="1583"/>
      <c r="Q47" s="1583"/>
      <c r="R47" s="1583"/>
      <c r="S47" s="1574"/>
      <c r="T47" s="1575"/>
      <c r="U47" s="1576"/>
      <c r="V47" s="1584"/>
      <c r="W47" s="1088"/>
      <c r="X47" s="1089">
        <v>6</v>
      </c>
      <c r="Y47" s="1182">
        <v>3</v>
      </c>
      <c r="Z47" s="1182"/>
      <c r="AA47" s="1182"/>
      <c r="AB47" s="1182"/>
      <c r="AC47" s="1578">
        <f t="shared" si="7"/>
        <v>9</v>
      </c>
      <c r="AD47" s="1266"/>
      <c r="AE47" s="1182">
        <f>54</f>
        <v>54</v>
      </c>
      <c r="AF47" s="1267">
        <f t="shared" si="8"/>
        <v>54</v>
      </c>
      <c r="AG47" s="1379"/>
    </row>
    <row r="48" spans="1:33" s="1049" customFormat="1" ht="8.1" customHeight="1" x14ac:dyDescent="0.25">
      <c r="A48" s="1566" t="s">
        <v>535</v>
      </c>
      <c r="B48" s="1742"/>
      <c r="C48" s="1585" t="s">
        <v>11</v>
      </c>
      <c r="D48" s="1586"/>
      <c r="E48" s="1532"/>
      <c r="F48" s="1184"/>
      <c r="G48" s="1581"/>
      <c r="H48" s="1592"/>
      <c r="I48" s="1592"/>
      <c r="J48" s="1583"/>
      <c r="K48" s="1583"/>
      <c r="L48" s="1583"/>
      <c r="M48" s="1583"/>
      <c r="N48" s="1583"/>
      <c r="O48" s="1583"/>
      <c r="P48" s="1583"/>
      <c r="Q48" s="1583"/>
      <c r="R48" s="1583"/>
      <c r="S48" s="1574"/>
      <c r="T48" s="1575"/>
      <c r="U48" s="1576"/>
      <c r="V48" s="1584"/>
      <c r="W48" s="1088">
        <v>3</v>
      </c>
      <c r="X48" s="1089">
        <v>2</v>
      </c>
      <c r="Y48" s="1182">
        <v>3</v>
      </c>
      <c r="Z48" s="1182"/>
      <c r="AA48" s="1182"/>
      <c r="AB48" s="1182"/>
      <c r="AC48" s="1578">
        <f t="shared" si="7"/>
        <v>8</v>
      </c>
      <c r="AD48" s="1266"/>
      <c r="AE48" s="1182">
        <f>61</f>
        <v>61</v>
      </c>
      <c r="AF48" s="1267">
        <f t="shared" si="8"/>
        <v>61</v>
      </c>
      <c r="AG48" s="1379"/>
    </row>
    <row r="49" spans="1:33" s="1049" customFormat="1" ht="8.1" customHeight="1" x14ac:dyDescent="0.25">
      <c r="A49" s="1566" t="s">
        <v>536</v>
      </c>
      <c r="B49" s="1742"/>
      <c r="C49" s="1803" t="s">
        <v>427</v>
      </c>
      <c r="D49" s="1804" t="s">
        <v>593</v>
      </c>
      <c r="E49" s="1532"/>
      <c r="F49" s="1184"/>
      <c r="G49" s="1581"/>
      <c r="H49" s="1592"/>
      <c r="I49" s="1592"/>
      <c r="J49" s="1583"/>
      <c r="K49" s="1587"/>
      <c r="L49" s="1583"/>
      <c r="M49" s="1583"/>
      <c r="N49" s="1583"/>
      <c r="O49" s="1583"/>
      <c r="P49" s="1583"/>
      <c r="Q49" s="1583"/>
      <c r="R49" s="1583"/>
      <c r="S49" s="1574"/>
      <c r="T49" s="1575"/>
      <c r="U49" s="1576"/>
      <c r="V49" s="1584"/>
      <c r="W49" s="1088">
        <v>1</v>
      </c>
      <c r="X49" s="1089">
        <v>4</v>
      </c>
      <c r="Y49" s="1182">
        <v>2</v>
      </c>
      <c r="Z49" s="1182">
        <v>1</v>
      </c>
      <c r="AA49" s="1182"/>
      <c r="AB49" s="1182"/>
      <c r="AC49" s="1578">
        <f t="shared" si="7"/>
        <v>8</v>
      </c>
      <c r="AD49" s="1266">
        <v>1</v>
      </c>
      <c r="AE49" s="1182">
        <v>52</v>
      </c>
      <c r="AF49" s="1267">
        <f t="shared" si="8"/>
        <v>52</v>
      </c>
      <c r="AG49" s="1379"/>
    </row>
    <row r="50" spans="1:33" s="1049" customFormat="1" ht="8.1" customHeight="1" x14ac:dyDescent="0.25">
      <c r="A50" s="1566" t="s">
        <v>537</v>
      </c>
      <c r="B50" s="1742"/>
      <c r="C50" s="1588" t="s">
        <v>429</v>
      </c>
      <c r="D50" s="1589"/>
      <c r="E50" s="1351"/>
      <c r="F50" s="1184"/>
      <c r="G50" s="1581"/>
      <c r="H50" s="1592"/>
      <c r="I50" s="1592"/>
      <c r="J50" s="1583"/>
      <c r="K50" s="1583"/>
      <c r="L50" s="1583"/>
      <c r="M50" s="1583"/>
      <c r="N50" s="1583"/>
      <c r="O50" s="1587"/>
      <c r="P50" s="1587"/>
      <c r="Q50" s="1587"/>
      <c r="R50" s="1587"/>
      <c r="S50" s="1574"/>
      <c r="T50" s="1575"/>
      <c r="U50" s="1576"/>
      <c r="V50" s="1584"/>
      <c r="W50" s="1088">
        <v>3</v>
      </c>
      <c r="X50" s="1089">
        <v>4</v>
      </c>
      <c r="Y50" s="1182"/>
      <c r="Z50" s="1182"/>
      <c r="AA50" s="1182"/>
      <c r="AB50" s="1182"/>
      <c r="AC50" s="1578">
        <f t="shared" si="7"/>
        <v>7</v>
      </c>
      <c r="AD50" s="1266">
        <v>1</v>
      </c>
      <c r="AE50" s="1353">
        <f>61</f>
        <v>61</v>
      </c>
      <c r="AF50" s="1267">
        <f t="shared" si="8"/>
        <v>61</v>
      </c>
      <c r="AG50" s="1379"/>
    </row>
    <row r="51" spans="1:33" s="1049" customFormat="1" ht="8.1" customHeight="1" x14ac:dyDescent="0.25">
      <c r="A51" s="1566" t="s">
        <v>538</v>
      </c>
      <c r="B51" s="1742"/>
      <c r="C51" s="1579" t="s">
        <v>594</v>
      </c>
      <c r="D51" s="1580"/>
      <c r="E51" s="1532"/>
      <c r="F51" s="1184"/>
      <c r="G51" s="1581"/>
      <c r="H51" s="1592"/>
      <c r="I51" s="1592"/>
      <c r="J51" s="1583"/>
      <c r="K51" s="1583"/>
      <c r="L51" s="1587"/>
      <c r="M51" s="1583"/>
      <c r="N51" s="1583"/>
      <c r="O51" s="1583"/>
      <c r="P51" s="1583"/>
      <c r="Q51" s="1583"/>
      <c r="R51" s="1583"/>
      <c r="S51" s="1574"/>
      <c r="T51" s="1575"/>
      <c r="U51" s="1576"/>
      <c r="V51" s="1584"/>
      <c r="W51" s="1088"/>
      <c r="X51" s="1089"/>
      <c r="Y51" s="1182">
        <v>2</v>
      </c>
      <c r="Z51" s="1182">
        <v>4</v>
      </c>
      <c r="AA51" s="1182"/>
      <c r="AB51" s="1182"/>
      <c r="AC51" s="1578">
        <f t="shared" si="7"/>
        <v>6</v>
      </c>
      <c r="AD51" s="1266">
        <v>1</v>
      </c>
      <c r="AE51" s="1182">
        <v>41</v>
      </c>
      <c r="AF51" s="1267">
        <f t="shared" si="8"/>
        <v>41</v>
      </c>
      <c r="AG51" s="1379"/>
    </row>
    <row r="52" spans="1:33" s="1049" customFormat="1" ht="8.1" customHeight="1" x14ac:dyDescent="0.25">
      <c r="A52" s="1566" t="s">
        <v>539</v>
      </c>
      <c r="B52" s="1742"/>
      <c r="C52" s="1585" t="s">
        <v>6</v>
      </c>
      <c r="D52" s="1586"/>
      <c r="E52" s="1351"/>
      <c r="F52" s="1184"/>
      <c r="G52" s="1581"/>
      <c r="H52" s="1592"/>
      <c r="I52" s="1592"/>
      <c r="J52" s="1583"/>
      <c r="K52" s="1583"/>
      <c r="L52" s="1583"/>
      <c r="M52" s="1583"/>
      <c r="N52" s="1583"/>
      <c r="O52" s="1583"/>
      <c r="P52" s="1583"/>
      <c r="Q52" s="1583"/>
      <c r="R52" s="1583"/>
      <c r="S52" s="1574"/>
      <c r="T52" s="1575"/>
      <c r="U52" s="1576"/>
      <c r="V52" s="1584"/>
      <c r="W52" s="1088"/>
      <c r="X52" s="1089">
        <v>5</v>
      </c>
      <c r="Y52" s="1182"/>
      <c r="Z52" s="1182"/>
      <c r="AA52" s="1182"/>
      <c r="AB52" s="1182"/>
      <c r="AC52" s="1578">
        <f t="shared" si="7"/>
        <v>5</v>
      </c>
      <c r="AD52" s="1266"/>
      <c r="AE52" s="1182">
        <f>14</f>
        <v>14</v>
      </c>
      <c r="AF52" s="1267">
        <f t="shared" si="8"/>
        <v>14</v>
      </c>
      <c r="AG52" s="1379"/>
    </row>
    <row r="53" spans="1:33" s="1049" customFormat="1" ht="8.1" customHeight="1" x14ac:dyDescent="0.25">
      <c r="A53" s="1566" t="s">
        <v>540</v>
      </c>
      <c r="B53" s="1742"/>
      <c r="C53" s="1585" t="s">
        <v>37</v>
      </c>
      <c r="D53" s="1586"/>
      <c r="E53" s="1532"/>
      <c r="F53" s="1184"/>
      <c r="G53" s="1581"/>
      <c r="H53" s="1592"/>
      <c r="I53" s="1592"/>
      <c r="J53" s="1583"/>
      <c r="K53" s="1583"/>
      <c r="L53" s="1583"/>
      <c r="M53" s="1583"/>
      <c r="N53" s="1583"/>
      <c r="O53" s="1583"/>
      <c r="P53" s="1583"/>
      <c r="Q53" s="1583"/>
      <c r="R53" s="1583"/>
      <c r="S53" s="1574"/>
      <c r="T53" s="1575"/>
      <c r="U53" s="1576"/>
      <c r="V53" s="1584"/>
      <c r="W53" s="1088"/>
      <c r="X53" s="1089"/>
      <c r="Y53" s="1182">
        <v>2</v>
      </c>
      <c r="Z53" s="1182">
        <v>1</v>
      </c>
      <c r="AA53" s="1182"/>
      <c r="AB53" s="1182"/>
      <c r="AC53" s="1578">
        <f t="shared" si="7"/>
        <v>3</v>
      </c>
      <c r="AD53" s="1266"/>
      <c r="AE53" s="1182">
        <v>17</v>
      </c>
      <c r="AF53" s="1267">
        <f t="shared" si="8"/>
        <v>17</v>
      </c>
      <c r="AG53" s="1379"/>
    </row>
    <row r="54" spans="1:33" s="1049" customFormat="1" ht="8.1" customHeight="1" x14ac:dyDescent="0.25">
      <c r="A54" s="1566" t="s">
        <v>541</v>
      </c>
      <c r="B54" s="1742"/>
      <c r="C54" s="1585" t="s">
        <v>60</v>
      </c>
      <c r="D54" s="1586"/>
      <c r="E54" s="1532"/>
      <c r="F54" s="1184"/>
      <c r="G54" s="1581"/>
      <c r="H54" s="1592"/>
      <c r="I54" s="1592"/>
      <c r="J54" s="1583"/>
      <c r="K54" s="1583"/>
      <c r="L54" s="1583"/>
      <c r="M54" s="1583"/>
      <c r="N54" s="1583"/>
      <c r="O54" s="1583"/>
      <c r="P54" s="1583"/>
      <c r="Q54" s="1583"/>
      <c r="R54" s="1583"/>
      <c r="S54" s="1574"/>
      <c r="T54" s="1575"/>
      <c r="U54" s="1576"/>
      <c r="V54" s="1584"/>
      <c r="W54" s="1088"/>
      <c r="X54" s="1089"/>
      <c r="Y54" s="1182"/>
      <c r="Z54" s="1182">
        <v>3</v>
      </c>
      <c r="AA54" s="1182"/>
      <c r="AB54" s="1182"/>
      <c r="AC54" s="1578">
        <f t="shared" si="7"/>
        <v>3</v>
      </c>
      <c r="AD54" s="1266"/>
      <c r="AE54" s="1182">
        <v>11</v>
      </c>
      <c r="AF54" s="1267">
        <f t="shared" si="8"/>
        <v>11</v>
      </c>
      <c r="AG54" s="1379"/>
    </row>
    <row r="55" spans="1:33" s="1049" customFormat="1" ht="8.1" customHeight="1" x14ac:dyDescent="0.25">
      <c r="A55" s="1566" t="s">
        <v>542</v>
      </c>
      <c r="B55" s="1742"/>
      <c r="C55" s="1585" t="s">
        <v>5</v>
      </c>
      <c r="D55" s="1586"/>
      <c r="E55" s="1351"/>
      <c r="F55" s="1184"/>
      <c r="G55" s="1581"/>
      <c r="H55" s="1592"/>
      <c r="I55" s="1592"/>
      <c r="J55" s="1583"/>
      <c r="K55" s="1583"/>
      <c r="L55" s="1583"/>
      <c r="M55" s="1583"/>
      <c r="N55" s="1583"/>
      <c r="O55" s="1583"/>
      <c r="P55" s="1583"/>
      <c r="Q55" s="1583"/>
      <c r="R55" s="1583"/>
      <c r="S55" s="1574"/>
      <c r="T55" s="1575"/>
      <c r="U55" s="1576"/>
      <c r="V55" s="1584"/>
      <c r="W55" s="1088">
        <v>1</v>
      </c>
      <c r="X55" s="1089">
        <v>2</v>
      </c>
      <c r="Y55" s="1182"/>
      <c r="Z55" s="1182"/>
      <c r="AA55" s="1182"/>
      <c r="AB55" s="1182"/>
      <c r="AC55" s="1578">
        <f t="shared" si="7"/>
        <v>3</v>
      </c>
      <c r="AD55" s="1266"/>
      <c r="AE55" s="1182">
        <f>8</f>
        <v>8</v>
      </c>
      <c r="AF55" s="1267">
        <f t="shared" si="8"/>
        <v>8</v>
      </c>
      <c r="AG55" s="1379"/>
    </row>
    <row r="56" spans="1:33" s="1049" customFormat="1" ht="8.1" customHeight="1" x14ac:dyDescent="0.25">
      <c r="A56" s="1566" t="s">
        <v>543</v>
      </c>
      <c r="B56" s="1742"/>
      <c r="C56" s="1585" t="s">
        <v>55</v>
      </c>
      <c r="D56" s="1586"/>
      <c r="E56" s="1532"/>
      <c r="F56" s="1184"/>
      <c r="G56" s="1581"/>
      <c r="H56" s="1592"/>
      <c r="I56" s="1592"/>
      <c r="J56" s="1583"/>
      <c r="K56" s="1805"/>
      <c r="L56" s="1583"/>
      <c r="M56" s="1583"/>
      <c r="N56" s="1583"/>
      <c r="O56" s="1583"/>
      <c r="P56" s="1583"/>
      <c r="Q56" s="1583"/>
      <c r="R56" s="1583"/>
      <c r="S56" s="1574"/>
      <c r="T56" s="1575"/>
      <c r="U56" s="1576"/>
      <c r="V56" s="1584"/>
      <c r="W56" s="1088"/>
      <c r="X56" s="1089"/>
      <c r="Y56" s="1182"/>
      <c r="Z56" s="1182">
        <v>2</v>
      </c>
      <c r="AA56" s="1182"/>
      <c r="AB56" s="1182"/>
      <c r="AC56" s="1578">
        <f t="shared" si="7"/>
        <v>2</v>
      </c>
      <c r="AD56" s="1266"/>
      <c r="AE56" s="1182">
        <v>8</v>
      </c>
      <c r="AF56" s="1267">
        <f t="shared" si="8"/>
        <v>8</v>
      </c>
      <c r="AG56" s="1379"/>
    </row>
    <row r="57" spans="1:33" s="1049" customFormat="1" ht="8.1" customHeight="1" x14ac:dyDescent="0.25">
      <c r="A57" s="1566" t="s">
        <v>544</v>
      </c>
      <c r="B57" s="1742"/>
      <c r="C57" s="1585" t="s">
        <v>51</v>
      </c>
      <c r="D57" s="1586"/>
      <c r="E57" s="1351"/>
      <c r="F57" s="1184"/>
      <c r="G57" s="1581"/>
      <c r="H57" s="1592"/>
      <c r="I57" s="1592"/>
      <c r="J57" s="1583"/>
      <c r="K57" s="1583"/>
      <c r="L57" s="1583"/>
      <c r="M57" s="1583"/>
      <c r="N57" s="1583"/>
      <c r="O57" s="1583"/>
      <c r="P57" s="1583"/>
      <c r="Q57" s="1583"/>
      <c r="R57" s="1583"/>
      <c r="S57" s="1574"/>
      <c r="T57" s="1575"/>
      <c r="U57" s="1576"/>
      <c r="V57" s="1584"/>
      <c r="W57" s="1088">
        <v>2</v>
      </c>
      <c r="X57" s="1089"/>
      <c r="Y57" s="1182"/>
      <c r="Z57" s="1182"/>
      <c r="AA57" s="1182"/>
      <c r="AB57" s="1182"/>
      <c r="AC57" s="1578">
        <f t="shared" si="7"/>
        <v>2</v>
      </c>
      <c r="AD57" s="1266"/>
      <c r="AE57" s="1182">
        <f>8</f>
        <v>8</v>
      </c>
      <c r="AF57" s="1267">
        <f t="shared" si="8"/>
        <v>8</v>
      </c>
      <c r="AG57" s="1379"/>
    </row>
    <row r="58" spans="1:33" s="1049" customFormat="1" ht="8.1" customHeight="1" x14ac:dyDescent="0.25">
      <c r="A58" s="1566" t="s">
        <v>545</v>
      </c>
      <c r="B58" s="1742"/>
      <c r="C58" s="1588" t="s">
        <v>470</v>
      </c>
      <c r="D58" s="1589"/>
      <c r="E58" s="1532"/>
      <c r="F58" s="1184"/>
      <c r="G58" s="1581"/>
      <c r="H58" s="1592"/>
      <c r="I58" s="1592"/>
      <c r="J58" s="1583"/>
      <c r="K58" s="1583"/>
      <c r="L58" s="1587"/>
      <c r="M58" s="1587"/>
      <c r="N58" s="1583"/>
      <c r="O58" s="1583"/>
      <c r="P58" s="1583"/>
      <c r="Q58" s="1583"/>
      <c r="R58" s="1583"/>
      <c r="S58" s="1574"/>
      <c r="T58" s="1575"/>
      <c r="U58" s="1576"/>
      <c r="V58" s="1584"/>
      <c r="W58" s="1088"/>
      <c r="X58" s="1089"/>
      <c r="Y58" s="1182">
        <v>1</v>
      </c>
      <c r="Z58" s="1182"/>
      <c r="AA58" s="1182"/>
      <c r="AB58" s="1182"/>
      <c r="AC58" s="1578">
        <f t="shared" si="7"/>
        <v>1</v>
      </c>
      <c r="AD58" s="1266">
        <v>1</v>
      </c>
      <c r="AE58" s="1182">
        <f>13</f>
        <v>13</v>
      </c>
      <c r="AF58" s="1267">
        <f t="shared" si="8"/>
        <v>13</v>
      </c>
      <c r="AG58" s="1379"/>
    </row>
    <row r="59" spans="1:33" ht="8.1" customHeight="1" x14ac:dyDescent="0.25">
      <c r="A59" s="1566" t="s">
        <v>546</v>
      </c>
      <c r="B59" s="1742"/>
      <c r="C59" s="1588" t="s">
        <v>472</v>
      </c>
      <c r="D59" s="1589"/>
      <c r="E59" s="1532"/>
      <c r="F59" s="1184"/>
      <c r="G59" s="1581"/>
      <c r="H59" s="1592"/>
      <c r="I59" s="1592"/>
      <c r="J59" s="1583"/>
      <c r="K59" s="1583"/>
      <c r="L59" s="1583"/>
      <c r="M59" s="1583"/>
      <c r="N59" s="1587"/>
      <c r="O59" s="1583"/>
      <c r="P59" s="1583"/>
      <c r="Q59" s="1583"/>
      <c r="R59" s="1583"/>
      <c r="S59" s="1574"/>
      <c r="T59" s="1575"/>
      <c r="U59" s="1576"/>
      <c r="V59" s="1584"/>
      <c r="W59" s="1088"/>
      <c r="X59" s="1089"/>
      <c r="Y59" s="1182">
        <v>1</v>
      </c>
      <c r="Z59" s="1182"/>
      <c r="AA59" s="1182"/>
      <c r="AB59" s="1182"/>
      <c r="AC59" s="1578">
        <f t="shared" si="7"/>
        <v>1</v>
      </c>
      <c r="AD59" s="1266">
        <v>1</v>
      </c>
      <c r="AE59" s="1182">
        <f>13</f>
        <v>13</v>
      </c>
      <c r="AF59" s="1267">
        <f t="shared" si="8"/>
        <v>13</v>
      </c>
      <c r="AG59" s="1379"/>
    </row>
    <row r="60" spans="1:33" s="1049" customFormat="1" ht="8.1" customHeight="1" x14ac:dyDescent="0.25">
      <c r="A60" s="1566" t="s">
        <v>547</v>
      </c>
      <c r="B60" s="1742"/>
      <c r="C60" s="1585" t="s">
        <v>35</v>
      </c>
      <c r="D60" s="1586"/>
      <c r="E60" s="1532"/>
      <c r="F60" s="1184"/>
      <c r="G60" s="1581"/>
      <c r="H60" s="1592"/>
      <c r="I60" s="1592"/>
      <c r="J60" s="1583"/>
      <c r="K60" s="1583"/>
      <c r="L60" s="1583"/>
      <c r="M60" s="1583"/>
      <c r="N60" s="1583"/>
      <c r="O60" s="1583"/>
      <c r="P60" s="1583"/>
      <c r="Q60" s="1583"/>
      <c r="R60" s="1583"/>
      <c r="S60" s="1574"/>
      <c r="T60" s="1575"/>
      <c r="U60" s="1576"/>
      <c r="V60" s="1584"/>
      <c r="W60" s="1088"/>
      <c r="X60" s="1089">
        <v>1</v>
      </c>
      <c r="Y60" s="1182"/>
      <c r="Z60" s="1182"/>
      <c r="AA60" s="1182"/>
      <c r="AB60" s="1182"/>
      <c r="AC60" s="1578">
        <f t="shared" si="7"/>
        <v>1</v>
      </c>
      <c r="AD60" s="1266"/>
      <c r="AE60" s="1182">
        <f>12</f>
        <v>12</v>
      </c>
      <c r="AF60" s="1267">
        <f t="shared" si="8"/>
        <v>12</v>
      </c>
      <c r="AG60" s="1379"/>
    </row>
    <row r="61" spans="1:33" s="1049" customFormat="1" ht="8.1" customHeight="1" x14ac:dyDescent="0.25">
      <c r="A61" s="1566" t="s">
        <v>600</v>
      </c>
      <c r="B61" s="1742"/>
      <c r="C61" s="1585" t="s">
        <v>46</v>
      </c>
      <c r="D61" s="1586"/>
      <c r="E61" s="1532"/>
      <c r="F61" s="1184"/>
      <c r="G61" s="1581"/>
      <c r="H61" s="1592"/>
      <c r="I61" s="1592"/>
      <c r="J61" s="1583"/>
      <c r="K61" s="1583"/>
      <c r="L61" s="1583"/>
      <c r="M61" s="1583"/>
      <c r="N61" s="1583"/>
      <c r="O61" s="1583"/>
      <c r="P61" s="1583"/>
      <c r="Q61" s="1583"/>
      <c r="R61" s="1583"/>
      <c r="S61" s="1574"/>
      <c r="T61" s="1575"/>
      <c r="U61" s="1576"/>
      <c r="V61" s="1584"/>
      <c r="W61" s="1088"/>
      <c r="X61" s="1089"/>
      <c r="Y61" s="1182">
        <v>1</v>
      </c>
      <c r="Z61" s="1182"/>
      <c r="AA61" s="1182"/>
      <c r="AB61" s="1182"/>
      <c r="AC61" s="1578">
        <f t="shared" si="7"/>
        <v>1</v>
      </c>
      <c r="AD61" s="1266"/>
      <c r="AE61" s="1182">
        <f>10</f>
        <v>10</v>
      </c>
      <c r="AF61" s="1267">
        <f t="shared" si="8"/>
        <v>10</v>
      </c>
      <c r="AG61" s="1379"/>
    </row>
    <row r="62" spans="1:33" ht="8.1" customHeight="1" x14ac:dyDescent="0.25">
      <c r="A62" s="1566" t="s">
        <v>601</v>
      </c>
      <c r="B62" s="1742"/>
      <c r="C62" s="1585" t="s">
        <v>53</v>
      </c>
      <c r="D62" s="1586"/>
      <c r="E62" s="1532"/>
      <c r="F62" s="1184"/>
      <c r="G62" s="1581"/>
      <c r="H62" s="1592"/>
      <c r="I62" s="1592"/>
      <c r="J62" s="1583"/>
      <c r="K62" s="1583"/>
      <c r="L62" s="1583"/>
      <c r="M62" s="1583"/>
      <c r="N62" s="1583"/>
      <c r="O62" s="1583"/>
      <c r="P62" s="1583"/>
      <c r="Q62" s="1583"/>
      <c r="R62" s="1583"/>
      <c r="S62" s="1574"/>
      <c r="T62" s="1575"/>
      <c r="U62" s="1576"/>
      <c r="V62" s="1584"/>
      <c r="W62" s="1088">
        <v>1</v>
      </c>
      <c r="X62" s="1089"/>
      <c r="Y62" s="1182"/>
      <c r="Z62" s="1182"/>
      <c r="AA62" s="1182"/>
      <c r="AB62" s="1182"/>
      <c r="AC62" s="1578">
        <f t="shared" si="7"/>
        <v>1</v>
      </c>
      <c r="AD62" s="1266"/>
      <c r="AE62" s="1182">
        <f>6</f>
        <v>6</v>
      </c>
      <c r="AF62" s="1267">
        <f t="shared" si="8"/>
        <v>6</v>
      </c>
      <c r="AG62" s="1379"/>
    </row>
    <row r="63" spans="1:33" s="1140" customFormat="1" ht="8.1" customHeight="1" x14ac:dyDescent="0.25">
      <c r="A63" s="1566" t="s">
        <v>602</v>
      </c>
      <c r="B63" s="1742"/>
      <c r="C63" s="1585" t="s">
        <v>47</v>
      </c>
      <c r="D63" s="1586"/>
      <c r="E63" s="1532"/>
      <c r="F63" s="1184"/>
      <c r="G63" s="1581"/>
      <c r="H63" s="1592"/>
      <c r="I63" s="1592"/>
      <c r="J63" s="1583"/>
      <c r="K63" s="1583"/>
      <c r="L63" s="1583"/>
      <c r="M63" s="1583"/>
      <c r="N63" s="1583"/>
      <c r="O63" s="1583"/>
      <c r="P63" s="1583"/>
      <c r="Q63" s="1583"/>
      <c r="R63" s="1583"/>
      <c r="S63" s="1574"/>
      <c r="T63" s="1575"/>
      <c r="U63" s="1576"/>
      <c r="V63" s="1584"/>
      <c r="W63" s="1088"/>
      <c r="X63" s="1089"/>
      <c r="Y63" s="1182">
        <v>1</v>
      </c>
      <c r="Z63" s="1182"/>
      <c r="AA63" s="1182"/>
      <c r="AB63" s="1182"/>
      <c r="AC63" s="1578">
        <f t="shared" si="7"/>
        <v>1</v>
      </c>
      <c r="AD63" s="1266"/>
      <c r="AE63" s="1182">
        <f>4</f>
        <v>4</v>
      </c>
      <c r="AF63" s="1267">
        <f t="shared" si="8"/>
        <v>4</v>
      </c>
      <c r="AG63" s="1379"/>
    </row>
    <row r="64" spans="1:33" s="1052" customFormat="1" ht="8.1" customHeight="1" x14ac:dyDescent="0.25">
      <c r="A64" s="1566" t="s">
        <v>603</v>
      </c>
      <c r="B64" s="1742"/>
      <c r="C64" s="1593" t="s">
        <v>15</v>
      </c>
      <c r="D64" s="1594"/>
      <c r="E64" s="1532"/>
      <c r="F64" s="1184"/>
      <c r="G64" s="1581"/>
      <c r="H64" s="1592"/>
      <c r="I64" s="1592"/>
      <c r="J64" s="1583"/>
      <c r="K64" s="1583"/>
      <c r="L64" s="1583"/>
      <c r="M64" s="1583"/>
      <c r="N64" s="1583"/>
      <c r="O64" s="1583"/>
      <c r="P64" s="1583"/>
      <c r="Q64" s="1583"/>
      <c r="R64" s="1583"/>
      <c r="S64" s="1574"/>
      <c r="T64" s="1575"/>
      <c r="U64" s="1576"/>
      <c r="V64" s="1584"/>
      <c r="W64" s="1088"/>
      <c r="X64" s="1089">
        <v>1</v>
      </c>
      <c r="Y64" s="1182"/>
      <c r="Z64" s="1182"/>
      <c r="AA64" s="1182"/>
      <c r="AB64" s="1182"/>
      <c r="AC64" s="1578">
        <f t="shared" si="7"/>
        <v>1</v>
      </c>
      <c r="AD64" s="1266"/>
      <c r="AE64" s="1182">
        <f>4</f>
        <v>4</v>
      </c>
      <c r="AF64" s="1267">
        <f t="shared" si="8"/>
        <v>4</v>
      </c>
      <c r="AG64" s="1379"/>
    </row>
    <row r="65" spans="1:33" ht="8.1" customHeight="1" x14ac:dyDescent="0.25">
      <c r="A65" s="1566" t="s">
        <v>604</v>
      </c>
      <c r="B65" s="1742"/>
      <c r="C65" s="1585" t="s">
        <v>54</v>
      </c>
      <c r="D65" s="1586"/>
      <c r="E65" s="1532"/>
      <c r="F65" s="1184"/>
      <c r="G65" s="1581"/>
      <c r="H65" s="1592"/>
      <c r="I65" s="1592"/>
      <c r="J65" s="1583"/>
      <c r="K65" s="1583"/>
      <c r="L65" s="1583"/>
      <c r="M65" s="1583"/>
      <c r="N65" s="1583"/>
      <c r="O65" s="1583"/>
      <c r="P65" s="1583"/>
      <c r="Q65" s="1583"/>
      <c r="R65" s="1583"/>
      <c r="S65" s="1574"/>
      <c r="T65" s="1575"/>
      <c r="U65" s="1576"/>
      <c r="V65" s="1584"/>
      <c r="W65" s="1088">
        <v>1</v>
      </c>
      <c r="X65" s="1089"/>
      <c r="Y65" s="1182"/>
      <c r="Z65" s="1182"/>
      <c r="AA65" s="1182"/>
      <c r="AB65" s="1182"/>
      <c r="AC65" s="1578">
        <f t="shared" si="7"/>
        <v>1</v>
      </c>
      <c r="AD65" s="1266"/>
      <c r="AE65" s="1182">
        <f>3</f>
        <v>3</v>
      </c>
      <c r="AF65" s="1267">
        <f t="shared" si="8"/>
        <v>3</v>
      </c>
      <c r="AG65" s="1379"/>
    </row>
    <row r="66" spans="1:33" s="2" customFormat="1" ht="8.1" customHeight="1" x14ac:dyDescent="0.25">
      <c r="A66" s="1566" t="s">
        <v>636</v>
      </c>
      <c r="B66" s="1742"/>
      <c r="C66" s="1585" t="s">
        <v>52</v>
      </c>
      <c r="D66" s="1586"/>
      <c r="E66" s="1532"/>
      <c r="F66" s="1184"/>
      <c r="G66" s="1581"/>
      <c r="H66" s="1592"/>
      <c r="I66" s="1592"/>
      <c r="J66" s="1583"/>
      <c r="K66" s="1583"/>
      <c r="L66" s="1583"/>
      <c r="M66" s="1583"/>
      <c r="N66" s="1583"/>
      <c r="O66" s="1583"/>
      <c r="P66" s="1583"/>
      <c r="Q66" s="1583"/>
      <c r="R66" s="1583"/>
      <c r="S66" s="1574"/>
      <c r="T66" s="1575"/>
      <c r="U66" s="1576"/>
      <c r="V66" s="1584"/>
      <c r="W66" s="1088">
        <v>1</v>
      </c>
      <c r="X66" s="1089"/>
      <c r="Y66" s="1182"/>
      <c r="Z66" s="1182"/>
      <c r="AA66" s="1182"/>
      <c r="AB66" s="1182"/>
      <c r="AC66" s="1578">
        <f t="shared" si="7"/>
        <v>1</v>
      </c>
      <c r="AD66" s="1266"/>
      <c r="AE66" s="1182">
        <f>1</f>
        <v>1</v>
      </c>
      <c r="AF66" s="1267">
        <f t="shared" si="8"/>
        <v>1</v>
      </c>
      <c r="AG66" s="1379"/>
    </row>
    <row r="67" spans="1:33" s="2" customFormat="1" ht="8.1" customHeight="1" x14ac:dyDescent="0.25">
      <c r="A67" s="1566" t="s">
        <v>637</v>
      </c>
      <c r="B67" s="1742"/>
      <c r="C67" s="1585" t="s">
        <v>66</v>
      </c>
      <c r="D67" s="1586"/>
      <c r="E67" s="1351"/>
      <c r="F67" s="1184"/>
      <c r="G67" s="1570"/>
      <c r="H67" s="1592"/>
      <c r="I67" s="1592"/>
      <c r="J67" s="1572"/>
      <c r="K67" s="1583"/>
      <c r="L67" s="1583"/>
      <c r="M67" s="1583"/>
      <c r="N67" s="1583"/>
      <c r="O67" s="1583"/>
      <c r="P67" s="1583"/>
      <c r="Q67" s="1583"/>
      <c r="R67" s="1583"/>
      <c r="S67" s="1574"/>
      <c r="T67" s="1575"/>
      <c r="U67" s="1576"/>
      <c r="V67" s="1584"/>
      <c r="W67" s="1088"/>
      <c r="X67" s="1089">
        <v>1</v>
      </c>
      <c r="Y67" s="1182"/>
      <c r="Z67" s="1182"/>
      <c r="AA67" s="1182"/>
      <c r="AB67" s="1182"/>
      <c r="AC67" s="1578">
        <f t="shared" si="7"/>
        <v>1</v>
      </c>
      <c r="AD67" s="1266"/>
      <c r="AE67" s="1182">
        <f>0</f>
        <v>0</v>
      </c>
      <c r="AF67" s="1267">
        <f t="shared" si="8"/>
        <v>0</v>
      </c>
      <c r="AG67" s="1379"/>
    </row>
    <row r="68" spans="1:33" ht="8.1" customHeight="1" x14ac:dyDescent="0.25">
      <c r="A68" s="1566" t="s">
        <v>638</v>
      </c>
      <c r="B68" s="1742"/>
      <c r="C68" s="1585" t="s">
        <v>67</v>
      </c>
      <c r="D68" s="1586"/>
      <c r="E68" s="1532"/>
      <c r="F68" s="1184"/>
      <c r="G68" s="1570"/>
      <c r="H68" s="1592"/>
      <c r="I68" s="1592"/>
      <c r="J68" s="1572"/>
      <c r="K68" s="1583"/>
      <c r="L68" s="1583"/>
      <c r="M68" s="1583"/>
      <c r="N68" s="1583"/>
      <c r="O68" s="1583"/>
      <c r="P68" s="1583"/>
      <c r="Q68" s="1583"/>
      <c r="R68" s="1583"/>
      <c r="S68" s="1574"/>
      <c r="T68" s="1575"/>
      <c r="U68" s="1576"/>
      <c r="V68" s="1584"/>
      <c r="W68" s="1088">
        <v>1</v>
      </c>
      <c r="X68" s="1089"/>
      <c r="Y68" s="1182"/>
      <c r="Z68" s="1182"/>
      <c r="AA68" s="1182"/>
      <c r="AB68" s="1182"/>
      <c r="AC68" s="1578">
        <f t="shared" si="7"/>
        <v>1</v>
      </c>
      <c r="AD68" s="1266"/>
      <c r="AE68" s="1182">
        <f>0</f>
        <v>0</v>
      </c>
      <c r="AF68" s="1267">
        <f t="shared" si="8"/>
        <v>0</v>
      </c>
      <c r="AG68" s="1379"/>
    </row>
    <row r="69" spans="1:33" ht="8.1" customHeight="1" x14ac:dyDescent="0.25">
      <c r="A69" s="1566" t="s">
        <v>639</v>
      </c>
      <c r="B69" s="1742"/>
      <c r="C69" s="1585" t="s">
        <v>40</v>
      </c>
      <c r="D69" s="1586"/>
      <c r="E69" s="1532"/>
      <c r="F69" s="1184"/>
      <c r="G69" s="1570"/>
      <c r="H69" s="1592"/>
      <c r="I69" s="1592"/>
      <c r="J69" s="1572"/>
      <c r="K69" s="1583"/>
      <c r="L69" s="1583"/>
      <c r="M69" s="1583"/>
      <c r="N69" s="1583"/>
      <c r="O69" s="1583"/>
      <c r="P69" s="1583"/>
      <c r="Q69" s="1583"/>
      <c r="R69" s="1583"/>
      <c r="S69" s="1574"/>
      <c r="T69" s="1575"/>
      <c r="U69" s="1576"/>
      <c r="V69" s="1584"/>
      <c r="W69" s="1088"/>
      <c r="X69" s="1089"/>
      <c r="Y69" s="1182">
        <v>1</v>
      </c>
      <c r="Z69" s="1182"/>
      <c r="AA69" s="1182"/>
      <c r="AB69" s="1182"/>
      <c r="AC69" s="1578">
        <f t="shared" si="7"/>
        <v>1</v>
      </c>
      <c r="AD69" s="1266"/>
      <c r="AE69" s="1182">
        <f>0</f>
        <v>0</v>
      </c>
      <c r="AF69" s="1267">
        <f t="shared" si="8"/>
        <v>0</v>
      </c>
      <c r="AG69" s="1379"/>
    </row>
    <row r="70" spans="1:33" ht="8.1" customHeight="1" x14ac:dyDescent="0.25">
      <c r="A70" s="1566" t="s">
        <v>640</v>
      </c>
      <c r="B70" s="1807"/>
      <c r="C70" s="1585" t="s">
        <v>42</v>
      </c>
      <c r="D70" s="1586"/>
      <c r="E70" s="1532"/>
      <c r="F70" s="1184"/>
      <c r="G70" s="1570"/>
      <c r="H70" s="1592"/>
      <c r="I70" s="1592"/>
      <c r="J70" s="1572"/>
      <c r="K70" s="1583"/>
      <c r="L70" s="1583"/>
      <c r="M70" s="1583"/>
      <c r="N70" s="1583"/>
      <c r="O70" s="1583"/>
      <c r="P70" s="1583"/>
      <c r="Q70" s="1583"/>
      <c r="R70" s="1583"/>
      <c r="S70" s="1574"/>
      <c r="T70" s="1575"/>
      <c r="U70" s="1576"/>
      <c r="V70" s="1584"/>
      <c r="W70" s="1088"/>
      <c r="X70" s="1089"/>
      <c r="Y70" s="1182">
        <v>1</v>
      </c>
      <c r="Z70" s="1182"/>
      <c r="AA70" s="1182"/>
      <c r="AB70" s="1182"/>
      <c r="AC70" s="1578">
        <f t="shared" si="7"/>
        <v>1</v>
      </c>
      <c r="AD70" s="1266"/>
      <c r="AE70" s="1182">
        <f>0</f>
        <v>0</v>
      </c>
      <c r="AF70" s="1267">
        <f t="shared" si="8"/>
        <v>0</v>
      </c>
      <c r="AG70" s="1379"/>
    </row>
    <row r="71" spans="1:33" ht="3" customHeight="1" x14ac:dyDescent="0.25">
      <c r="A71" s="1595"/>
      <c r="B71" s="1553"/>
      <c r="C71" s="1596"/>
      <c r="D71" s="1597"/>
      <c r="E71" s="1598"/>
      <c r="F71" s="1598"/>
      <c r="G71" s="1599"/>
      <c r="H71" s="1599"/>
      <c r="I71" s="1599"/>
      <c r="J71" s="1599"/>
      <c r="K71" s="1599"/>
      <c r="L71" s="1599"/>
      <c r="M71" s="1599"/>
      <c r="N71" s="1599"/>
      <c r="O71" s="1599"/>
      <c r="P71" s="1599"/>
      <c r="Q71" s="1599"/>
      <c r="R71" s="1599"/>
      <c r="S71" s="1557"/>
      <c r="T71" s="1557"/>
      <c r="U71" s="1600"/>
      <c r="V71" s="1600"/>
      <c r="W71" s="1601"/>
      <c r="X71" s="1601"/>
      <c r="Y71" s="1601"/>
      <c r="Z71" s="1601"/>
      <c r="AA71" s="1601"/>
      <c r="AB71" s="1601"/>
      <c r="AC71" s="1601"/>
      <c r="AD71" s="1601"/>
      <c r="AE71" s="1601"/>
      <c r="AF71" s="1602"/>
      <c r="AG71" s="1379"/>
    </row>
    <row r="72" spans="1:33" ht="3" customHeight="1" x14ac:dyDescent="0.25">
      <c r="A72" s="1366"/>
      <c r="C72" s="1141"/>
      <c r="D72" s="3568"/>
      <c r="E72" s="1142"/>
      <c r="F72" s="1142"/>
      <c r="G72" s="1143"/>
      <c r="H72" s="1143"/>
      <c r="I72" s="1143"/>
      <c r="J72" s="1143"/>
      <c r="K72" s="1144"/>
      <c r="L72" s="1144"/>
      <c r="M72" s="1144"/>
      <c r="N72" s="1144"/>
      <c r="O72" s="1145"/>
      <c r="P72" s="1145"/>
      <c r="Q72" s="1145"/>
      <c r="R72" s="1145"/>
      <c r="S72" s="1146"/>
      <c r="T72" s="1146"/>
      <c r="U72" s="1147"/>
      <c r="V72" s="1147"/>
      <c r="W72" s="1147"/>
      <c r="X72" s="1147"/>
      <c r="Y72" s="1367"/>
      <c r="Z72" s="1367"/>
      <c r="AA72" s="1367"/>
      <c r="AB72" s="1367"/>
      <c r="AC72" s="1367"/>
      <c r="AD72" s="1368"/>
      <c r="AE72" s="1369"/>
      <c r="AF72" s="1369"/>
      <c r="AG72" s="1369"/>
    </row>
    <row r="73" spans="1:33" ht="9" customHeight="1" x14ac:dyDescent="0.25">
      <c r="C73" s="4131" t="s">
        <v>14</v>
      </c>
      <c r="D73" s="4131"/>
      <c r="E73" s="1237"/>
      <c r="F73" s="1238"/>
      <c r="G73" s="1603">
        <f t="shared" ref="G73:R73" si="9">COUNTIF(G5:G70,"&gt;=0")</f>
        <v>10</v>
      </c>
      <c r="H73" s="1603">
        <f t="shared" si="9"/>
        <v>10</v>
      </c>
      <c r="I73" s="1603">
        <f t="shared" si="9"/>
        <v>10</v>
      </c>
      <c r="J73" s="1603">
        <f t="shared" si="9"/>
        <v>10</v>
      </c>
      <c r="K73" s="1604">
        <f t="shared" si="9"/>
        <v>13</v>
      </c>
      <c r="L73" s="1604">
        <f t="shared" si="9"/>
        <v>11</v>
      </c>
      <c r="M73" s="1604">
        <f t="shared" si="9"/>
        <v>8</v>
      </c>
      <c r="N73" s="1604">
        <f t="shared" si="9"/>
        <v>8</v>
      </c>
      <c r="O73" s="1604">
        <f t="shared" si="9"/>
        <v>7</v>
      </c>
      <c r="P73" s="1604">
        <f t="shared" si="9"/>
        <v>14</v>
      </c>
      <c r="Q73" s="1604">
        <f t="shared" si="9"/>
        <v>0</v>
      </c>
      <c r="R73" s="1604">
        <f t="shared" si="9"/>
        <v>0</v>
      </c>
      <c r="S73" s="3999" t="s">
        <v>50</v>
      </c>
      <c r="T73" s="4000"/>
      <c r="U73" s="4000"/>
      <c r="V73" s="541"/>
      <c r="W73" s="1605"/>
      <c r="X73" s="1605"/>
      <c r="Y73" s="1605"/>
      <c r="Z73" s="1605"/>
      <c r="AA73" s="1605"/>
      <c r="AB73" s="1605"/>
      <c r="AC73" s="1371">
        <f>SUM(AC5:AC70)</f>
        <v>531</v>
      </c>
      <c r="AD73" s="1372">
        <f>COUNTIF(AD5:AD70,"&gt;=0")</f>
        <v>27</v>
      </c>
      <c r="AE73" s="3562"/>
      <c r="AF73" s="3562"/>
      <c r="AG73" s="1369"/>
    </row>
    <row r="74" spans="1:33" ht="9" customHeight="1" x14ac:dyDescent="0.25">
      <c r="C74" s="1606">
        <f>AVERAGE(U5:U20)</f>
        <v>8.3580803571428568</v>
      </c>
      <c r="D74" s="1607"/>
      <c r="S74" s="1608">
        <f>SUM(G73:R73)/COUNTIF(G73:R73,"&gt;0")</f>
        <v>10.1</v>
      </c>
      <c r="T74" s="4006" t="s">
        <v>81</v>
      </c>
      <c r="U74" s="4006"/>
      <c r="V74" s="3"/>
      <c r="W74" s="3"/>
      <c r="X74" s="1375"/>
      <c r="Y74" s="1375"/>
      <c r="Z74" s="1375"/>
      <c r="AA74" s="1375"/>
      <c r="AB74" s="1375"/>
      <c r="AC74" s="1376" t="s">
        <v>325</v>
      </c>
      <c r="AD74" s="1377" t="s">
        <v>59</v>
      </c>
      <c r="AE74" s="1378"/>
      <c r="AF74" s="1378"/>
    </row>
    <row r="75" spans="1:33" ht="9" customHeight="1" x14ac:dyDescent="0.25">
      <c r="M75" s="2"/>
      <c r="T75" s="522"/>
    </row>
    <row r="76" spans="1:33" ht="9" customHeight="1" thickBot="1" x14ac:dyDescent="0.3">
      <c r="E76" s="1153"/>
    </row>
    <row r="77" spans="1:33" ht="18.75" x14ac:dyDescent="0.25">
      <c r="D77" s="3975" t="s">
        <v>445</v>
      </c>
      <c r="E77" s="3975"/>
      <c r="G77" s="3564" t="s">
        <v>39</v>
      </c>
      <c r="H77" s="3564" t="s">
        <v>38</v>
      </c>
      <c r="I77" s="3564" t="s">
        <v>446</v>
      </c>
      <c r="J77" s="3565" t="s">
        <v>9</v>
      </c>
      <c r="K77" s="3564" t="s">
        <v>13</v>
      </c>
      <c r="L77" s="3564" t="s">
        <v>12</v>
      </c>
      <c r="M77" s="3564" t="s">
        <v>10</v>
      </c>
      <c r="O77" s="3976" t="s">
        <v>79</v>
      </c>
      <c r="P77" s="3977"/>
      <c r="Q77" s="3977"/>
      <c r="R77" s="3977"/>
      <c r="S77" s="3977"/>
      <c r="T77" s="3977"/>
      <c r="U77" s="3977"/>
      <c r="V77" s="3978"/>
      <c r="X77" s="3982" t="s">
        <v>78</v>
      </c>
      <c r="Y77" s="3983"/>
      <c r="Z77" s="3983"/>
      <c r="AA77" s="3983"/>
      <c r="AB77" s="3983"/>
      <c r="AC77" s="3983"/>
      <c r="AD77" s="3983"/>
      <c r="AE77" s="3983"/>
      <c r="AF77" s="3984"/>
      <c r="AG77" s="1808"/>
    </row>
    <row r="78" spans="1:33" ht="9.9499999999999993" customHeight="1" thickBot="1" x14ac:dyDescent="0.3">
      <c r="D78" s="1408" t="s">
        <v>4</v>
      </c>
      <c r="E78" s="1113"/>
      <c r="G78" s="1409">
        <v>11</v>
      </c>
      <c r="H78" s="1410">
        <v>12</v>
      </c>
      <c r="I78" s="1409">
        <v>13</v>
      </c>
      <c r="J78" s="1410">
        <v>14</v>
      </c>
      <c r="K78" s="1409">
        <v>15</v>
      </c>
      <c r="L78" s="1410">
        <v>16</v>
      </c>
      <c r="M78" s="1409">
        <v>17</v>
      </c>
      <c r="O78" s="3979"/>
      <c r="P78" s="3980"/>
      <c r="Q78" s="3980"/>
      <c r="R78" s="3980"/>
      <c r="S78" s="3980"/>
      <c r="T78" s="3980"/>
      <c r="U78" s="3980"/>
      <c r="V78" s="3981"/>
      <c r="W78" s="1047"/>
      <c r="X78" s="3985"/>
      <c r="Y78" s="3986"/>
      <c r="Z78" s="3986"/>
      <c r="AA78" s="3986"/>
      <c r="AB78" s="3986"/>
      <c r="AC78" s="3986"/>
      <c r="AD78" s="3986"/>
      <c r="AE78" s="3986"/>
      <c r="AF78" s="3987"/>
      <c r="AG78" s="1808"/>
    </row>
    <row r="79" spans="1:33" ht="9.9499999999999993" customHeight="1" x14ac:dyDescent="0.25">
      <c r="D79" s="1427" t="s">
        <v>16</v>
      </c>
      <c r="E79" s="1113"/>
      <c r="G79" s="1428">
        <v>8</v>
      </c>
      <c r="H79" s="1429">
        <v>9</v>
      </c>
      <c r="I79" s="1428">
        <v>10</v>
      </c>
      <c r="J79" s="1429">
        <v>11</v>
      </c>
      <c r="K79" s="1428">
        <v>12</v>
      </c>
      <c r="L79" s="1429">
        <v>13</v>
      </c>
      <c r="M79" s="1428">
        <v>14</v>
      </c>
      <c r="O79" s="1047"/>
      <c r="P79" s="1047"/>
      <c r="Q79" s="1047"/>
      <c r="R79" s="1047"/>
      <c r="T79" s="1047"/>
      <c r="U79" s="1047"/>
      <c r="V79" s="1047"/>
      <c r="X79" s="3988" t="s">
        <v>4</v>
      </c>
      <c r="Y79" s="3988"/>
      <c r="Z79" s="3990" t="s">
        <v>579</v>
      </c>
      <c r="AA79" s="3990"/>
      <c r="AB79" s="3990"/>
      <c r="AC79" s="3990"/>
      <c r="AD79" s="3990"/>
      <c r="AE79" s="3990"/>
      <c r="AF79" s="3990"/>
      <c r="AG79" s="1809"/>
    </row>
    <row r="80" spans="1:33" ht="9.9499999999999993" customHeight="1" x14ac:dyDescent="0.25">
      <c r="D80" s="1408" t="s">
        <v>17</v>
      </c>
      <c r="E80" s="1113"/>
      <c r="G80" s="1409">
        <v>6</v>
      </c>
      <c r="H80" s="1410">
        <v>7</v>
      </c>
      <c r="I80" s="1409">
        <v>8</v>
      </c>
      <c r="J80" s="1410">
        <v>9</v>
      </c>
      <c r="K80" s="1409">
        <v>10</v>
      </c>
      <c r="L80" s="1410">
        <v>11</v>
      </c>
      <c r="M80" s="1409">
        <v>12</v>
      </c>
      <c r="O80" s="3991" t="s">
        <v>76</v>
      </c>
      <c r="P80" s="3991"/>
      <c r="Q80" s="3991"/>
      <c r="R80" s="3991"/>
      <c r="S80" s="4149" t="s">
        <v>77</v>
      </c>
      <c r="T80" s="4149"/>
      <c r="U80" s="4149"/>
      <c r="V80" s="4149"/>
      <c r="X80" s="3989"/>
      <c r="Y80" s="3989"/>
      <c r="Z80" s="3990"/>
      <c r="AA80" s="3990"/>
      <c r="AB80" s="3990"/>
      <c r="AC80" s="3990"/>
      <c r="AD80" s="3990"/>
      <c r="AE80" s="3990"/>
      <c r="AF80" s="3990"/>
      <c r="AG80" s="1809"/>
    </row>
    <row r="81" spans="4:33" ht="9.9499999999999993" customHeight="1" x14ac:dyDescent="0.25">
      <c r="D81" s="1427" t="s">
        <v>18</v>
      </c>
      <c r="E81" s="1113"/>
      <c r="G81" s="1428">
        <v>4</v>
      </c>
      <c r="H81" s="1429">
        <v>5</v>
      </c>
      <c r="I81" s="1428">
        <v>6</v>
      </c>
      <c r="J81" s="1429">
        <v>7</v>
      </c>
      <c r="K81" s="1428">
        <v>8</v>
      </c>
      <c r="L81" s="1429">
        <v>9</v>
      </c>
      <c r="M81" s="1428">
        <v>10</v>
      </c>
      <c r="O81" s="3991"/>
      <c r="P81" s="3991"/>
      <c r="Q81" s="3991"/>
      <c r="R81" s="3991"/>
      <c r="S81" s="4149"/>
      <c r="T81" s="4149"/>
      <c r="U81" s="4149"/>
      <c r="V81" s="4149"/>
      <c r="X81" s="3964" t="s">
        <v>16</v>
      </c>
      <c r="Y81" s="3965"/>
      <c r="Z81" s="3990" t="s">
        <v>641</v>
      </c>
      <c r="AA81" s="3990"/>
      <c r="AB81" s="3990"/>
      <c r="AC81" s="3990"/>
      <c r="AD81" s="3990"/>
      <c r="AE81" s="3990"/>
      <c r="AF81" s="3990"/>
      <c r="AG81" s="1809"/>
    </row>
    <row r="82" spans="4:33" ht="9.9499999999999993" customHeight="1" x14ac:dyDescent="0.25">
      <c r="D82" s="1408" t="s">
        <v>19</v>
      </c>
      <c r="E82" s="1113"/>
      <c r="G82" s="1409">
        <v>3</v>
      </c>
      <c r="H82" s="1410">
        <v>4</v>
      </c>
      <c r="I82" s="1409">
        <v>5</v>
      </c>
      <c r="J82" s="1410">
        <v>6</v>
      </c>
      <c r="K82" s="1409">
        <v>7</v>
      </c>
      <c r="L82" s="1410">
        <v>8</v>
      </c>
      <c r="M82" s="1409">
        <v>9</v>
      </c>
      <c r="O82" s="3974" t="s">
        <v>74</v>
      </c>
      <c r="P82" s="3974"/>
      <c r="Q82" s="3974"/>
      <c r="R82" s="3974"/>
      <c r="S82" s="4148" t="s">
        <v>75</v>
      </c>
      <c r="T82" s="4148"/>
      <c r="U82" s="4148"/>
      <c r="V82" s="4148"/>
      <c r="X82" s="3966"/>
      <c r="Y82" s="3967"/>
      <c r="Z82" s="3990"/>
      <c r="AA82" s="3990"/>
      <c r="AB82" s="3990"/>
      <c r="AC82" s="3990"/>
      <c r="AD82" s="3990"/>
      <c r="AE82" s="3990"/>
      <c r="AF82" s="3990"/>
      <c r="AG82" s="1809"/>
    </row>
    <row r="83" spans="4:33" ht="9.9499999999999993" customHeight="1" x14ac:dyDescent="0.25">
      <c r="D83" s="1427" t="s">
        <v>20</v>
      </c>
      <c r="E83" s="1113"/>
      <c r="G83" s="1428">
        <v>2</v>
      </c>
      <c r="H83" s="1429">
        <v>3</v>
      </c>
      <c r="I83" s="1428">
        <v>4</v>
      </c>
      <c r="J83" s="1429">
        <v>5</v>
      </c>
      <c r="K83" s="1428">
        <v>6</v>
      </c>
      <c r="L83" s="1429">
        <v>7</v>
      </c>
      <c r="M83" s="1428">
        <v>8</v>
      </c>
      <c r="O83" s="3974"/>
      <c r="P83" s="3974"/>
      <c r="Q83" s="3974"/>
      <c r="R83" s="3974"/>
      <c r="S83" s="4148"/>
      <c r="T83" s="4148"/>
      <c r="U83" s="4148"/>
      <c r="V83" s="4148"/>
      <c r="X83" s="3964" t="s">
        <v>17</v>
      </c>
      <c r="Y83" s="3965"/>
      <c r="Z83" s="1810"/>
      <c r="AA83" s="3968">
        <f>COUNTIF(AD$5:AD$70,"=3")</f>
        <v>5</v>
      </c>
      <c r="AB83" s="3970" t="s">
        <v>110</v>
      </c>
      <c r="AC83" s="3970"/>
      <c r="AD83" s="3970"/>
      <c r="AE83" s="3970"/>
      <c r="AF83" s="3971"/>
      <c r="AG83" s="1811"/>
    </row>
    <row r="84" spans="4:33" ht="9.9499999999999993" customHeight="1" x14ac:dyDescent="0.25">
      <c r="D84" s="1408" t="s">
        <v>21</v>
      </c>
      <c r="E84" s="1113"/>
      <c r="G84" s="1409">
        <v>1</v>
      </c>
      <c r="H84" s="1410">
        <v>2</v>
      </c>
      <c r="I84" s="1409">
        <v>3</v>
      </c>
      <c r="J84" s="1410">
        <v>4</v>
      </c>
      <c r="K84" s="1409">
        <v>5</v>
      </c>
      <c r="L84" s="1410">
        <v>6</v>
      </c>
      <c r="M84" s="1409">
        <v>7</v>
      </c>
      <c r="O84" s="3974" t="s">
        <v>72</v>
      </c>
      <c r="P84" s="3974"/>
      <c r="Q84" s="3974"/>
      <c r="R84" s="3974"/>
      <c r="S84" s="4148" t="s">
        <v>73</v>
      </c>
      <c r="T84" s="4148"/>
      <c r="U84" s="4148"/>
      <c r="V84" s="4148"/>
      <c r="X84" s="3966"/>
      <c r="Y84" s="3967"/>
      <c r="Z84" s="1812"/>
      <c r="AA84" s="3969"/>
      <c r="AB84" s="3972"/>
      <c r="AC84" s="3972"/>
      <c r="AD84" s="3972"/>
      <c r="AE84" s="3972"/>
      <c r="AF84" s="3973"/>
      <c r="AG84" s="1811"/>
    </row>
    <row r="85" spans="4:33" ht="9.9499999999999993" customHeight="1" x14ac:dyDescent="0.25">
      <c r="D85" s="1427" t="s">
        <v>41</v>
      </c>
      <c r="E85" s="1113"/>
      <c r="G85" s="1428">
        <v>0</v>
      </c>
      <c r="H85" s="1429">
        <v>1</v>
      </c>
      <c r="I85" s="1428">
        <v>2</v>
      </c>
      <c r="J85" s="1429">
        <v>3</v>
      </c>
      <c r="K85" s="1428">
        <v>4</v>
      </c>
      <c r="L85" s="1429">
        <v>5</v>
      </c>
      <c r="M85" s="1428">
        <v>6</v>
      </c>
      <c r="O85" s="3974"/>
      <c r="P85" s="3974"/>
      <c r="Q85" s="3974"/>
      <c r="R85" s="3974"/>
      <c r="S85" s="4148"/>
      <c r="T85" s="4148"/>
      <c r="U85" s="4148"/>
      <c r="V85" s="4148"/>
      <c r="X85" s="3964" t="s">
        <v>41</v>
      </c>
      <c r="Y85" s="3965"/>
      <c r="Z85" s="1810"/>
      <c r="AA85" s="3968">
        <f>COUNTIF(AD$5:AD$70,"=2")</f>
        <v>2</v>
      </c>
      <c r="AB85" s="3970" t="s">
        <v>111</v>
      </c>
      <c r="AC85" s="3970"/>
      <c r="AD85" s="3970"/>
      <c r="AE85" s="3970"/>
      <c r="AF85" s="3971"/>
      <c r="AG85" s="1811"/>
    </row>
    <row r="86" spans="4:33" ht="9.9499999999999993" customHeight="1" x14ac:dyDescent="0.25">
      <c r="D86" s="1408" t="s">
        <v>22</v>
      </c>
      <c r="E86" s="1113"/>
      <c r="G86" s="1409" t="s">
        <v>0</v>
      </c>
      <c r="H86" s="1410">
        <v>0</v>
      </c>
      <c r="I86" s="1409">
        <v>1</v>
      </c>
      <c r="J86" s="1410">
        <v>2</v>
      </c>
      <c r="K86" s="1409">
        <v>3</v>
      </c>
      <c r="L86" s="1410">
        <v>4</v>
      </c>
      <c r="M86" s="1409">
        <v>5</v>
      </c>
      <c r="O86" s="3974" t="s">
        <v>71</v>
      </c>
      <c r="P86" s="3974"/>
      <c r="Q86" s="3974"/>
      <c r="R86" s="3974"/>
      <c r="S86" s="4148" t="s">
        <v>70</v>
      </c>
      <c r="T86" s="4148"/>
      <c r="U86" s="4148"/>
      <c r="V86" s="4148"/>
      <c r="X86" s="3966"/>
      <c r="Y86" s="3967"/>
      <c r="Z86" s="1812"/>
      <c r="AA86" s="3969"/>
      <c r="AB86" s="3972"/>
      <c r="AC86" s="3972"/>
      <c r="AD86" s="3972"/>
      <c r="AE86" s="3972"/>
      <c r="AF86" s="3973"/>
      <c r="AG86" s="1811"/>
    </row>
    <row r="87" spans="4:33" ht="9.9499999999999993" customHeight="1" x14ac:dyDescent="0.25">
      <c r="D87" s="1427" t="s">
        <v>23</v>
      </c>
      <c r="E87" s="1113"/>
      <c r="G87" s="1428" t="s">
        <v>0</v>
      </c>
      <c r="H87" s="1429" t="s">
        <v>0</v>
      </c>
      <c r="I87" s="1428">
        <v>0</v>
      </c>
      <c r="J87" s="1429">
        <v>1</v>
      </c>
      <c r="K87" s="1428">
        <v>2</v>
      </c>
      <c r="L87" s="1429">
        <v>3</v>
      </c>
      <c r="M87" s="1428">
        <v>4</v>
      </c>
      <c r="O87" s="3974"/>
      <c r="P87" s="3974"/>
      <c r="Q87" s="3974"/>
      <c r="R87" s="3974"/>
      <c r="S87" s="4148"/>
      <c r="T87" s="4148"/>
      <c r="U87" s="4148"/>
      <c r="V87" s="4148"/>
      <c r="X87" s="3964" t="s">
        <v>24</v>
      </c>
      <c r="Y87" s="3965"/>
      <c r="Z87" s="1810"/>
      <c r="AA87" s="3968">
        <f>COUNTIF(AD$5:AD$70,"=1")</f>
        <v>17</v>
      </c>
      <c r="AB87" s="3970" t="s">
        <v>642</v>
      </c>
      <c r="AC87" s="3970"/>
      <c r="AD87" s="3970"/>
      <c r="AE87" s="3970"/>
      <c r="AF87" s="3971"/>
      <c r="AG87" s="1811"/>
    </row>
    <row r="88" spans="4:33" ht="9.9499999999999993" customHeight="1" x14ac:dyDescent="0.25">
      <c r="D88" s="1408" t="s">
        <v>24</v>
      </c>
      <c r="E88" s="1113"/>
      <c r="G88" s="1409" t="s">
        <v>0</v>
      </c>
      <c r="H88" s="1410" t="s">
        <v>0</v>
      </c>
      <c r="I88" s="1409" t="s">
        <v>0</v>
      </c>
      <c r="J88" s="1410">
        <v>0</v>
      </c>
      <c r="K88" s="1409">
        <v>1</v>
      </c>
      <c r="L88" s="1410">
        <v>2</v>
      </c>
      <c r="M88" s="1409">
        <v>3</v>
      </c>
      <c r="O88" s="3974" t="s">
        <v>68</v>
      </c>
      <c r="P88" s="3974"/>
      <c r="Q88" s="3974"/>
      <c r="R88" s="3974"/>
      <c r="S88" s="4148" t="s">
        <v>69</v>
      </c>
      <c r="T88" s="4148"/>
      <c r="U88" s="4148"/>
      <c r="V88" s="4148"/>
      <c r="X88" s="3966"/>
      <c r="Y88" s="3967"/>
      <c r="Z88" s="1812"/>
      <c r="AA88" s="3969"/>
      <c r="AB88" s="3972"/>
      <c r="AC88" s="3972"/>
      <c r="AD88" s="3972"/>
      <c r="AE88" s="3972"/>
      <c r="AF88" s="3973"/>
      <c r="AG88" s="1811"/>
    </row>
    <row r="89" spans="4:33" ht="9.9499999999999993" customHeight="1" x14ac:dyDescent="0.25">
      <c r="D89" s="1427" t="s">
        <v>29</v>
      </c>
      <c r="E89" s="1113"/>
      <c r="G89" s="1428" t="s">
        <v>0</v>
      </c>
      <c r="H89" s="1429" t="s">
        <v>0</v>
      </c>
      <c r="I89" s="1428" t="s">
        <v>0</v>
      </c>
      <c r="J89" s="1429" t="s">
        <v>0</v>
      </c>
      <c r="K89" s="1428">
        <v>0</v>
      </c>
      <c r="L89" s="1429">
        <v>1</v>
      </c>
      <c r="M89" s="1428">
        <v>2</v>
      </c>
      <c r="O89" s="3974"/>
      <c r="P89" s="3974"/>
      <c r="Q89" s="3974"/>
      <c r="R89" s="3974"/>
      <c r="S89" s="4148"/>
      <c r="T89" s="4148"/>
      <c r="U89" s="4148"/>
      <c r="V89" s="4148"/>
      <c r="W89" s="4"/>
      <c r="X89" s="1047"/>
      <c r="Y89" s="1047"/>
      <c r="Z89" s="1047"/>
      <c r="AA89" s="1047"/>
      <c r="AB89" s="1047"/>
      <c r="AC89" s="1047"/>
      <c r="AD89" s="1047"/>
      <c r="AE89" s="1047"/>
      <c r="AF89" s="1047"/>
      <c r="AG89" s="1140"/>
    </row>
    <row r="90" spans="4:33" ht="9.9499999999999993" customHeight="1" x14ac:dyDescent="0.25">
      <c r="D90" s="1408" t="s">
        <v>30</v>
      </c>
      <c r="E90" s="1113"/>
      <c r="G90" s="1409" t="s">
        <v>0</v>
      </c>
      <c r="H90" s="1410" t="s">
        <v>0</v>
      </c>
      <c r="I90" s="1409" t="s">
        <v>0</v>
      </c>
      <c r="J90" s="1410" t="s">
        <v>0</v>
      </c>
      <c r="K90" s="1409" t="s">
        <v>0</v>
      </c>
      <c r="L90" s="1410">
        <v>0</v>
      </c>
      <c r="M90" s="1409">
        <v>1</v>
      </c>
      <c r="O90" s="3974" t="s">
        <v>85</v>
      </c>
      <c r="P90" s="3974"/>
      <c r="Q90" s="3974"/>
      <c r="R90" s="3974"/>
      <c r="S90" s="4148" t="s">
        <v>84</v>
      </c>
      <c r="T90" s="4148"/>
      <c r="U90" s="4148"/>
      <c r="V90" s="4148"/>
      <c r="W90" s="4"/>
      <c r="X90" s="1047"/>
      <c r="Y90" s="1047"/>
      <c r="Z90" s="1047"/>
      <c r="AA90" s="1047"/>
      <c r="AB90" s="1047"/>
      <c r="AC90" s="1047"/>
      <c r="AD90" s="1047"/>
      <c r="AE90" s="1047"/>
      <c r="AF90" s="1047"/>
      <c r="AG90" s="1140"/>
    </row>
    <row r="91" spans="4:33" ht="9.9499999999999993" customHeight="1" x14ac:dyDescent="0.25">
      <c r="D91" s="1408" t="s">
        <v>33</v>
      </c>
      <c r="E91" s="1113"/>
      <c r="G91" s="1409" t="s">
        <v>0</v>
      </c>
      <c r="H91" s="1410" t="s">
        <v>0</v>
      </c>
      <c r="I91" s="1409" t="s">
        <v>0</v>
      </c>
      <c r="J91" s="1410" t="s">
        <v>0</v>
      </c>
      <c r="K91" s="1409" t="s">
        <v>0</v>
      </c>
      <c r="L91" s="1410" t="s">
        <v>0</v>
      </c>
      <c r="M91" s="1409">
        <v>0</v>
      </c>
      <c r="O91" s="3974"/>
      <c r="P91" s="3974"/>
      <c r="Q91" s="3974"/>
      <c r="R91" s="3974"/>
      <c r="S91" s="4148"/>
      <c r="T91" s="4148"/>
      <c r="U91" s="4148"/>
      <c r="V91" s="4148"/>
      <c r="W91" s="4"/>
      <c r="X91" s="4"/>
      <c r="Y91" s="4"/>
      <c r="Z91" s="1243"/>
      <c r="AA91" s="1243"/>
      <c r="AB91" s="1243"/>
      <c r="AC91" s="1053"/>
      <c r="AD91" s="1053"/>
      <c r="AE91" s="1053"/>
      <c r="AF91" s="1047"/>
      <c r="AG91" s="1140"/>
    </row>
    <row r="92" spans="4:33" ht="9.9499999999999993" customHeight="1" x14ac:dyDescent="0.25">
      <c r="O92" s="3958" t="s">
        <v>643</v>
      </c>
      <c r="P92" s="3959"/>
      <c r="Q92" s="3959"/>
      <c r="R92" s="3960"/>
      <c r="S92" s="3952" t="s">
        <v>644</v>
      </c>
      <c r="T92" s="3953"/>
      <c r="U92" s="3953"/>
      <c r="V92" s="3954"/>
      <c r="W92" s="4"/>
      <c r="X92" s="4"/>
      <c r="Y92" s="4"/>
      <c r="Z92" s="1243"/>
      <c r="AA92" s="1243"/>
      <c r="AB92" s="1243"/>
      <c r="AC92" s="1053"/>
      <c r="AD92" s="1053"/>
      <c r="AE92" s="1053"/>
      <c r="AF92" s="1047"/>
      <c r="AG92" s="1140"/>
    </row>
    <row r="93" spans="4:33" ht="9.9499999999999993" customHeight="1" x14ac:dyDescent="0.25">
      <c r="G93" s="3563" t="s">
        <v>578</v>
      </c>
      <c r="O93" s="3961"/>
      <c r="P93" s="3962"/>
      <c r="Q93" s="3962"/>
      <c r="R93" s="3963"/>
      <c r="S93" s="3955"/>
      <c r="T93" s="3956"/>
      <c r="U93" s="3956"/>
      <c r="V93" s="3957"/>
      <c r="W93" s="4"/>
      <c r="X93" s="4"/>
      <c r="Y93" s="4"/>
      <c r="Z93" s="1243"/>
      <c r="AA93" s="1243"/>
      <c r="AB93" s="1243"/>
      <c r="AC93" s="1053"/>
      <c r="AD93" s="1053"/>
      <c r="AE93" s="1053"/>
      <c r="AF93" s="1047"/>
      <c r="AG93" s="1140"/>
    </row>
    <row r="94" spans="4:33" ht="9.9499999999999993" customHeight="1" x14ac:dyDescent="0.25">
      <c r="G94" s="1299" t="s">
        <v>44</v>
      </c>
      <c r="P94" s="1049"/>
      <c r="Q94" s="1049"/>
      <c r="Z94" s="1049"/>
    </row>
    <row r="95" spans="4:33" ht="9.9499999999999993" customHeight="1" x14ac:dyDescent="0.25">
      <c r="G95" s="1813"/>
      <c r="H95" s="1516"/>
      <c r="I95" s="1516"/>
      <c r="J95" s="3933" t="s">
        <v>509</v>
      </c>
      <c r="K95" s="3933"/>
      <c r="L95" s="3933"/>
      <c r="M95" s="3933"/>
      <c r="N95" s="3933"/>
      <c r="O95" s="3933"/>
      <c r="P95" s="3934"/>
      <c r="Q95" s="1140"/>
      <c r="R95" s="1"/>
      <c r="S95" s="1"/>
      <c r="V95" s="4"/>
      <c r="W95" s="4"/>
      <c r="X95" s="4"/>
      <c r="Y95" s="1243"/>
      <c r="Z95" s="1243"/>
      <c r="AA95" s="1243"/>
      <c r="AB95" s="1053"/>
      <c r="AC95" s="1053"/>
      <c r="AD95" s="1053"/>
      <c r="AE95" s="1047"/>
      <c r="AF95" s="1047"/>
      <c r="AG95" s="1140"/>
    </row>
    <row r="96" spans="4:33" ht="9.9499999999999993" customHeight="1" x14ac:dyDescent="0.25">
      <c r="G96" s="1524"/>
      <c r="H96" s="1525"/>
      <c r="I96" s="1525"/>
      <c r="J96" s="3935"/>
      <c r="K96" s="3935"/>
      <c r="L96" s="3935"/>
      <c r="M96" s="3935"/>
      <c r="N96" s="3935"/>
      <c r="O96" s="3935"/>
      <c r="P96" s="3936"/>
      <c r="Q96" s="1140"/>
      <c r="R96" s="1"/>
      <c r="S96" s="1"/>
      <c r="V96" s="4"/>
      <c r="W96" s="4"/>
      <c r="X96" s="4"/>
      <c r="Y96" s="1243"/>
      <c r="Z96" s="1243"/>
      <c r="AA96" s="1243"/>
      <c r="AB96" s="1053"/>
      <c r="AC96" s="1053"/>
      <c r="AD96" s="1053"/>
      <c r="AE96" s="1047"/>
      <c r="AF96" s="1047"/>
      <c r="AG96" s="1140"/>
    </row>
    <row r="97" spans="3:33" ht="9.9499999999999993" customHeight="1" x14ac:dyDescent="0.25">
      <c r="G97" s="1524"/>
      <c r="H97" s="1525"/>
      <c r="I97" s="1525"/>
      <c r="J97" s="3935"/>
      <c r="K97" s="3935"/>
      <c r="L97" s="3935"/>
      <c r="M97" s="3935"/>
      <c r="N97" s="3935"/>
      <c r="O97" s="3935"/>
      <c r="P97" s="3936"/>
      <c r="Q97" s="1047"/>
      <c r="R97" s="1"/>
      <c r="S97" s="1"/>
      <c r="V97" s="4"/>
      <c r="W97" s="4"/>
      <c r="X97" s="4"/>
      <c r="Y97" s="1243"/>
      <c r="Z97" s="1243"/>
      <c r="AA97" s="1243"/>
      <c r="AB97" s="1053"/>
      <c r="AC97" s="1053"/>
      <c r="AD97" s="1053"/>
      <c r="AE97" s="1047"/>
      <c r="AF97" s="1047"/>
      <c r="AG97" s="1140"/>
    </row>
    <row r="98" spans="3:33" ht="9.9499999999999993" customHeight="1" x14ac:dyDescent="0.25">
      <c r="G98" s="1527"/>
      <c r="H98" s="1528"/>
      <c r="I98" s="1528"/>
      <c r="J98" s="3937"/>
      <c r="K98" s="3937"/>
      <c r="L98" s="3937"/>
      <c r="M98" s="3937"/>
      <c r="N98" s="3937"/>
      <c r="O98" s="3937"/>
      <c r="P98" s="3938"/>
      <c r="Q98" s="1049"/>
      <c r="R98" s="1"/>
      <c r="S98" s="1"/>
      <c r="V98" s="4"/>
      <c r="W98" s="4"/>
      <c r="X98" s="4"/>
      <c r="Y98" s="1243"/>
      <c r="Z98" s="1243"/>
      <c r="AA98" s="1243"/>
      <c r="AB98" s="1053"/>
      <c r="AC98" s="1053"/>
      <c r="AD98" s="1053"/>
      <c r="AE98" s="1047"/>
      <c r="AF98" s="1047"/>
      <c r="AG98" s="1140"/>
    </row>
    <row r="99" spans="3:33" ht="9.9499999999999993" customHeight="1" x14ac:dyDescent="0.2">
      <c r="G99" s="1140"/>
      <c r="H99" s="1140"/>
      <c r="I99" s="1140"/>
      <c r="J99" s="1531"/>
      <c r="K99" s="1531"/>
      <c r="L99" s="1531"/>
      <c r="M99" s="1531"/>
      <c r="N99" s="1531"/>
      <c r="O99" s="1531"/>
      <c r="P99" s="1531"/>
      <c r="Q99" s="1300"/>
      <c r="R99" s="4145" t="s">
        <v>595</v>
      </c>
      <c r="S99" s="1140"/>
      <c r="T99" s="4142" t="s">
        <v>596</v>
      </c>
      <c r="U99" s="4142"/>
      <c r="V99" s="4142"/>
      <c r="W99" s="4142"/>
      <c r="X99" s="4142"/>
      <c r="Y99" s="4142"/>
      <c r="Z99" s="4142"/>
      <c r="AA99" s="4142"/>
      <c r="AB99" s="4142"/>
      <c r="AC99" s="1053"/>
      <c r="AD99" s="1053"/>
      <c r="AE99" s="1047"/>
      <c r="AF99" s="1047"/>
      <c r="AG99" s="1140"/>
    </row>
    <row r="100" spans="3:33" ht="9.9499999999999993" customHeight="1" x14ac:dyDescent="0.25">
      <c r="G100" s="1536"/>
      <c r="H100" s="1516"/>
      <c r="I100" s="1516"/>
      <c r="J100" s="3933" t="s">
        <v>512</v>
      </c>
      <c r="K100" s="3933"/>
      <c r="L100" s="3933"/>
      <c r="M100" s="3933"/>
      <c r="N100" s="3933"/>
      <c r="O100" s="3933"/>
      <c r="P100" s="3934"/>
      <c r="Q100" s="1214"/>
      <c r="R100" s="4146"/>
      <c r="S100" s="1210"/>
      <c r="T100" s="4143"/>
      <c r="U100" s="4143"/>
      <c r="V100" s="4143"/>
      <c r="W100" s="4143"/>
      <c r="X100" s="4143"/>
      <c r="Y100" s="4143"/>
      <c r="Z100" s="4143"/>
      <c r="AA100" s="4143"/>
      <c r="AB100" s="4143"/>
      <c r="AC100" s="1053"/>
      <c r="AD100" s="1053"/>
      <c r="AE100" s="1047"/>
      <c r="AF100" s="1047"/>
      <c r="AG100" s="1140"/>
    </row>
    <row r="101" spans="3:33" ht="9.9499999999999993" customHeight="1" x14ac:dyDescent="0.25">
      <c r="G101" s="1540"/>
      <c r="H101" s="1541"/>
      <c r="I101" s="1541"/>
      <c r="J101" s="3935"/>
      <c r="K101" s="3935"/>
      <c r="L101" s="3935"/>
      <c r="M101" s="3935"/>
      <c r="N101" s="3935"/>
      <c r="O101" s="3935"/>
      <c r="P101" s="3936"/>
      <c r="Q101" s="1140"/>
      <c r="R101" s="4144" t="s">
        <v>597</v>
      </c>
      <c r="S101" s="1199"/>
      <c r="T101" s="4147" t="s">
        <v>598</v>
      </c>
      <c r="U101" s="4147"/>
      <c r="V101" s="4147"/>
      <c r="W101" s="4147"/>
      <c r="X101" s="4147"/>
      <c r="Y101" s="4147"/>
      <c r="Z101" s="4147"/>
      <c r="AA101" s="4147"/>
      <c r="AB101" s="4147"/>
      <c r="AC101" s="1053"/>
      <c r="AD101" s="1053"/>
      <c r="AE101" s="1047"/>
      <c r="AF101" s="1047"/>
      <c r="AG101" s="1140"/>
    </row>
    <row r="102" spans="3:33" ht="9.9499999999999993" customHeight="1" x14ac:dyDescent="0.25">
      <c r="G102" s="3559"/>
      <c r="H102" s="3560"/>
      <c r="I102" s="3560"/>
      <c r="J102" s="3935"/>
      <c r="K102" s="3935"/>
      <c r="L102" s="3935"/>
      <c r="M102" s="3935"/>
      <c r="N102" s="3935"/>
      <c r="O102" s="3935"/>
      <c r="P102" s="3936"/>
      <c r="Q102" s="1315"/>
      <c r="R102" s="4145"/>
      <c r="T102" s="4142"/>
      <c r="U102" s="4142"/>
      <c r="V102" s="4142"/>
      <c r="W102" s="4142"/>
      <c r="X102" s="4142"/>
      <c r="Y102" s="4142"/>
      <c r="Z102" s="4142"/>
      <c r="AA102" s="4142"/>
      <c r="AB102" s="4142"/>
      <c r="AC102" s="1053"/>
      <c r="AD102" s="1053"/>
      <c r="AE102" s="1047"/>
      <c r="AF102" s="1047"/>
      <c r="AG102" s="1140"/>
    </row>
    <row r="103" spans="3:33" ht="9.9499999999999993" customHeight="1" x14ac:dyDescent="0.25">
      <c r="G103" s="3559"/>
      <c r="H103" s="3560"/>
      <c r="I103" s="3560"/>
      <c r="J103" s="3937"/>
      <c r="K103" s="3937"/>
      <c r="L103" s="3937"/>
      <c r="M103" s="3937"/>
      <c r="N103" s="3937"/>
      <c r="O103" s="3937"/>
      <c r="P103" s="3938"/>
      <c r="Q103" s="1315"/>
      <c r="R103" s="1"/>
      <c r="S103" s="1"/>
      <c r="V103" s="4"/>
      <c r="W103" s="4"/>
      <c r="X103" s="4"/>
      <c r="Y103" s="1243"/>
      <c r="Z103" s="1243"/>
      <c r="AA103" s="1243"/>
      <c r="AB103" s="1053"/>
      <c r="AC103" s="1053"/>
      <c r="AD103" s="1053"/>
      <c r="AE103" s="1047"/>
      <c r="AF103" s="1047"/>
      <c r="AG103" s="1140"/>
    </row>
    <row r="104" spans="3:33" ht="9.9499999999999993" customHeight="1" x14ac:dyDescent="0.25">
      <c r="G104" s="1146"/>
      <c r="H104" s="1146"/>
      <c r="I104" s="1146"/>
      <c r="J104" s="1548"/>
      <c r="K104" s="1548"/>
      <c r="L104" s="1548"/>
      <c r="M104" s="1548"/>
      <c r="N104" s="1548"/>
      <c r="O104" s="1548"/>
      <c r="P104" s="1548"/>
      <c r="Q104" s="1047"/>
      <c r="R104" s="3939" t="s">
        <v>599</v>
      </c>
      <c r="S104" s="3940"/>
      <c r="T104" s="3940"/>
      <c r="U104" s="3940"/>
      <c r="V104" s="3940"/>
      <c r="W104" s="3940"/>
      <c r="X104" s="3940"/>
      <c r="Y104" s="3940"/>
      <c r="Z104" s="3940"/>
      <c r="AA104" s="3940"/>
      <c r="AB104" s="3941"/>
      <c r="AC104" s="1814"/>
      <c r="AD104" s="1053"/>
      <c r="AE104" s="1047"/>
      <c r="AF104" s="1047"/>
      <c r="AG104" s="1140"/>
    </row>
    <row r="105" spans="3:33" ht="9.9499999999999993" customHeight="1" x14ac:dyDescent="0.25">
      <c r="G105" s="1224"/>
      <c r="H105" s="1516"/>
      <c r="I105" s="1516"/>
      <c r="J105" s="3933" t="s">
        <v>515</v>
      </c>
      <c r="K105" s="3933"/>
      <c r="L105" s="3933"/>
      <c r="M105" s="3933"/>
      <c r="N105" s="3933"/>
      <c r="O105" s="3933"/>
      <c r="P105" s="3934"/>
      <c r="Q105" s="1315"/>
      <c r="R105" s="3942"/>
      <c r="S105" s="3943"/>
      <c r="T105" s="3943"/>
      <c r="U105" s="3943"/>
      <c r="V105" s="3943"/>
      <c r="W105" s="3943"/>
      <c r="X105" s="3943"/>
      <c r="Y105" s="3943"/>
      <c r="Z105" s="3943"/>
      <c r="AA105" s="3943"/>
      <c r="AB105" s="3944"/>
      <c r="AC105" s="1814"/>
      <c r="AD105" s="1053"/>
      <c r="AE105" s="1047"/>
      <c r="AF105" s="1047"/>
      <c r="AG105" s="1140"/>
    </row>
    <row r="106" spans="3:33" ht="9.9499999999999993" customHeight="1" x14ac:dyDescent="0.25">
      <c r="G106" s="1524"/>
      <c r="H106" s="1525"/>
      <c r="I106" s="1525"/>
      <c r="J106" s="3935"/>
      <c r="K106" s="3935"/>
      <c r="L106" s="3935"/>
      <c r="M106" s="3935"/>
      <c r="N106" s="3935"/>
      <c r="O106" s="3935"/>
      <c r="P106" s="3936"/>
      <c r="Q106" s="1315"/>
      <c r="R106" s="3942"/>
      <c r="S106" s="3943"/>
      <c r="T106" s="3943"/>
      <c r="U106" s="3943"/>
      <c r="V106" s="3943"/>
      <c r="W106" s="3943"/>
      <c r="X106" s="3943"/>
      <c r="Y106" s="3943"/>
      <c r="Z106" s="3943"/>
      <c r="AA106" s="3943"/>
      <c r="AB106" s="3944"/>
      <c r="AC106" s="1814"/>
      <c r="AD106" s="1053"/>
      <c r="AE106" s="1047"/>
      <c r="AF106" s="1047"/>
      <c r="AG106" s="1140"/>
    </row>
    <row r="107" spans="3:33" ht="9.9499999999999993" customHeight="1" x14ac:dyDescent="0.25">
      <c r="G107" s="1524"/>
      <c r="H107" s="1525"/>
      <c r="I107" s="1525"/>
      <c r="J107" s="3935"/>
      <c r="K107" s="3935"/>
      <c r="L107" s="3935"/>
      <c r="M107" s="3935"/>
      <c r="N107" s="3935"/>
      <c r="O107" s="3935"/>
      <c r="P107" s="3936"/>
      <c r="Q107" s="1315"/>
      <c r="R107" s="3942"/>
      <c r="S107" s="3943"/>
      <c r="T107" s="3943"/>
      <c r="U107" s="3943"/>
      <c r="V107" s="3943"/>
      <c r="W107" s="3943"/>
      <c r="X107" s="3943"/>
      <c r="Y107" s="3943"/>
      <c r="Z107" s="3943"/>
      <c r="AA107" s="3943"/>
      <c r="AB107" s="3944"/>
      <c r="AC107" s="1814"/>
      <c r="AD107" s="1053"/>
      <c r="AE107" s="1047"/>
      <c r="AF107" s="1047"/>
      <c r="AG107" s="1140"/>
    </row>
    <row r="108" spans="3:33" ht="9.9499999999999993" customHeight="1" x14ac:dyDescent="0.25">
      <c r="G108" s="1524"/>
      <c r="H108" s="1525"/>
      <c r="I108" s="1525"/>
      <c r="J108" s="3935"/>
      <c r="K108" s="3935"/>
      <c r="L108" s="3935"/>
      <c r="M108" s="3935"/>
      <c r="N108" s="3935"/>
      <c r="O108" s="3935"/>
      <c r="P108" s="3936"/>
      <c r="Q108" s="1315"/>
      <c r="R108" s="3942"/>
      <c r="S108" s="3943"/>
      <c r="T108" s="3943"/>
      <c r="U108" s="3943"/>
      <c r="V108" s="3943"/>
      <c r="W108" s="3943"/>
      <c r="X108" s="3943"/>
      <c r="Y108" s="3943"/>
      <c r="Z108" s="3943"/>
      <c r="AA108" s="3943"/>
      <c r="AB108" s="3944"/>
      <c r="AC108" s="1814"/>
    </row>
    <row r="109" spans="3:33" ht="9.9499999999999993" customHeight="1" x14ac:dyDescent="0.25">
      <c r="G109" s="1524"/>
      <c r="H109" s="1525"/>
      <c r="I109" s="1525"/>
      <c r="J109" s="3937"/>
      <c r="K109" s="3937"/>
      <c r="L109" s="3937"/>
      <c r="M109" s="3937"/>
      <c r="N109" s="3937"/>
      <c r="O109" s="3937"/>
      <c r="P109" s="3938"/>
      <c r="Q109" s="1315"/>
      <c r="R109" s="3945"/>
      <c r="S109" s="3946"/>
      <c r="T109" s="3946"/>
      <c r="U109" s="3946"/>
      <c r="V109" s="3946"/>
      <c r="W109" s="3946"/>
      <c r="X109" s="3946"/>
      <c r="Y109" s="3946"/>
      <c r="Z109" s="3946"/>
      <c r="AA109" s="3946"/>
      <c r="AB109" s="3947"/>
      <c r="AC109" s="1814"/>
    </row>
    <row r="110" spans="3:33" ht="9.9499999999999993" customHeight="1" x14ac:dyDescent="0.25">
      <c r="G110" s="1199"/>
      <c r="H110" s="1199"/>
      <c r="I110" s="1199"/>
      <c r="J110" s="1548"/>
      <c r="K110" s="1548"/>
      <c r="L110" s="1548"/>
      <c r="M110" s="1548"/>
      <c r="N110" s="1548"/>
      <c r="O110" s="1548"/>
      <c r="P110" s="1548"/>
      <c r="Q110" s="1"/>
      <c r="R110" s="1"/>
      <c r="S110" s="4"/>
      <c r="T110" s="4"/>
      <c r="U110" s="4"/>
      <c r="V110" s="1243"/>
      <c r="W110" s="1243"/>
      <c r="X110" s="1243"/>
      <c r="Y110" s="1806"/>
      <c r="Z110" s="1806"/>
      <c r="AA110" s="1806"/>
      <c r="AE110" s="1"/>
      <c r="AF110" s="1"/>
      <c r="AG110" s="489"/>
    </row>
    <row r="111" spans="3:33" ht="9.9499999999999993" customHeight="1" x14ac:dyDescent="0.25">
      <c r="G111" s="1140"/>
      <c r="H111" s="1140"/>
      <c r="I111" s="1140"/>
      <c r="J111" s="1565"/>
      <c r="K111" s="1565"/>
      <c r="L111" s="1565"/>
      <c r="M111" s="1565"/>
      <c r="N111" s="1565"/>
      <c r="O111" s="1565"/>
      <c r="P111" s="1565"/>
      <c r="Q111" s="1"/>
      <c r="R111" s="1"/>
      <c r="S111" s="4"/>
      <c r="T111" s="4"/>
      <c r="U111" s="4"/>
      <c r="V111" s="1243"/>
      <c r="W111" s="1243"/>
      <c r="X111" s="1243"/>
      <c r="Y111" s="1806"/>
      <c r="Z111" s="1806"/>
      <c r="AA111" s="1806"/>
      <c r="AE111" s="1"/>
      <c r="AF111" s="1"/>
      <c r="AG111" s="489"/>
    </row>
    <row r="112" spans="3:33" ht="9.9499999999999993" customHeight="1" x14ac:dyDescent="0.25">
      <c r="C112" s="4"/>
      <c r="D112" s="4"/>
      <c r="G112" s="1140"/>
      <c r="H112" s="1140"/>
      <c r="I112" s="1140"/>
      <c r="J112" s="1565"/>
      <c r="K112" s="1565"/>
      <c r="L112" s="1565"/>
      <c r="M112" s="1565"/>
      <c r="N112" s="1565"/>
      <c r="O112" s="1565"/>
      <c r="P112" s="1565"/>
      <c r="Q112" s="1"/>
      <c r="R112" s="1"/>
      <c r="S112" s="4"/>
      <c r="T112" s="4"/>
      <c r="U112" s="4"/>
      <c r="V112" s="1243"/>
      <c r="W112" s="1243"/>
      <c r="X112" s="1243"/>
      <c r="Y112" s="1806"/>
      <c r="Z112" s="1806"/>
      <c r="AA112" s="1806"/>
      <c r="AE112" s="1"/>
      <c r="AF112" s="1"/>
      <c r="AG112" s="489"/>
    </row>
    <row r="113" spans="3:33" ht="9.9499999999999993" customHeight="1" x14ac:dyDescent="0.25">
      <c r="C113" s="4"/>
      <c r="D113" s="4"/>
      <c r="G113" s="1140"/>
      <c r="H113" s="1140"/>
      <c r="I113" s="1140"/>
      <c r="J113" s="1140"/>
      <c r="K113" s="1140"/>
      <c r="L113" s="1140"/>
      <c r="M113" s="1140"/>
      <c r="N113" s="1140"/>
      <c r="O113" s="1140"/>
      <c r="P113" s="1140"/>
      <c r="Q113" s="1"/>
      <c r="R113" s="1"/>
      <c r="S113" s="4"/>
      <c r="T113" s="4"/>
      <c r="U113" s="4"/>
      <c r="V113" s="1243"/>
      <c r="W113" s="1243"/>
      <c r="X113" s="1243"/>
      <c r="Y113" s="1806"/>
      <c r="Z113" s="1806"/>
      <c r="AA113" s="1806"/>
      <c r="AE113" s="1"/>
      <c r="AF113" s="1"/>
      <c r="AG113" s="489"/>
    </row>
    <row r="114" spans="3:33" ht="9.9499999999999993" customHeight="1" x14ac:dyDescent="0.25">
      <c r="C114" s="4"/>
      <c r="D114" s="4"/>
      <c r="G114" s="1049"/>
      <c r="H114" s="1049"/>
      <c r="I114" s="1049"/>
      <c r="J114" s="1049"/>
      <c r="K114" s="1049"/>
      <c r="L114" s="1049"/>
      <c r="M114" s="1049"/>
      <c r="N114" s="1049"/>
      <c r="O114" s="1049"/>
      <c r="P114" s="1049"/>
      <c r="Q114" s="1"/>
      <c r="R114" s="1"/>
      <c r="S114" s="4"/>
      <c r="T114" s="4"/>
      <c r="U114" s="4"/>
      <c r="V114" s="1243"/>
      <c r="W114" s="1243"/>
      <c r="X114" s="1243"/>
      <c r="Y114" s="1806"/>
      <c r="Z114" s="1806"/>
      <c r="AA114" s="1806"/>
      <c r="AE114" s="1"/>
      <c r="AF114" s="1"/>
      <c r="AG114" s="489"/>
    </row>
    <row r="115" spans="3:33" ht="9.9499999999999993" customHeight="1" x14ac:dyDescent="0.25">
      <c r="C115" s="4"/>
      <c r="D115" s="4"/>
      <c r="G115" s="1049"/>
      <c r="H115" s="1049"/>
      <c r="I115" s="1049"/>
      <c r="J115" s="1049"/>
      <c r="K115" s="1049"/>
      <c r="L115" s="1049"/>
      <c r="M115" s="1049"/>
      <c r="N115" s="1049"/>
      <c r="O115" s="1049"/>
      <c r="P115" s="1049"/>
      <c r="Q115" s="1"/>
      <c r="R115" s="1"/>
      <c r="S115" s="4"/>
      <c r="T115" s="4"/>
      <c r="U115" s="4"/>
      <c r="V115" s="1243"/>
      <c r="W115" s="1243"/>
      <c r="X115" s="1243"/>
      <c r="Y115" s="1806"/>
      <c r="Z115" s="1806"/>
      <c r="AA115" s="1806"/>
      <c r="AE115" s="1"/>
      <c r="AF115" s="1"/>
      <c r="AG115" s="489"/>
    </row>
    <row r="116" spans="3:33" ht="9.9499999999999993" customHeight="1" x14ac:dyDescent="0.25">
      <c r="C116" s="4"/>
      <c r="D116" s="4"/>
      <c r="G116" s="1049"/>
      <c r="H116" s="1049"/>
      <c r="I116" s="1049"/>
      <c r="J116" s="1049"/>
      <c r="K116" s="1049"/>
      <c r="L116" s="1049"/>
      <c r="M116" s="1049"/>
      <c r="N116" s="1049"/>
      <c r="O116" s="1049"/>
      <c r="P116" s="1049"/>
      <c r="Q116" s="1"/>
      <c r="R116" s="1"/>
      <c r="S116" s="4"/>
      <c r="T116" s="4"/>
      <c r="U116" s="4"/>
      <c r="V116" s="1243"/>
      <c r="W116" s="1243"/>
      <c r="X116" s="1243"/>
      <c r="Y116" s="1806"/>
      <c r="Z116" s="1806"/>
      <c r="AA116" s="1806"/>
      <c r="AE116" s="1"/>
      <c r="AF116" s="1"/>
      <c r="AG116" s="489"/>
    </row>
    <row r="117" spans="3:33" ht="9.9499999999999993" customHeight="1" x14ac:dyDescent="0.25">
      <c r="C117" s="4"/>
      <c r="D117" s="4"/>
      <c r="G117" s="1049"/>
      <c r="H117" s="1049"/>
      <c r="I117" s="1049"/>
      <c r="J117" s="1049"/>
      <c r="K117" s="1049"/>
      <c r="L117" s="1049"/>
      <c r="M117" s="1049"/>
      <c r="N117" s="1049"/>
      <c r="O117" s="1049"/>
      <c r="P117" s="1049"/>
      <c r="Q117" s="1227"/>
      <c r="R117" s="1049"/>
      <c r="S117" s="1049"/>
      <c r="T117" s="1049"/>
      <c r="U117" s="1049"/>
      <c r="V117" s="1049"/>
      <c r="W117" s="1049"/>
      <c r="X117" s="1049"/>
      <c r="Y117" s="1049"/>
      <c r="Z117" s="1227"/>
    </row>
    <row r="118" spans="3:33" ht="9.9499999999999993" customHeight="1" x14ac:dyDescent="0.25">
      <c r="C118" s="4"/>
      <c r="D118" s="4"/>
      <c r="G118" s="1049"/>
      <c r="H118" s="1049"/>
      <c r="I118" s="1049"/>
      <c r="J118" s="1049"/>
      <c r="K118" s="1049"/>
      <c r="L118" s="1049"/>
      <c r="M118" s="1049"/>
      <c r="N118" s="1049"/>
      <c r="O118" s="1049"/>
      <c r="P118" s="1049"/>
      <c r="Q118" s="1049"/>
      <c r="R118" s="1049"/>
      <c r="S118" s="1049"/>
      <c r="T118" s="1049"/>
      <c r="U118" s="1049"/>
      <c r="V118" s="1049"/>
      <c r="W118" s="1049"/>
      <c r="X118" s="1049"/>
      <c r="Y118" s="1049"/>
      <c r="Z118" s="1227"/>
    </row>
    <row r="119" spans="3:33" ht="9.9499999999999993" customHeight="1" x14ac:dyDescent="0.25">
      <c r="C119" s="4"/>
      <c r="D119" s="4"/>
      <c r="G119" s="1049"/>
      <c r="H119" s="1049"/>
      <c r="I119" s="1049"/>
      <c r="J119" s="1049"/>
      <c r="K119" s="1049"/>
      <c r="L119" s="1049"/>
      <c r="M119" s="1049"/>
      <c r="N119" s="1049"/>
      <c r="O119" s="1049"/>
      <c r="P119" s="1049"/>
      <c r="Q119" s="1049"/>
      <c r="R119" s="1049"/>
      <c r="S119" s="1049"/>
      <c r="T119" s="1049"/>
      <c r="U119" s="1049"/>
      <c r="V119" s="1049"/>
      <c r="W119" s="1049"/>
      <c r="X119" s="1049"/>
      <c r="Y119" s="1049"/>
      <c r="Z119" s="1227"/>
    </row>
    <row r="120" spans="3:33" ht="9.9499999999999993" customHeight="1" x14ac:dyDescent="0.25">
      <c r="C120" s="4"/>
      <c r="D120" s="4"/>
      <c r="G120" s="1049"/>
      <c r="H120" s="1049"/>
      <c r="I120" s="1049"/>
      <c r="J120" s="1049"/>
      <c r="K120" s="1049"/>
      <c r="L120" s="1049"/>
      <c r="M120" s="1049"/>
      <c r="N120" s="1049"/>
      <c r="O120" s="1049"/>
      <c r="P120" s="1049"/>
      <c r="Q120" s="1049"/>
      <c r="R120" s="1049"/>
      <c r="S120" s="1049"/>
      <c r="T120" s="1049"/>
      <c r="U120" s="1049"/>
      <c r="V120" s="1049"/>
      <c r="W120" s="1049"/>
      <c r="X120" s="1049"/>
      <c r="Y120" s="1049"/>
      <c r="Z120" s="1227"/>
    </row>
    <row r="121" spans="3:33" ht="9.9499999999999993" customHeight="1" x14ac:dyDescent="0.25">
      <c r="C121" s="4"/>
      <c r="D121" s="4"/>
      <c r="G121" s="1049"/>
      <c r="H121" s="1049"/>
      <c r="I121" s="1049"/>
      <c r="J121" s="1049"/>
      <c r="K121" s="1049"/>
      <c r="L121" s="1049"/>
      <c r="M121" s="1049"/>
      <c r="N121" s="1049"/>
      <c r="O121" s="1049"/>
      <c r="P121" s="1049"/>
      <c r="Q121" s="1590"/>
      <c r="R121" s="1049"/>
      <c r="S121" s="1049"/>
      <c r="T121" s="1049"/>
      <c r="U121" s="1049"/>
      <c r="V121" s="1049"/>
      <c r="W121" s="1049"/>
      <c r="X121" s="1049"/>
      <c r="Y121" s="1049"/>
      <c r="Z121" s="1227"/>
    </row>
    <row r="122" spans="3:33" ht="9.9499999999999993" customHeight="1" x14ac:dyDescent="0.25">
      <c r="C122" s="4"/>
      <c r="D122" s="4"/>
      <c r="G122" s="1049"/>
      <c r="H122" s="1049"/>
      <c r="I122" s="1049"/>
      <c r="J122" s="1049"/>
      <c r="K122" s="1049"/>
      <c r="L122" s="1049"/>
      <c r="M122" s="1049"/>
      <c r="N122" s="1049"/>
      <c r="O122" s="1049"/>
      <c r="P122" s="1049"/>
      <c r="Q122" s="1590"/>
      <c r="R122" s="1049"/>
      <c r="S122" s="1049"/>
      <c r="T122" s="1049"/>
      <c r="U122" s="1049"/>
      <c r="V122" s="1049"/>
      <c r="W122" s="1049"/>
      <c r="X122" s="1049"/>
      <c r="Y122" s="1049"/>
      <c r="Z122" s="1227"/>
    </row>
    <row r="123" spans="3:33" ht="9.9499999999999993" customHeight="1" x14ac:dyDescent="0.25">
      <c r="C123" s="4"/>
      <c r="D123" s="4"/>
      <c r="O123" s="1047"/>
      <c r="P123" s="1047"/>
      <c r="Q123" s="1047"/>
      <c r="R123" s="1227"/>
      <c r="S123" s="1227"/>
      <c r="T123" s="1227"/>
      <c r="U123" s="1227"/>
      <c r="V123" s="1227"/>
      <c r="W123" s="1227"/>
      <c r="X123" s="1227"/>
      <c r="Y123" s="1227"/>
      <c r="Z123" s="1049"/>
    </row>
    <row r="124" spans="3:33" ht="9.9499999999999993" customHeight="1" x14ac:dyDescent="0.25">
      <c r="C124" s="4"/>
      <c r="D124" s="4"/>
      <c r="O124" s="1047"/>
      <c r="P124" s="1047"/>
      <c r="Q124" s="1047"/>
      <c r="R124" s="1227"/>
      <c r="S124" s="1227"/>
      <c r="T124" s="1227"/>
      <c r="U124" s="1227"/>
      <c r="V124" s="1227"/>
      <c r="W124" s="1227"/>
      <c r="X124" s="1227"/>
      <c r="Y124" s="1227"/>
      <c r="Z124" s="1049"/>
    </row>
    <row r="125" spans="3:33" ht="9.9499999999999993" customHeight="1" x14ac:dyDescent="0.25">
      <c r="C125" s="4"/>
      <c r="D125" s="4"/>
      <c r="O125" s="1047"/>
      <c r="P125" s="1047"/>
      <c r="Q125" s="1047"/>
      <c r="R125" s="1227"/>
      <c r="S125" s="1227"/>
      <c r="T125" s="1227"/>
      <c r="U125" s="1227"/>
      <c r="V125" s="1227"/>
      <c r="W125" s="1227"/>
      <c r="X125" s="1227"/>
      <c r="Y125" s="1227"/>
      <c r="Z125" s="1049"/>
    </row>
    <row r="126" spans="3:33" ht="9.9499999999999993" customHeight="1" x14ac:dyDescent="0.25">
      <c r="C126" s="4"/>
      <c r="D126" s="4"/>
      <c r="O126" s="1047"/>
      <c r="P126" s="1047"/>
      <c r="Q126" s="1047"/>
      <c r="R126" s="1590"/>
      <c r="S126" s="1590"/>
      <c r="T126" s="1049"/>
      <c r="U126" s="1049"/>
      <c r="V126" s="1049"/>
      <c r="W126" s="1049"/>
      <c r="X126" s="1049"/>
      <c r="Y126" s="1049"/>
      <c r="Z126" s="1047"/>
    </row>
    <row r="127" spans="3:33" ht="9.9499999999999993" customHeight="1" x14ac:dyDescent="0.25">
      <c r="C127" s="4"/>
      <c r="D127" s="4"/>
      <c r="G127" s="1053"/>
      <c r="H127" s="1053"/>
      <c r="I127" s="1052"/>
      <c r="J127" s="1052"/>
      <c r="K127" s="1052"/>
      <c r="L127" s="1052"/>
      <c r="M127" s="1052"/>
      <c r="N127" s="1052"/>
      <c r="O127" s="1052"/>
      <c r="P127" s="1052"/>
      <c r="Q127" s="1140"/>
      <c r="R127" s="1590"/>
      <c r="S127" s="1590"/>
      <c r="T127" s="1049"/>
      <c r="U127" s="1049"/>
      <c r="V127" s="1049"/>
      <c r="W127" s="1049"/>
      <c r="X127" s="1049"/>
      <c r="Y127" s="1049"/>
      <c r="Z127" s="1049"/>
    </row>
    <row r="128" spans="3:33" ht="9.9499999999999993" customHeight="1" x14ac:dyDescent="0.25">
      <c r="C128" s="4"/>
      <c r="D128" s="4"/>
      <c r="G128" s="1052"/>
      <c r="H128" s="1052"/>
      <c r="I128" s="1052"/>
      <c r="J128" s="1052"/>
      <c r="K128" s="1052"/>
      <c r="L128" s="1052"/>
      <c r="M128" s="1052"/>
      <c r="N128" s="1052"/>
      <c r="O128" s="1052"/>
      <c r="P128" s="1052"/>
      <c r="Q128" s="1052"/>
      <c r="R128" s="1590"/>
      <c r="S128" s="1590"/>
      <c r="T128" s="1047"/>
      <c r="U128" s="1047"/>
      <c r="V128" s="1047"/>
      <c r="W128" s="1047"/>
      <c r="X128" s="1047"/>
      <c r="Y128" s="1047"/>
      <c r="Z128" s="1049"/>
    </row>
    <row r="129" spans="3:26" x14ac:dyDescent="0.25">
      <c r="C129" s="4"/>
      <c r="D129" s="4"/>
      <c r="G129" s="1243"/>
      <c r="H129" s="1243"/>
      <c r="I129" s="1243"/>
      <c r="J129" s="1053"/>
      <c r="K129" s="1053"/>
      <c r="L129" s="1053"/>
      <c r="O129" s="1047"/>
      <c r="P129" s="1047"/>
      <c r="Q129" s="1047"/>
      <c r="R129" s="1140"/>
      <c r="S129" s="1140"/>
      <c r="T129" s="1140"/>
      <c r="U129" s="1140"/>
      <c r="V129" s="1140"/>
      <c r="W129" s="1140"/>
      <c r="X129" s="1140"/>
      <c r="Y129" s="1140"/>
      <c r="Z129" s="1047"/>
    </row>
    <row r="130" spans="3:26" x14ac:dyDescent="0.25">
      <c r="C130" s="4"/>
      <c r="D130" s="4"/>
      <c r="Q130" s="2"/>
      <c r="R130" s="1052"/>
      <c r="S130" s="1052"/>
      <c r="T130" s="1052"/>
      <c r="U130" s="1052"/>
      <c r="V130" s="1052"/>
      <c r="W130" s="1052"/>
      <c r="X130" s="1052"/>
      <c r="Y130" s="1052"/>
      <c r="Z130" s="1140"/>
    </row>
    <row r="131" spans="3:26" x14ac:dyDescent="0.25">
      <c r="C131" s="4"/>
      <c r="D131" s="4"/>
      <c r="Q131" s="1052"/>
      <c r="R131" s="1047"/>
      <c r="T131" s="1047"/>
      <c r="U131" s="1047"/>
      <c r="V131" s="1047"/>
      <c r="W131" s="1047"/>
      <c r="X131" s="1047"/>
      <c r="Y131" s="1047"/>
      <c r="Z131" s="1052"/>
    </row>
    <row r="132" spans="3:26" x14ac:dyDescent="0.25">
      <c r="C132" s="4"/>
      <c r="D132" s="4"/>
      <c r="Q132" s="1047"/>
      <c r="R132" s="2"/>
      <c r="S132" s="2"/>
      <c r="T132" s="2"/>
      <c r="U132" s="2"/>
      <c r="V132" s="2"/>
      <c r="W132" s="2"/>
      <c r="X132" s="2"/>
      <c r="Y132" s="2"/>
      <c r="Z132" s="1047"/>
    </row>
    <row r="133" spans="3:26" x14ac:dyDescent="0.25">
      <c r="C133" s="4"/>
      <c r="D133" s="4"/>
      <c r="Q133" s="2"/>
      <c r="R133" s="1047"/>
      <c r="T133" s="1047"/>
      <c r="U133" s="1047"/>
      <c r="V133" s="1047"/>
      <c r="W133" s="1047"/>
      <c r="X133" s="1047"/>
      <c r="Y133" s="1047"/>
      <c r="Z133" s="2"/>
    </row>
    <row r="134" spans="3:26" x14ac:dyDescent="0.25">
      <c r="C134" s="4"/>
      <c r="D134" s="4"/>
      <c r="Q134" s="2"/>
      <c r="R134" s="1047"/>
      <c r="T134" s="1047"/>
      <c r="U134" s="1047"/>
      <c r="V134" s="1047"/>
      <c r="W134" s="1047"/>
      <c r="X134" s="1047"/>
      <c r="Y134" s="1047"/>
      <c r="Z134" s="2"/>
    </row>
    <row r="135" spans="3:26" x14ac:dyDescent="0.25">
      <c r="C135" s="4"/>
      <c r="D135" s="4"/>
      <c r="Q135" s="1047"/>
      <c r="R135" s="1047"/>
      <c r="T135" s="1047"/>
      <c r="U135" s="1047"/>
      <c r="V135" s="1047"/>
      <c r="W135" s="1047"/>
      <c r="X135" s="1047"/>
      <c r="Y135" s="1047"/>
      <c r="Z135" s="1047"/>
    </row>
    <row r="136" spans="3:26" x14ac:dyDescent="0.25">
      <c r="C136" s="4"/>
      <c r="D136" s="4"/>
      <c r="Q136" s="1047"/>
      <c r="R136" s="1047"/>
      <c r="T136" s="1047"/>
      <c r="U136" s="1047"/>
      <c r="V136" s="1047"/>
      <c r="W136" s="1047"/>
      <c r="X136" s="1047"/>
      <c r="Y136" s="1047"/>
      <c r="Z136" s="1047"/>
    </row>
    <row r="137" spans="3:26" x14ac:dyDescent="0.25">
      <c r="C137" s="4"/>
      <c r="D137" s="4"/>
      <c r="Q137" s="1047"/>
      <c r="R137" s="1047"/>
      <c r="T137" s="1047"/>
      <c r="U137" s="1047"/>
      <c r="V137" s="1047"/>
      <c r="W137" s="1047"/>
      <c r="X137" s="1047"/>
      <c r="Y137" s="1047"/>
      <c r="Z137" s="1047"/>
    </row>
    <row r="138" spans="3:26" x14ac:dyDescent="0.25">
      <c r="C138" s="4"/>
      <c r="D138" s="4"/>
      <c r="Q138" s="1047"/>
      <c r="R138" s="1047"/>
      <c r="T138" s="1047"/>
      <c r="U138" s="1047"/>
      <c r="V138" s="1047"/>
      <c r="W138" s="1047"/>
      <c r="X138" s="1047"/>
      <c r="Y138" s="1047"/>
      <c r="Z138" s="1047"/>
    </row>
    <row r="139" spans="3:26" x14ac:dyDescent="0.25">
      <c r="C139" s="4"/>
      <c r="D139" s="4"/>
      <c r="Q139" s="1047"/>
      <c r="R139" s="1047"/>
      <c r="T139" s="1047"/>
      <c r="U139" s="1047"/>
      <c r="V139" s="1047"/>
      <c r="W139" s="1047"/>
      <c r="X139" s="1047"/>
      <c r="Y139" s="1047"/>
      <c r="Z139" s="1047"/>
    </row>
    <row r="140" spans="3:26" x14ac:dyDescent="0.25">
      <c r="C140" s="4"/>
      <c r="D140" s="4"/>
      <c r="G140" s="1370"/>
      <c r="H140" s="1370"/>
      <c r="I140" s="1370"/>
      <c r="O140" s="1047"/>
      <c r="P140" s="1047"/>
      <c r="Q140" s="1047"/>
      <c r="R140" s="1047"/>
      <c r="T140" s="1047"/>
      <c r="U140" s="1047"/>
      <c r="V140" s="1047"/>
      <c r="W140" s="1047"/>
      <c r="X140" s="1047"/>
      <c r="Y140" s="1047"/>
      <c r="Z140" s="1047"/>
    </row>
    <row r="141" spans="3:26" x14ac:dyDescent="0.25">
      <c r="C141" s="4"/>
      <c r="D141" s="4"/>
      <c r="G141" s="1370"/>
      <c r="H141" s="1370"/>
      <c r="I141" s="1370"/>
      <c r="O141" s="1047"/>
      <c r="P141" s="1047"/>
      <c r="Q141" s="1047"/>
      <c r="R141" s="1047"/>
      <c r="T141" s="1047"/>
      <c r="U141" s="1047"/>
      <c r="V141" s="1047"/>
      <c r="W141" s="1047"/>
      <c r="X141" s="1047"/>
      <c r="Y141" s="1047"/>
      <c r="Z141" s="1047"/>
    </row>
    <row r="142" spans="3:26" x14ac:dyDescent="0.25">
      <c r="C142" s="4"/>
      <c r="D142" s="4"/>
    </row>
    <row r="143" spans="3:26" x14ac:dyDescent="0.25">
      <c r="C143" s="4"/>
      <c r="D143" s="4"/>
    </row>
    <row r="144" spans="3:26" x14ac:dyDescent="0.25">
      <c r="C144" s="4"/>
      <c r="D144" s="4"/>
    </row>
    <row r="145" spans="3:4" x14ac:dyDescent="0.25">
      <c r="C145" s="4"/>
      <c r="D145" s="4"/>
    </row>
    <row r="146" spans="3:4" x14ac:dyDescent="0.25">
      <c r="C146" s="4"/>
      <c r="D146" s="4"/>
    </row>
    <row r="147" spans="3:4" x14ac:dyDescent="0.25">
      <c r="C147" s="4"/>
      <c r="D147" s="4"/>
    </row>
    <row r="148" spans="3:4" x14ac:dyDescent="0.25">
      <c r="C148" s="4"/>
      <c r="D148" s="4"/>
    </row>
    <row r="149" spans="3:4" x14ac:dyDescent="0.25">
      <c r="C149" s="4"/>
      <c r="D149" s="4"/>
    </row>
    <row r="150" spans="3:4" x14ac:dyDescent="0.25">
      <c r="C150" s="4"/>
      <c r="D150" s="4"/>
    </row>
  </sheetData>
  <mergeCells count="56">
    <mergeCell ref="D77:E77"/>
    <mergeCell ref="O77:V78"/>
    <mergeCell ref="O80:R81"/>
    <mergeCell ref="S80:V81"/>
    <mergeCell ref="X77:AF78"/>
    <mergeCell ref="X79:Y80"/>
    <mergeCell ref="Z79:AF80"/>
    <mergeCell ref="X81:Y82"/>
    <mergeCell ref="Z81:AF82"/>
    <mergeCell ref="S82:V83"/>
    <mergeCell ref="X83:Y84"/>
    <mergeCell ref="S84:V85"/>
    <mergeCell ref="AB83:AF84"/>
    <mergeCell ref="AB85:AF86"/>
    <mergeCell ref="AA83:AA84"/>
    <mergeCell ref="S86:V87"/>
    <mergeCell ref="S90:V91"/>
    <mergeCell ref="S88:V89"/>
    <mergeCell ref="X85:Y86"/>
    <mergeCell ref="AB87:AF88"/>
    <mergeCell ref="AA85:AA86"/>
    <mergeCell ref="J95:P98"/>
    <mergeCell ref="J105:P109"/>
    <mergeCell ref="O92:R93"/>
    <mergeCell ref="R104:AB109"/>
    <mergeCell ref="T99:AB100"/>
    <mergeCell ref="R101:R102"/>
    <mergeCell ref="R99:R100"/>
    <mergeCell ref="T101:AB102"/>
    <mergeCell ref="J100:P103"/>
    <mergeCell ref="S92:V93"/>
    <mergeCell ref="O90:R91"/>
    <mergeCell ref="C73:D73"/>
    <mergeCell ref="E3:E4"/>
    <mergeCell ref="AF3:AF4"/>
    <mergeCell ref="AD3:AD4"/>
    <mergeCell ref="AE3:AE4"/>
    <mergeCell ref="V2:V4"/>
    <mergeCell ref="AD2:AF2"/>
    <mergeCell ref="S73:U73"/>
    <mergeCell ref="AA87:AA88"/>
    <mergeCell ref="O86:R87"/>
    <mergeCell ref="O88:R89"/>
    <mergeCell ref="O82:R83"/>
    <mergeCell ref="O84:R85"/>
    <mergeCell ref="X87:Y88"/>
    <mergeCell ref="T74:U74"/>
    <mergeCell ref="P1:T1"/>
    <mergeCell ref="G2:R2"/>
    <mergeCell ref="AC3:AC4"/>
    <mergeCell ref="W2:AC2"/>
    <mergeCell ref="S2:U2"/>
    <mergeCell ref="U3:U4"/>
    <mergeCell ref="T3:T4"/>
    <mergeCell ref="S3:S4"/>
    <mergeCell ref="V1:AB1"/>
  </mergeCells>
  <conditionalFormatting sqref="E5:E70">
    <cfRule type="cellIs" dxfId="7" priority="3" operator="equal">
      <formula>2</formula>
    </cfRule>
    <cfRule type="cellIs" dxfId="6" priority="4" operator="greaterThan">
      <formula>2</formula>
    </cfRule>
  </conditionalFormatting>
  <conditionalFormatting sqref="K4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L44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conditionalFormatting sqref="G5:R18 G19:J42 L19:R42 K19:K43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5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99"/>
  <sheetViews>
    <sheetView zoomScale="90" zoomScaleNormal="90" workbookViewId="0">
      <selection activeCell="K38" sqref="K38"/>
    </sheetView>
  </sheetViews>
  <sheetFormatPr baseColWidth="10" defaultRowHeight="15" x14ac:dyDescent="0.25"/>
  <cols>
    <col min="1" max="1" width="3.5703125" style="1240" customWidth="1"/>
    <col min="2" max="2" width="1.85546875" style="1047" customWidth="1"/>
    <col min="3" max="3" width="10" style="1048" customWidth="1"/>
    <col min="4" max="4" width="4.42578125" style="1241" customWidth="1"/>
    <col min="5" max="5" width="1.7109375" style="1049" customWidth="1"/>
    <col min="6" max="6" width="1.5703125" style="1049" customWidth="1"/>
    <col min="7" max="13" width="5.85546875" style="1047" customWidth="1"/>
    <col min="14" max="17" width="5.85546875" style="1048" customWidth="1"/>
    <col min="18" max="18" width="5.85546875" style="1047" customWidth="1"/>
    <col min="19" max="19" width="5.85546875" style="1" customWidth="1"/>
    <col min="20" max="21" width="6.28515625" style="1" customWidth="1"/>
    <col min="22" max="28" width="5.85546875" style="1" customWidth="1"/>
    <col min="29" max="30" width="5.85546875" style="4" customWidth="1"/>
    <col min="31" max="31" width="5.5703125" style="4" customWidth="1"/>
    <col min="32" max="32" width="11.5703125" style="1243" customWidth="1"/>
    <col min="33" max="33" width="1.140625" style="1243" customWidth="1"/>
    <col min="34" max="34" width="4.7109375" style="1243" customWidth="1"/>
    <col min="35" max="37" width="4.7109375" style="1053" customWidth="1"/>
    <col min="38" max="40" width="4.7109375" style="1047" customWidth="1"/>
    <col min="41" max="41" width="5" style="1047" customWidth="1"/>
    <col min="42" max="50" width="5.7109375" style="1047" customWidth="1"/>
    <col min="51" max="51" width="6.85546875" style="1047" customWidth="1"/>
    <col min="52" max="16384" width="11.42578125" style="1047"/>
  </cols>
  <sheetData>
    <row r="1" spans="1:50" ht="15.75" customHeight="1" x14ac:dyDescent="0.2">
      <c r="J1" s="1242"/>
      <c r="K1" s="1242"/>
      <c r="L1" s="1242"/>
      <c r="M1" s="1242"/>
      <c r="O1" s="4094" t="s">
        <v>605</v>
      </c>
      <c r="P1" s="4094"/>
      <c r="Q1" s="4094"/>
      <c r="R1" s="4094"/>
      <c r="S1" s="4094"/>
      <c r="U1" s="4130" t="s">
        <v>549</v>
      </c>
      <c r="V1" s="4130"/>
      <c r="W1" s="4130"/>
      <c r="X1" s="4130"/>
      <c r="Y1" s="4130"/>
      <c r="Z1" s="4130"/>
      <c r="AA1" s="1381">
        <v>3000</v>
      </c>
      <c r="AB1" s="1382" t="s">
        <v>550</v>
      </c>
      <c r="AD1" s="1382"/>
    </row>
    <row r="2" spans="1:50" ht="8.4499999999999993" customHeight="1" thickBot="1" x14ac:dyDescent="0.3">
      <c r="G2" s="4116" t="s">
        <v>25</v>
      </c>
      <c r="H2" s="4118"/>
      <c r="I2" s="4118"/>
      <c r="J2" s="4118"/>
      <c r="K2" s="4118"/>
      <c r="L2" s="4118"/>
      <c r="M2" s="4118"/>
      <c r="N2" s="4118"/>
      <c r="O2" s="4118"/>
      <c r="P2" s="4119"/>
      <c r="Q2" s="4120"/>
      <c r="R2" s="4124" t="s">
        <v>50</v>
      </c>
      <c r="S2" s="4125"/>
      <c r="T2" s="4125"/>
      <c r="U2" s="4136" t="s">
        <v>551</v>
      </c>
      <c r="V2" s="4123" t="s">
        <v>49</v>
      </c>
      <c r="W2" s="4123"/>
      <c r="X2" s="4123"/>
      <c r="Y2" s="4123"/>
      <c r="Z2" s="4123"/>
      <c r="AA2" s="4123"/>
      <c r="AB2" s="4139" t="s">
        <v>478</v>
      </c>
      <c r="AC2" s="4140"/>
      <c r="AD2" s="4141"/>
      <c r="AE2" s="1053"/>
      <c r="AF2" s="1053"/>
      <c r="AG2" s="1053"/>
      <c r="AH2" s="1047"/>
      <c r="AI2" s="1047"/>
      <c r="AJ2" s="1047"/>
      <c r="AK2" s="1047"/>
    </row>
    <row r="3" spans="1:50" s="1055" customFormat="1" ht="13.5" customHeight="1" x14ac:dyDescent="0.25">
      <c r="A3" s="1240"/>
      <c r="C3" s="1056"/>
      <c r="D3" s="1244"/>
      <c r="E3" s="4003" t="s">
        <v>44</v>
      </c>
      <c r="F3" s="1057"/>
      <c r="G3" s="1383" t="s">
        <v>26</v>
      </c>
      <c r="H3" s="1384" t="s">
        <v>27</v>
      </c>
      <c r="I3" s="1384" t="s">
        <v>28</v>
      </c>
      <c r="J3" s="1384" t="s">
        <v>407</v>
      </c>
      <c r="K3" s="1385" t="s">
        <v>408</v>
      </c>
      <c r="L3" s="1384" t="s">
        <v>447</v>
      </c>
      <c r="M3" s="1384" t="s">
        <v>32</v>
      </c>
      <c r="N3" s="1384" t="s">
        <v>409</v>
      </c>
      <c r="O3" s="1384" t="s">
        <v>34</v>
      </c>
      <c r="P3" s="1384" t="s">
        <v>64</v>
      </c>
      <c r="Q3" s="1384" t="s">
        <v>64</v>
      </c>
      <c r="R3" s="4128" t="s">
        <v>3</v>
      </c>
      <c r="S3" s="4020" t="s">
        <v>410</v>
      </c>
      <c r="T3" s="4126" t="s">
        <v>411</v>
      </c>
      <c r="U3" s="4137"/>
      <c r="V3" s="4170" t="s">
        <v>479</v>
      </c>
      <c r="W3" s="4171" t="s">
        <v>480</v>
      </c>
      <c r="X3" s="4173" t="s">
        <v>481</v>
      </c>
      <c r="Y3" s="4173" t="s">
        <v>482</v>
      </c>
      <c r="Z3" s="4173" t="s">
        <v>552</v>
      </c>
      <c r="AA3" s="4121" t="s">
        <v>3</v>
      </c>
      <c r="AB3" s="4134" t="s">
        <v>483</v>
      </c>
      <c r="AC3" s="4163" t="s">
        <v>553</v>
      </c>
      <c r="AD3" s="4132" t="s">
        <v>554</v>
      </c>
      <c r="AE3" s="1153"/>
      <c r="AF3" s="3975" t="s">
        <v>445</v>
      </c>
      <c r="AG3" s="1153"/>
      <c r="AH3" s="4166" t="s">
        <v>39</v>
      </c>
      <c r="AI3" s="4166" t="s">
        <v>38</v>
      </c>
      <c r="AJ3" s="4166" t="s">
        <v>446</v>
      </c>
      <c r="AK3" s="4168" t="s">
        <v>9</v>
      </c>
      <c r="AL3" s="4166" t="s">
        <v>13</v>
      </c>
      <c r="AM3" s="4166" t="s">
        <v>12</v>
      </c>
      <c r="AN3" s="4166" t="s">
        <v>10</v>
      </c>
      <c r="AQ3" s="3976" t="s">
        <v>79</v>
      </c>
      <c r="AR3" s="3977"/>
      <c r="AS3" s="3977"/>
      <c r="AT3" s="3977"/>
      <c r="AU3" s="3977"/>
      <c r="AV3" s="3977"/>
      <c r="AW3" s="3977"/>
      <c r="AX3" s="3978"/>
    </row>
    <row r="4" spans="1:50" s="1055" customFormat="1" ht="14.25" customHeight="1" thickBot="1" x14ac:dyDescent="0.3">
      <c r="A4" s="1245"/>
      <c r="B4" s="56"/>
      <c r="C4" s="1156"/>
      <c r="D4" s="1246"/>
      <c r="E4" s="4107"/>
      <c r="F4" s="1065"/>
      <c r="G4" s="1386" t="s">
        <v>555</v>
      </c>
      <c r="H4" s="1386" t="s">
        <v>556</v>
      </c>
      <c r="I4" s="1387" t="s">
        <v>557</v>
      </c>
      <c r="J4" s="1387" t="s">
        <v>558</v>
      </c>
      <c r="K4" s="1387" t="s">
        <v>559</v>
      </c>
      <c r="L4" s="1388" t="s">
        <v>560</v>
      </c>
      <c r="M4" s="1388" t="s">
        <v>561</v>
      </c>
      <c r="N4" s="1388" t="s">
        <v>562</v>
      </c>
      <c r="O4" s="1388" t="s">
        <v>563</v>
      </c>
      <c r="P4" s="1388" t="s">
        <v>564</v>
      </c>
      <c r="Q4" s="1388" t="s">
        <v>565</v>
      </c>
      <c r="R4" s="4129"/>
      <c r="S4" s="4109"/>
      <c r="T4" s="4127"/>
      <c r="U4" s="4138"/>
      <c r="V4" s="4135"/>
      <c r="W4" s="4172"/>
      <c r="X4" s="4174"/>
      <c r="Y4" s="4174"/>
      <c r="Z4" s="4174"/>
      <c r="AA4" s="4122"/>
      <c r="AB4" s="4135"/>
      <c r="AC4" s="4164"/>
      <c r="AD4" s="4133"/>
      <c r="AE4" s="1153"/>
      <c r="AF4" s="4165"/>
      <c r="AG4" s="1113"/>
      <c r="AH4" s="4167"/>
      <c r="AI4" s="4167"/>
      <c r="AJ4" s="4167"/>
      <c r="AK4" s="4169"/>
      <c r="AL4" s="4167"/>
      <c r="AM4" s="4167"/>
      <c r="AN4" s="4167"/>
      <c r="AQ4" s="3979"/>
      <c r="AR4" s="3980"/>
      <c r="AS4" s="3980"/>
      <c r="AT4" s="3980"/>
      <c r="AU4" s="3980"/>
      <c r="AV4" s="3980"/>
      <c r="AW4" s="3980"/>
      <c r="AX4" s="3981"/>
    </row>
    <row r="5" spans="1:50" ht="9.9499999999999993" customHeight="1" thickTop="1" x14ac:dyDescent="0.25">
      <c r="A5" s="1247" t="s">
        <v>4</v>
      </c>
      <c r="B5" s="1389"/>
      <c r="C5" s="1390" t="s">
        <v>566</v>
      </c>
      <c r="D5" s="1391" t="s">
        <v>567</v>
      </c>
      <c r="E5" s="1250"/>
      <c r="F5" s="1251"/>
      <c r="G5" s="1392">
        <v>3</v>
      </c>
      <c r="H5" s="1393">
        <v>7</v>
      </c>
      <c r="I5" s="1393">
        <v>13</v>
      </c>
      <c r="J5" s="1393">
        <v>2</v>
      </c>
      <c r="K5" s="1394">
        <v>13</v>
      </c>
      <c r="L5" s="1393">
        <v>8</v>
      </c>
      <c r="M5" s="1394">
        <v>14</v>
      </c>
      <c r="N5" s="1395">
        <v>0</v>
      </c>
      <c r="O5" s="1396"/>
      <c r="P5" s="1397">
        <v>9</v>
      </c>
      <c r="Q5" s="1397">
        <v>10</v>
      </c>
      <c r="R5" s="1398">
        <f t="shared" ref="R5:R37" si="0">SUM(G5:Q5)</f>
        <v>79</v>
      </c>
      <c r="S5" s="1399">
        <f t="shared" ref="S5:S37" si="1">COUNTIF(G5:Q5,"&gt;=0")*0.1+0.9</f>
        <v>1.9</v>
      </c>
      <c r="T5" s="1400">
        <f t="shared" ref="T5:T19" si="2">R5*S5/COUNTIF(G5:Q5,"&gt;=0")</f>
        <v>15.01</v>
      </c>
      <c r="U5" s="1401">
        <f t="shared" ref="U5:U19" si="3">AA$1/C$69*T5</f>
        <v>5001.826650341618</v>
      </c>
      <c r="V5" s="1402"/>
      <c r="W5" s="1403">
        <v>5</v>
      </c>
      <c r="X5" s="1404">
        <v>8</v>
      </c>
      <c r="Y5" s="1404">
        <v>9</v>
      </c>
      <c r="Z5" s="1404">
        <f t="shared" ref="Z5:Z37" si="4">COUNTIF(G5:Q5,"&gt;=0")</f>
        <v>10</v>
      </c>
      <c r="AA5" s="1405">
        <f t="shared" ref="AA5:AA37" si="5">SUM(V5:Z5)</f>
        <v>32</v>
      </c>
      <c r="AB5" s="1406">
        <v>4</v>
      </c>
      <c r="AC5" s="1403">
        <v>151</v>
      </c>
      <c r="AD5" s="1407">
        <f t="shared" ref="AD5:AD37" si="6">AC5+R5</f>
        <v>230</v>
      </c>
      <c r="AE5" s="1053"/>
      <c r="AF5" s="1408" t="s">
        <v>4</v>
      </c>
      <c r="AG5" s="1113"/>
      <c r="AH5" s="1409">
        <v>11</v>
      </c>
      <c r="AI5" s="1410">
        <v>12</v>
      </c>
      <c r="AJ5" s="1409">
        <v>13</v>
      </c>
      <c r="AK5" s="1410">
        <v>14</v>
      </c>
      <c r="AL5" s="1409">
        <v>15</v>
      </c>
      <c r="AM5" s="1410">
        <v>16</v>
      </c>
      <c r="AN5" s="1409">
        <v>17</v>
      </c>
    </row>
    <row r="6" spans="1:50" s="1049" customFormat="1" ht="9.9499999999999993" customHeight="1" x14ac:dyDescent="0.25">
      <c r="A6" s="1247" t="s">
        <v>16</v>
      </c>
      <c r="B6" s="1084"/>
      <c r="C6" s="1411" t="s">
        <v>568</v>
      </c>
      <c r="D6" s="1412"/>
      <c r="E6" s="1264"/>
      <c r="F6" s="1251"/>
      <c r="G6" s="1413"/>
      <c r="H6" s="1414"/>
      <c r="I6" s="1414">
        <v>8</v>
      </c>
      <c r="J6" s="1414">
        <v>4</v>
      </c>
      <c r="K6" s="1414"/>
      <c r="L6" s="1414">
        <v>4</v>
      </c>
      <c r="M6" s="1415">
        <v>11</v>
      </c>
      <c r="N6" s="1416">
        <v>12</v>
      </c>
      <c r="O6" s="1415">
        <v>10</v>
      </c>
      <c r="P6" s="1417">
        <v>14</v>
      </c>
      <c r="Q6" s="1415">
        <v>6</v>
      </c>
      <c r="R6" s="1418">
        <f t="shared" si="0"/>
        <v>69</v>
      </c>
      <c r="S6" s="1419">
        <f t="shared" si="1"/>
        <v>1.7000000000000002</v>
      </c>
      <c r="T6" s="1400">
        <f t="shared" si="2"/>
        <v>14.662500000000001</v>
      </c>
      <c r="U6" s="1420">
        <f t="shared" si="3"/>
        <v>4886.0281985765478</v>
      </c>
      <c r="V6" s="1421"/>
      <c r="W6" s="1422">
        <v>2</v>
      </c>
      <c r="X6" s="1423">
        <v>6</v>
      </c>
      <c r="Y6" s="1423">
        <v>2</v>
      </c>
      <c r="Z6" s="1423">
        <f t="shared" si="4"/>
        <v>8</v>
      </c>
      <c r="AA6" s="1424">
        <f t="shared" si="5"/>
        <v>18</v>
      </c>
      <c r="AB6" s="1425">
        <v>3</v>
      </c>
      <c r="AC6" s="1422">
        <v>65</v>
      </c>
      <c r="AD6" s="1426">
        <f t="shared" si="6"/>
        <v>134</v>
      </c>
      <c r="AF6" s="1427" t="s">
        <v>16</v>
      </c>
      <c r="AG6" s="1113"/>
      <c r="AH6" s="1428">
        <v>8</v>
      </c>
      <c r="AI6" s="1429">
        <v>9</v>
      </c>
      <c r="AJ6" s="1428">
        <v>10</v>
      </c>
      <c r="AK6" s="1429">
        <v>11</v>
      </c>
      <c r="AL6" s="1428">
        <v>12</v>
      </c>
      <c r="AM6" s="1429">
        <v>13</v>
      </c>
      <c r="AN6" s="1428">
        <v>14</v>
      </c>
      <c r="AQ6" s="3991" t="s">
        <v>76</v>
      </c>
      <c r="AR6" s="3991"/>
      <c r="AS6" s="3991"/>
      <c r="AT6" s="3991"/>
      <c r="AU6" s="4149" t="s">
        <v>77</v>
      </c>
      <c r="AV6" s="4149"/>
      <c r="AW6" s="4149"/>
      <c r="AX6" s="4149"/>
    </row>
    <row r="7" spans="1:50" s="1049" customFormat="1" ht="9.9499999999999993" customHeight="1" x14ac:dyDescent="0.25">
      <c r="A7" s="1247" t="s">
        <v>17</v>
      </c>
      <c r="B7" s="1084"/>
      <c r="C7" s="1430" t="s">
        <v>569</v>
      </c>
      <c r="D7" s="1431" t="s">
        <v>570</v>
      </c>
      <c r="E7" s="1264"/>
      <c r="F7" s="1251"/>
      <c r="G7" s="1413">
        <v>4</v>
      </c>
      <c r="H7" s="1414">
        <v>6</v>
      </c>
      <c r="I7" s="1414">
        <v>4</v>
      </c>
      <c r="J7" s="1416">
        <v>17</v>
      </c>
      <c r="K7" s="1414">
        <v>4</v>
      </c>
      <c r="L7" s="1414">
        <v>3</v>
      </c>
      <c r="M7" s="1414">
        <v>5</v>
      </c>
      <c r="N7" s="1414">
        <v>9</v>
      </c>
      <c r="O7" s="1414">
        <v>6</v>
      </c>
      <c r="P7" s="1414">
        <v>7</v>
      </c>
      <c r="Q7" s="1414">
        <v>4</v>
      </c>
      <c r="R7" s="1418">
        <f t="shared" si="0"/>
        <v>69</v>
      </c>
      <c r="S7" s="1419">
        <f t="shared" si="1"/>
        <v>2</v>
      </c>
      <c r="T7" s="1400">
        <f t="shared" si="2"/>
        <v>12.545454545454545</v>
      </c>
      <c r="U7" s="1420">
        <f t="shared" si="3"/>
        <v>4180.5588864826077</v>
      </c>
      <c r="V7" s="1421">
        <v>3</v>
      </c>
      <c r="W7" s="1422">
        <v>7</v>
      </c>
      <c r="X7" s="1423">
        <v>8</v>
      </c>
      <c r="Y7" s="1423">
        <v>10</v>
      </c>
      <c r="Z7" s="1423">
        <f t="shared" si="4"/>
        <v>11</v>
      </c>
      <c r="AA7" s="1424">
        <f t="shared" si="5"/>
        <v>39</v>
      </c>
      <c r="AB7" s="1425">
        <v>2</v>
      </c>
      <c r="AC7" s="1422">
        <v>204</v>
      </c>
      <c r="AD7" s="1426">
        <f t="shared" si="6"/>
        <v>273</v>
      </c>
      <c r="AF7" s="1408" t="s">
        <v>17</v>
      </c>
      <c r="AG7" s="1113"/>
      <c r="AH7" s="1409">
        <v>6</v>
      </c>
      <c r="AI7" s="1410">
        <v>7</v>
      </c>
      <c r="AJ7" s="1409">
        <v>8</v>
      </c>
      <c r="AK7" s="1410">
        <v>9</v>
      </c>
      <c r="AL7" s="1409">
        <v>10</v>
      </c>
      <c r="AM7" s="1410">
        <v>11</v>
      </c>
      <c r="AN7" s="1409">
        <v>12</v>
      </c>
      <c r="AQ7" s="3991"/>
      <c r="AR7" s="3991"/>
      <c r="AS7" s="3991"/>
      <c r="AT7" s="3991"/>
      <c r="AU7" s="4149"/>
      <c r="AV7" s="4149"/>
      <c r="AW7" s="4149"/>
      <c r="AX7" s="4149"/>
    </row>
    <row r="8" spans="1:50" s="1049" customFormat="1" ht="9.9499999999999993" customHeight="1" x14ac:dyDescent="0.25">
      <c r="A8" s="1247" t="s">
        <v>18</v>
      </c>
      <c r="B8" s="1432"/>
      <c r="C8" s="1430" t="s">
        <v>571</v>
      </c>
      <c r="D8" s="1431" t="s">
        <v>572</v>
      </c>
      <c r="E8" s="1284"/>
      <c r="F8" s="1251"/>
      <c r="G8" s="1413">
        <v>8</v>
      </c>
      <c r="H8" s="1414">
        <v>4</v>
      </c>
      <c r="I8" s="1416">
        <v>16</v>
      </c>
      <c r="J8" s="1414">
        <v>0</v>
      </c>
      <c r="K8" s="1414">
        <v>10</v>
      </c>
      <c r="L8" s="1416">
        <v>11</v>
      </c>
      <c r="M8" s="1433">
        <v>2</v>
      </c>
      <c r="N8" s="1414">
        <v>2</v>
      </c>
      <c r="O8" s="1434">
        <v>8</v>
      </c>
      <c r="P8" s="1434">
        <v>5</v>
      </c>
      <c r="Q8" s="1434">
        <v>0</v>
      </c>
      <c r="R8" s="1435">
        <f t="shared" si="0"/>
        <v>66</v>
      </c>
      <c r="S8" s="1436">
        <f t="shared" si="1"/>
        <v>2</v>
      </c>
      <c r="T8" s="1400">
        <f t="shared" si="2"/>
        <v>12</v>
      </c>
      <c r="U8" s="1420">
        <f t="shared" si="3"/>
        <v>3998.7954566355374</v>
      </c>
      <c r="V8" s="1437"/>
      <c r="W8" s="1438"/>
      <c r="X8" s="1439">
        <v>3</v>
      </c>
      <c r="Y8" s="1439">
        <v>9</v>
      </c>
      <c r="Z8" s="1439">
        <f t="shared" si="4"/>
        <v>11</v>
      </c>
      <c r="AA8" s="1440">
        <f t="shared" si="5"/>
        <v>23</v>
      </c>
      <c r="AB8" s="1441">
        <v>6</v>
      </c>
      <c r="AC8" s="1438">
        <v>101</v>
      </c>
      <c r="AD8" s="1442">
        <f t="shared" si="6"/>
        <v>167</v>
      </c>
      <c r="AF8" s="1427" t="s">
        <v>18</v>
      </c>
      <c r="AG8" s="1113"/>
      <c r="AH8" s="1428">
        <v>4</v>
      </c>
      <c r="AI8" s="1429">
        <v>5</v>
      </c>
      <c r="AJ8" s="1428">
        <v>6</v>
      </c>
      <c r="AK8" s="1429">
        <v>7</v>
      </c>
      <c r="AL8" s="1428">
        <v>8</v>
      </c>
      <c r="AM8" s="1429">
        <v>9</v>
      </c>
      <c r="AN8" s="1428">
        <v>10</v>
      </c>
      <c r="AQ8" s="4161" t="s">
        <v>74</v>
      </c>
      <c r="AR8" s="4161"/>
      <c r="AS8" s="4161"/>
      <c r="AT8" s="4161"/>
      <c r="AU8" s="4162" t="s">
        <v>75</v>
      </c>
      <c r="AV8" s="4162"/>
      <c r="AW8" s="4162"/>
      <c r="AX8" s="4162"/>
    </row>
    <row r="9" spans="1:50" s="1049" customFormat="1" ht="9.9499999999999993" customHeight="1" x14ac:dyDescent="0.25">
      <c r="A9" s="1247" t="s">
        <v>19</v>
      </c>
      <c r="B9" s="1102"/>
      <c r="C9" s="1276" t="s">
        <v>573</v>
      </c>
      <c r="D9" s="1277"/>
      <c r="E9" s="1284"/>
      <c r="F9" s="1251"/>
      <c r="G9" s="1413"/>
      <c r="H9" s="1416">
        <v>14</v>
      </c>
      <c r="I9" s="1414">
        <v>11</v>
      </c>
      <c r="J9" s="1414"/>
      <c r="K9" s="1414"/>
      <c r="L9" s="1414"/>
      <c r="M9" s="1443">
        <v>3</v>
      </c>
      <c r="N9" s="1414"/>
      <c r="O9" s="1443"/>
      <c r="P9" s="1443">
        <v>4</v>
      </c>
      <c r="Q9" s="1414">
        <v>2</v>
      </c>
      <c r="R9" s="1418">
        <f t="shared" si="0"/>
        <v>34</v>
      </c>
      <c r="S9" s="1419">
        <f t="shared" si="1"/>
        <v>1.4</v>
      </c>
      <c r="T9" s="1400">
        <f t="shared" si="2"/>
        <v>9.52</v>
      </c>
      <c r="U9" s="1420">
        <f t="shared" si="3"/>
        <v>3172.3777289308596</v>
      </c>
      <c r="V9" s="1421"/>
      <c r="W9" s="1422">
        <v>4</v>
      </c>
      <c r="X9" s="1423">
        <v>5</v>
      </c>
      <c r="Y9" s="1423">
        <v>3</v>
      </c>
      <c r="Z9" s="1423">
        <f t="shared" si="4"/>
        <v>5</v>
      </c>
      <c r="AA9" s="1424">
        <f t="shared" si="5"/>
        <v>17</v>
      </c>
      <c r="AB9" s="1425">
        <v>2</v>
      </c>
      <c r="AC9" s="1422">
        <v>71</v>
      </c>
      <c r="AD9" s="1426">
        <f t="shared" si="6"/>
        <v>105</v>
      </c>
      <c r="AF9" s="1408" t="s">
        <v>19</v>
      </c>
      <c r="AG9" s="1113"/>
      <c r="AH9" s="1409">
        <v>3</v>
      </c>
      <c r="AI9" s="1410">
        <v>4</v>
      </c>
      <c r="AJ9" s="1409">
        <v>5</v>
      </c>
      <c r="AK9" s="1410">
        <v>6</v>
      </c>
      <c r="AL9" s="1409">
        <v>7</v>
      </c>
      <c r="AM9" s="1410">
        <v>8</v>
      </c>
      <c r="AN9" s="1409">
        <v>9</v>
      </c>
      <c r="AQ9" s="3974"/>
      <c r="AR9" s="3974"/>
      <c r="AS9" s="3974"/>
      <c r="AT9" s="3974"/>
      <c r="AU9" s="4148"/>
      <c r="AV9" s="4148"/>
      <c r="AW9" s="4148"/>
      <c r="AX9" s="4148"/>
    </row>
    <row r="10" spans="1:50" s="1049" customFormat="1" ht="9.9499999999999993" customHeight="1" x14ac:dyDescent="0.25">
      <c r="A10" s="1247" t="s">
        <v>20</v>
      </c>
      <c r="B10" s="1084"/>
      <c r="C10" s="1278" t="s">
        <v>61</v>
      </c>
      <c r="D10" s="1279"/>
      <c r="E10" s="1284"/>
      <c r="F10" s="1251"/>
      <c r="G10" s="1413"/>
      <c r="H10" s="1414">
        <v>0</v>
      </c>
      <c r="I10" s="1414">
        <v>5</v>
      </c>
      <c r="J10" s="1414">
        <v>12</v>
      </c>
      <c r="K10" s="1414">
        <v>8</v>
      </c>
      <c r="L10" s="1414"/>
      <c r="M10" s="1414">
        <v>4</v>
      </c>
      <c r="N10" s="1414"/>
      <c r="O10" s="1414"/>
      <c r="P10" s="1414">
        <v>3</v>
      </c>
      <c r="Q10" s="1414"/>
      <c r="R10" s="1418">
        <f t="shared" si="0"/>
        <v>32</v>
      </c>
      <c r="S10" s="1419">
        <f t="shared" si="1"/>
        <v>1.5</v>
      </c>
      <c r="T10" s="1400">
        <f t="shared" si="2"/>
        <v>8</v>
      </c>
      <c r="U10" s="1420">
        <f t="shared" si="3"/>
        <v>2665.8636377570251</v>
      </c>
      <c r="V10" s="1421"/>
      <c r="W10" s="1422"/>
      <c r="X10" s="1423"/>
      <c r="Y10" s="1423">
        <v>1</v>
      </c>
      <c r="Z10" s="1423">
        <f t="shared" si="4"/>
        <v>6</v>
      </c>
      <c r="AA10" s="1424">
        <f t="shared" si="5"/>
        <v>7</v>
      </c>
      <c r="AB10" s="1425"/>
      <c r="AC10" s="1422">
        <v>9</v>
      </c>
      <c r="AD10" s="1426">
        <f t="shared" si="6"/>
        <v>41</v>
      </c>
      <c r="AF10" s="1427" t="s">
        <v>20</v>
      </c>
      <c r="AG10" s="1113"/>
      <c r="AH10" s="1428">
        <v>2</v>
      </c>
      <c r="AI10" s="1429">
        <v>3</v>
      </c>
      <c r="AJ10" s="1428">
        <v>4</v>
      </c>
      <c r="AK10" s="1429">
        <v>5</v>
      </c>
      <c r="AL10" s="1428">
        <v>6</v>
      </c>
      <c r="AM10" s="1429">
        <v>7</v>
      </c>
      <c r="AN10" s="1428">
        <v>8</v>
      </c>
      <c r="AQ10" s="3974" t="s">
        <v>72</v>
      </c>
      <c r="AR10" s="3974"/>
      <c r="AS10" s="3974"/>
      <c r="AT10" s="3974"/>
      <c r="AU10" s="4148" t="s">
        <v>73</v>
      </c>
      <c r="AV10" s="4148"/>
      <c r="AW10" s="4148"/>
      <c r="AX10" s="4148"/>
    </row>
    <row r="11" spans="1:50" ht="9.9499999999999993" customHeight="1" x14ac:dyDescent="0.25">
      <c r="A11" s="1247" t="s">
        <v>21</v>
      </c>
      <c r="B11" s="1102"/>
      <c r="C11" s="1276" t="s">
        <v>574</v>
      </c>
      <c r="D11" s="1277"/>
      <c r="E11" s="1284"/>
      <c r="F11" s="1251"/>
      <c r="G11" s="1413">
        <v>6</v>
      </c>
      <c r="H11" s="1414"/>
      <c r="I11" s="1414"/>
      <c r="J11" s="1414">
        <v>5</v>
      </c>
      <c r="K11" s="1414">
        <v>3</v>
      </c>
      <c r="L11" s="1414">
        <v>0</v>
      </c>
      <c r="M11" s="1414"/>
      <c r="N11" s="1414">
        <v>4</v>
      </c>
      <c r="O11" s="1416">
        <v>13</v>
      </c>
      <c r="P11" s="1416"/>
      <c r="Q11" s="1414"/>
      <c r="R11" s="1418">
        <f t="shared" si="0"/>
        <v>31</v>
      </c>
      <c r="S11" s="1419">
        <f t="shared" si="1"/>
        <v>1.5</v>
      </c>
      <c r="T11" s="1400">
        <f t="shared" si="2"/>
        <v>7.75</v>
      </c>
      <c r="U11" s="1420">
        <f t="shared" si="3"/>
        <v>2582.5553990771182</v>
      </c>
      <c r="V11" s="1421">
        <v>2</v>
      </c>
      <c r="W11" s="1422">
        <v>4</v>
      </c>
      <c r="X11" s="1423">
        <v>4</v>
      </c>
      <c r="Y11" s="1423">
        <v>4</v>
      </c>
      <c r="Z11" s="1423">
        <f t="shared" si="4"/>
        <v>6</v>
      </c>
      <c r="AA11" s="1424">
        <f t="shared" si="5"/>
        <v>20</v>
      </c>
      <c r="AB11" s="1425">
        <v>3</v>
      </c>
      <c r="AC11" s="1422">
        <v>108</v>
      </c>
      <c r="AD11" s="1426">
        <f t="shared" si="6"/>
        <v>139</v>
      </c>
      <c r="AE11" s="1053"/>
      <c r="AF11" s="1408" t="s">
        <v>21</v>
      </c>
      <c r="AG11" s="1113"/>
      <c r="AH11" s="1409">
        <v>1</v>
      </c>
      <c r="AI11" s="1410">
        <v>2</v>
      </c>
      <c r="AJ11" s="1409">
        <v>3</v>
      </c>
      <c r="AK11" s="1410">
        <v>4</v>
      </c>
      <c r="AL11" s="1409">
        <v>5</v>
      </c>
      <c r="AM11" s="1410">
        <v>6</v>
      </c>
      <c r="AN11" s="1409">
        <v>7</v>
      </c>
      <c r="AQ11" s="3974"/>
      <c r="AR11" s="3974"/>
      <c r="AS11" s="3974"/>
      <c r="AT11" s="3974"/>
      <c r="AU11" s="4148"/>
      <c r="AV11" s="4148"/>
      <c r="AW11" s="4148"/>
      <c r="AX11" s="4148"/>
    </row>
    <row r="12" spans="1:50" s="1049" customFormat="1" ht="9.9499999999999993" customHeight="1" x14ac:dyDescent="0.25">
      <c r="A12" s="1247" t="s">
        <v>41</v>
      </c>
      <c r="B12" s="1084"/>
      <c r="C12" s="1282" t="s">
        <v>36</v>
      </c>
      <c r="D12" s="1283"/>
      <c r="E12" s="1444"/>
      <c r="F12" s="1177"/>
      <c r="G12" s="1413"/>
      <c r="H12" s="1414"/>
      <c r="I12" s="1414"/>
      <c r="J12" s="1414">
        <v>6</v>
      </c>
      <c r="K12" s="1414">
        <v>6</v>
      </c>
      <c r="L12" s="1414"/>
      <c r="M12" s="1414"/>
      <c r="N12" s="1414">
        <v>7</v>
      </c>
      <c r="O12" s="1414"/>
      <c r="P12" s="1414"/>
      <c r="Q12" s="1414"/>
      <c r="R12" s="1418">
        <f t="shared" si="0"/>
        <v>19</v>
      </c>
      <c r="S12" s="1419">
        <f t="shared" si="1"/>
        <v>1.2000000000000002</v>
      </c>
      <c r="T12" s="1400">
        <f t="shared" si="2"/>
        <v>7.6000000000000014</v>
      </c>
      <c r="U12" s="1420">
        <f t="shared" si="3"/>
        <v>2532.5704558691741</v>
      </c>
      <c r="V12" s="1445"/>
      <c r="W12" s="1446"/>
      <c r="X12" s="1447">
        <v>1</v>
      </c>
      <c r="Y12" s="1447"/>
      <c r="Z12" s="1447">
        <f t="shared" si="4"/>
        <v>3</v>
      </c>
      <c r="AA12" s="1448">
        <f t="shared" si="5"/>
        <v>4</v>
      </c>
      <c r="AB12" s="1449"/>
      <c r="AC12" s="1446">
        <f>6</f>
        <v>6</v>
      </c>
      <c r="AD12" s="1450">
        <f t="shared" si="6"/>
        <v>25</v>
      </c>
      <c r="AF12" s="1427" t="s">
        <v>41</v>
      </c>
      <c r="AG12" s="1113"/>
      <c r="AH12" s="1428">
        <v>0</v>
      </c>
      <c r="AI12" s="1429">
        <v>1</v>
      </c>
      <c r="AJ12" s="1428">
        <v>2</v>
      </c>
      <c r="AK12" s="1429">
        <v>3</v>
      </c>
      <c r="AL12" s="1428">
        <v>4</v>
      </c>
      <c r="AM12" s="1429">
        <v>5</v>
      </c>
      <c r="AN12" s="1428">
        <v>6</v>
      </c>
      <c r="AQ12" s="3974" t="s">
        <v>71</v>
      </c>
      <c r="AR12" s="3974"/>
      <c r="AS12" s="3974"/>
      <c r="AT12" s="3974"/>
      <c r="AU12" s="4148" t="s">
        <v>70</v>
      </c>
      <c r="AV12" s="4148"/>
      <c r="AW12" s="4148"/>
      <c r="AX12" s="4148"/>
    </row>
    <row r="13" spans="1:50" ht="9.9499999999999993" customHeight="1" x14ac:dyDescent="0.25">
      <c r="A13" s="1247" t="s">
        <v>22</v>
      </c>
      <c r="B13" s="1084"/>
      <c r="C13" s="1282" t="s">
        <v>45</v>
      </c>
      <c r="D13" s="1451"/>
      <c r="E13" s="1444"/>
      <c r="F13" s="1184"/>
      <c r="G13" s="1452"/>
      <c r="H13" s="1453"/>
      <c r="I13" s="1453"/>
      <c r="J13" s="1453"/>
      <c r="K13" s="1453"/>
      <c r="L13" s="1453"/>
      <c r="M13" s="1454"/>
      <c r="N13" s="1453"/>
      <c r="O13" s="1414">
        <v>5</v>
      </c>
      <c r="P13" s="1414">
        <v>11</v>
      </c>
      <c r="Q13" s="1414">
        <v>3</v>
      </c>
      <c r="R13" s="1455">
        <f t="shared" si="0"/>
        <v>19</v>
      </c>
      <c r="S13" s="1456">
        <f t="shared" si="1"/>
        <v>1.2000000000000002</v>
      </c>
      <c r="T13" s="1457">
        <f t="shared" si="2"/>
        <v>7.6000000000000014</v>
      </c>
      <c r="U13" s="1420">
        <f t="shared" si="3"/>
        <v>2532.5704558691741</v>
      </c>
      <c r="V13" s="1458"/>
      <c r="W13" s="1428"/>
      <c r="X13" s="1429">
        <v>2</v>
      </c>
      <c r="Y13" s="1429">
        <v>4</v>
      </c>
      <c r="Z13" s="1447">
        <f t="shared" si="4"/>
        <v>3</v>
      </c>
      <c r="AA13" s="1459">
        <f t="shared" si="5"/>
        <v>9</v>
      </c>
      <c r="AB13" s="1449"/>
      <c r="AC13" s="1446">
        <v>23</v>
      </c>
      <c r="AD13" s="1450">
        <f t="shared" si="6"/>
        <v>42</v>
      </c>
      <c r="AE13" s="1053"/>
      <c r="AF13" s="1408" t="s">
        <v>22</v>
      </c>
      <c r="AG13" s="1113"/>
      <c r="AH13" s="1409" t="s">
        <v>0</v>
      </c>
      <c r="AI13" s="1410">
        <v>0</v>
      </c>
      <c r="AJ13" s="1409">
        <v>1</v>
      </c>
      <c r="AK13" s="1410">
        <v>2</v>
      </c>
      <c r="AL13" s="1409">
        <v>3</v>
      </c>
      <c r="AM13" s="1410">
        <v>4</v>
      </c>
      <c r="AN13" s="1409">
        <v>5</v>
      </c>
      <c r="AQ13" s="3974"/>
      <c r="AR13" s="3974"/>
      <c r="AS13" s="3974"/>
      <c r="AT13" s="3974"/>
      <c r="AU13" s="4148"/>
      <c r="AV13" s="4148"/>
      <c r="AW13" s="4148"/>
      <c r="AX13" s="4148"/>
    </row>
    <row r="14" spans="1:50" s="1049" customFormat="1" ht="9.9499999999999993" customHeight="1" x14ac:dyDescent="0.25">
      <c r="A14" s="1247" t="s">
        <v>23</v>
      </c>
      <c r="B14" s="1084"/>
      <c r="C14" s="1282" t="s">
        <v>465</v>
      </c>
      <c r="D14" s="1283"/>
      <c r="E14" s="1284"/>
      <c r="F14" s="1251"/>
      <c r="G14" s="1460"/>
      <c r="H14" s="1461">
        <v>2</v>
      </c>
      <c r="I14" s="1461">
        <v>9</v>
      </c>
      <c r="J14" s="1461">
        <v>10</v>
      </c>
      <c r="K14" s="1461">
        <v>2</v>
      </c>
      <c r="L14" s="1461">
        <v>6</v>
      </c>
      <c r="M14" s="1461">
        <v>1</v>
      </c>
      <c r="N14" s="1461">
        <v>3</v>
      </c>
      <c r="O14" s="1461">
        <v>0</v>
      </c>
      <c r="P14" s="1461">
        <v>2</v>
      </c>
      <c r="Q14" s="1461">
        <v>5</v>
      </c>
      <c r="R14" s="1455">
        <f t="shared" si="0"/>
        <v>40</v>
      </c>
      <c r="S14" s="1456">
        <f t="shared" si="1"/>
        <v>1.9</v>
      </c>
      <c r="T14" s="1457">
        <f t="shared" si="2"/>
        <v>7.6</v>
      </c>
      <c r="U14" s="1462">
        <f t="shared" si="3"/>
        <v>2532.5704558691737</v>
      </c>
      <c r="V14" s="1445"/>
      <c r="W14" s="1446"/>
      <c r="X14" s="1447">
        <v>3</v>
      </c>
      <c r="Y14" s="1447">
        <v>7</v>
      </c>
      <c r="Z14" s="1447">
        <f t="shared" si="4"/>
        <v>10</v>
      </c>
      <c r="AA14" s="1448">
        <f t="shared" si="5"/>
        <v>20</v>
      </c>
      <c r="AB14" s="1449"/>
      <c r="AC14" s="1446">
        <v>41</v>
      </c>
      <c r="AD14" s="1450">
        <f t="shared" si="6"/>
        <v>81</v>
      </c>
      <c r="AF14" s="1427" t="s">
        <v>23</v>
      </c>
      <c r="AG14" s="1113"/>
      <c r="AH14" s="1428" t="s">
        <v>0</v>
      </c>
      <c r="AI14" s="1429" t="s">
        <v>0</v>
      </c>
      <c r="AJ14" s="1428">
        <v>0</v>
      </c>
      <c r="AK14" s="1429">
        <v>1</v>
      </c>
      <c r="AL14" s="1428">
        <v>2</v>
      </c>
      <c r="AM14" s="1429">
        <v>3</v>
      </c>
      <c r="AN14" s="1428">
        <v>4</v>
      </c>
      <c r="AQ14" s="3974" t="s">
        <v>68</v>
      </c>
      <c r="AR14" s="3974"/>
      <c r="AS14" s="3974"/>
      <c r="AT14" s="3974"/>
      <c r="AU14" s="4148" t="s">
        <v>69</v>
      </c>
      <c r="AV14" s="4148"/>
      <c r="AW14" s="4148"/>
      <c r="AX14" s="4148"/>
    </row>
    <row r="15" spans="1:50" s="1113" customFormat="1" ht="9.9499999999999993" customHeight="1" x14ac:dyDescent="0.25">
      <c r="A15" s="1247" t="s">
        <v>24</v>
      </c>
      <c r="B15" s="1084"/>
      <c r="C15" s="1282" t="s">
        <v>43</v>
      </c>
      <c r="D15" s="1283"/>
      <c r="E15" s="1284"/>
      <c r="F15" s="1251"/>
      <c r="G15" s="1460">
        <v>0</v>
      </c>
      <c r="H15" s="1461">
        <v>11</v>
      </c>
      <c r="I15" s="1461">
        <v>7</v>
      </c>
      <c r="J15" s="1461"/>
      <c r="K15" s="1461"/>
      <c r="L15" s="1461"/>
      <c r="M15" s="1461"/>
      <c r="N15" s="1461"/>
      <c r="O15" s="1461"/>
      <c r="P15" s="1461"/>
      <c r="Q15" s="1461"/>
      <c r="R15" s="1455">
        <f t="shared" si="0"/>
        <v>18</v>
      </c>
      <c r="S15" s="1456">
        <f t="shared" si="1"/>
        <v>1.2000000000000002</v>
      </c>
      <c r="T15" s="1457">
        <f t="shared" si="2"/>
        <v>7.2</v>
      </c>
      <c r="U15" s="1462">
        <f t="shared" si="3"/>
        <v>2399.2772739813227</v>
      </c>
      <c r="V15" s="1445"/>
      <c r="W15" s="1446"/>
      <c r="X15" s="1447">
        <v>3</v>
      </c>
      <c r="Y15" s="1447">
        <v>8</v>
      </c>
      <c r="Z15" s="1447">
        <f t="shared" si="4"/>
        <v>3</v>
      </c>
      <c r="AA15" s="1448">
        <f t="shared" si="5"/>
        <v>14</v>
      </c>
      <c r="AB15" s="1449"/>
      <c r="AC15" s="1446">
        <v>45</v>
      </c>
      <c r="AD15" s="1450">
        <f t="shared" si="6"/>
        <v>63</v>
      </c>
      <c r="AF15" s="1408" t="s">
        <v>24</v>
      </c>
      <c r="AH15" s="1409" t="s">
        <v>0</v>
      </c>
      <c r="AI15" s="1410" t="s">
        <v>0</v>
      </c>
      <c r="AJ15" s="1409" t="s">
        <v>0</v>
      </c>
      <c r="AK15" s="1410">
        <v>0</v>
      </c>
      <c r="AL15" s="1409">
        <v>1</v>
      </c>
      <c r="AM15" s="1410">
        <v>2</v>
      </c>
      <c r="AN15" s="1409">
        <v>3</v>
      </c>
      <c r="AQ15" s="3974"/>
      <c r="AR15" s="3974"/>
      <c r="AS15" s="3974"/>
      <c r="AT15" s="3974"/>
      <c r="AU15" s="4148"/>
      <c r="AV15" s="4148"/>
      <c r="AW15" s="4148"/>
      <c r="AX15" s="4148"/>
    </row>
    <row r="16" spans="1:50" s="1049" customFormat="1" ht="9.9499999999999993" customHeight="1" x14ac:dyDescent="0.25">
      <c r="A16" s="1247" t="s">
        <v>29</v>
      </c>
      <c r="B16" s="1084"/>
      <c r="C16" s="1411" t="s">
        <v>575</v>
      </c>
      <c r="D16" s="1412"/>
      <c r="E16" s="1284"/>
      <c r="F16" s="1251"/>
      <c r="G16" s="1463">
        <v>11</v>
      </c>
      <c r="H16" s="1461"/>
      <c r="I16" s="1461"/>
      <c r="J16" s="1461">
        <v>9</v>
      </c>
      <c r="K16" s="1461">
        <v>1</v>
      </c>
      <c r="L16" s="1461"/>
      <c r="M16" s="1461"/>
      <c r="N16" s="1461"/>
      <c r="O16" s="1461"/>
      <c r="P16" s="1461"/>
      <c r="Q16" s="1461">
        <v>1</v>
      </c>
      <c r="R16" s="1455">
        <f t="shared" si="0"/>
        <v>22</v>
      </c>
      <c r="S16" s="1456">
        <f t="shared" si="1"/>
        <v>1.3</v>
      </c>
      <c r="T16" s="1457">
        <f t="shared" si="2"/>
        <v>7.15</v>
      </c>
      <c r="U16" s="1462">
        <f t="shared" si="3"/>
        <v>2382.6156262453414</v>
      </c>
      <c r="V16" s="1445">
        <v>2</v>
      </c>
      <c r="W16" s="1446">
        <v>4</v>
      </c>
      <c r="X16" s="1447">
        <v>1</v>
      </c>
      <c r="Y16" s="1447">
        <v>1</v>
      </c>
      <c r="Z16" s="1447">
        <f t="shared" si="4"/>
        <v>4</v>
      </c>
      <c r="AA16" s="1448">
        <f t="shared" si="5"/>
        <v>12</v>
      </c>
      <c r="AB16" s="1449">
        <v>2</v>
      </c>
      <c r="AC16" s="1446">
        <v>66</v>
      </c>
      <c r="AD16" s="1450">
        <f t="shared" si="6"/>
        <v>88</v>
      </c>
      <c r="AF16" s="1427" t="s">
        <v>29</v>
      </c>
      <c r="AG16" s="1113"/>
      <c r="AH16" s="1428" t="s">
        <v>0</v>
      </c>
      <c r="AI16" s="1429" t="s">
        <v>0</v>
      </c>
      <c r="AJ16" s="1428" t="s">
        <v>0</v>
      </c>
      <c r="AK16" s="1429" t="s">
        <v>0</v>
      </c>
      <c r="AL16" s="1428">
        <v>0</v>
      </c>
      <c r="AM16" s="1429">
        <v>1</v>
      </c>
      <c r="AN16" s="1428">
        <v>2</v>
      </c>
      <c r="AQ16" s="3974" t="s">
        <v>576</v>
      </c>
      <c r="AR16" s="3974"/>
      <c r="AS16" s="3974"/>
      <c r="AT16" s="3974"/>
      <c r="AU16" s="4148" t="s">
        <v>84</v>
      </c>
      <c r="AV16" s="4148"/>
      <c r="AW16" s="4148"/>
      <c r="AX16" s="4148"/>
    </row>
    <row r="17" spans="1:50" s="1049" customFormat="1" ht="9.9499999999999993" customHeight="1" x14ac:dyDescent="0.25">
      <c r="A17" s="1247" t="s">
        <v>30</v>
      </c>
      <c r="B17" s="1084"/>
      <c r="C17" s="1282" t="s">
        <v>507</v>
      </c>
      <c r="D17" s="1283"/>
      <c r="E17" s="1284"/>
      <c r="F17" s="1251"/>
      <c r="G17" s="1460">
        <v>2</v>
      </c>
      <c r="H17" s="1461">
        <v>1</v>
      </c>
      <c r="I17" s="1461">
        <v>6</v>
      </c>
      <c r="J17" s="1461">
        <v>3</v>
      </c>
      <c r="K17" s="1461"/>
      <c r="L17" s="1461">
        <v>2</v>
      </c>
      <c r="M17" s="1461">
        <v>9</v>
      </c>
      <c r="N17" s="1461">
        <v>1</v>
      </c>
      <c r="O17" s="1461"/>
      <c r="P17" s="1461">
        <v>1</v>
      </c>
      <c r="Q17" s="1461">
        <v>8</v>
      </c>
      <c r="R17" s="1455">
        <f t="shared" si="0"/>
        <v>33</v>
      </c>
      <c r="S17" s="1456">
        <f t="shared" si="1"/>
        <v>1.8</v>
      </c>
      <c r="T17" s="1457">
        <f t="shared" si="2"/>
        <v>6.6</v>
      </c>
      <c r="U17" s="1462">
        <f t="shared" si="3"/>
        <v>2199.3375011495455</v>
      </c>
      <c r="V17" s="1445"/>
      <c r="W17" s="1446"/>
      <c r="X17" s="1447"/>
      <c r="Y17" s="1447">
        <v>4</v>
      </c>
      <c r="Z17" s="1447">
        <f t="shared" si="4"/>
        <v>9</v>
      </c>
      <c r="AA17" s="1448">
        <f t="shared" si="5"/>
        <v>13</v>
      </c>
      <c r="AB17" s="1449"/>
      <c r="AC17" s="1446">
        <v>20</v>
      </c>
      <c r="AD17" s="1450">
        <f t="shared" si="6"/>
        <v>53</v>
      </c>
      <c r="AF17" s="1408" t="s">
        <v>30</v>
      </c>
      <c r="AG17" s="1113"/>
      <c r="AH17" s="1409" t="s">
        <v>0</v>
      </c>
      <c r="AI17" s="1410" t="s">
        <v>0</v>
      </c>
      <c r="AJ17" s="1409" t="s">
        <v>0</v>
      </c>
      <c r="AK17" s="1410" t="s">
        <v>0</v>
      </c>
      <c r="AL17" s="1409" t="s">
        <v>0</v>
      </c>
      <c r="AM17" s="1410">
        <v>0</v>
      </c>
      <c r="AN17" s="1409">
        <v>1</v>
      </c>
      <c r="AQ17" s="3974"/>
      <c r="AR17" s="3974"/>
      <c r="AS17" s="3974"/>
      <c r="AT17" s="3974"/>
      <c r="AU17" s="4148"/>
      <c r="AV17" s="4148"/>
      <c r="AW17" s="4148"/>
      <c r="AX17" s="4148"/>
    </row>
    <row r="18" spans="1:50" s="1049" customFormat="1" ht="9.9499999999999993" customHeight="1" x14ac:dyDescent="0.25">
      <c r="A18" s="1247" t="s">
        <v>33</v>
      </c>
      <c r="B18" s="1084"/>
      <c r="C18" s="1464" t="s">
        <v>516</v>
      </c>
      <c r="D18" s="1465" t="s">
        <v>577</v>
      </c>
      <c r="E18" s="1284"/>
      <c r="F18" s="1251"/>
      <c r="G18" s="1460"/>
      <c r="H18" s="1461">
        <v>3</v>
      </c>
      <c r="I18" s="1461"/>
      <c r="J18" s="1461">
        <v>1</v>
      </c>
      <c r="K18" s="1461"/>
      <c r="L18" s="1461"/>
      <c r="M18" s="1461"/>
      <c r="N18" s="1461"/>
      <c r="O18" s="1461">
        <v>3</v>
      </c>
      <c r="P18" s="1461"/>
      <c r="Q18" s="1461"/>
      <c r="R18" s="1455">
        <f t="shared" si="0"/>
        <v>7</v>
      </c>
      <c r="S18" s="1456">
        <f t="shared" si="1"/>
        <v>1.2000000000000002</v>
      </c>
      <c r="T18" s="1457">
        <f t="shared" si="2"/>
        <v>2.8000000000000007</v>
      </c>
      <c r="U18" s="1462">
        <f t="shared" si="3"/>
        <v>933.05227321495897</v>
      </c>
      <c r="V18" s="1445">
        <v>2</v>
      </c>
      <c r="W18" s="1446">
        <v>2</v>
      </c>
      <c r="X18" s="1447">
        <v>3</v>
      </c>
      <c r="Y18" s="1447">
        <v>1</v>
      </c>
      <c r="Z18" s="1447">
        <f t="shared" si="4"/>
        <v>3</v>
      </c>
      <c r="AA18" s="1448">
        <f t="shared" si="5"/>
        <v>11</v>
      </c>
      <c r="AB18" s="1449">
        <v>2</v>
      </c>
      <c r="AC18" s="1446">
        <v>55</v>
      </c>
      <c r="AD18" s="1450">
        <f t="shared" si="6"/>
        <v>62</v>
      </c>
      <c r="AF18" s="1408" t="s">
        <v>33</v>
      </c>
      <c r="AG18" s="1113"/>
      <c r="AH18" s="1409" t="s">
        <v>0</v>
      </c>
      <c r="AI18" s="1410" t="s">
        <v>0</v>
      </c>
      <c r="AJ18" s="1409" t="s">
        <v>0</v>
      </c>
      <c r="AK18" s="1410" t="s">
        <v>0</v>
      </c>
      <c r="AL18" s="1409" t="s">
        <v>0</v>
      </c>
      <c r="AM18" s="1410" t="s">
        <v>0</v>
      </c>
      <c r="AN18" s="1409">
        <v>0</v>
      </c>
    </row>
    <row r="19" spans="1:50" s="1140" customFormat="1" ht="9.9499999999999993" customHeight="1" thickBot="1" x14ac:dyDescent="0.3">
      <c r="A19" s="1247" t="s">
        <v>56</v>
      </c>
      <c r="B19" s="1466"/>
      <c r="C19" s="1467" t="s">
        <v>58</v>
      </c>
      <c r="D19" s="1468"/>
      <c r="E19" s="1469"/>
      <c r="F19" s="1470"/>
      <c r="G19" s="1471"/>
      <c r="H19" s="1472"/>
      <c r="I19" s="1472"/>
      <c r="J19" s="1472"/>
      <c r="K19" s="1472"/>
      <c r="L19" s="1472"/>
      <c r="M19" s="1472">
        <v>0</v>
      </c>
      <c r="N19" s="1472"/>
      <c r="O19" s="1472">
        <v>1</v>
      </c>
      <c r="P19" s="1472">
        <v>0</v>
      </c>
      <c r="Q19" s="1472"/>
      <c r="R19" s="1473">
        <f t="shared" si="0"/>
        <v>1</v>
      </c>
      <c r="S19" s="1474">
        <f t="shared" si="1"/>
        <v>1.2000000000000002</v>
      </c>
      <c r="T19" s="1475">
        <f t="shared" si="2"/>
        <v>0.40000000000000008</v>
      </c>
      <c r="U19" s="1476">
        <f t="shared" si="3"/>
        <v>133.29318188785129</v>
      </c>
      <c r="V19" s="1477"/>
      <c r="W19" s="1478"/>
      <c r="X19" s="1479"/>
      <c r="Y19" s="1480">
        <v>1</v>
      </c>
      <c r="Z19" s="1480">
        <f t="shared" si="4"/>
        <v>3</v>
      </c>
      <c r="AA19" s="1481">
        <f t="shared" si="5"/>
        <v>4</v>
      </c>
      <c r="AB19" s="1482"/>
      <c r="AC19" s="1483">
        <v>0</v>
      </c>
      <c r="AD19" s="1484">
        <f t="shared" si="6"/>
        <v>1</v>
      </c>
      <c r="AQ19" s="4154" t="s">
        <v>78</v>
      </c>
      <c r="AR19" s="4154"/>
      <c r="AS19" s="4154"/>
      <c r="AT19" s="4154"/>
      <c r="AU19" s="4154"/>
      <c r="AV19" s="4154"/>
      <c r="AW19" s="4154"/>
      <c r="AX19" s="4154"/>
    </row>
    <row r="20" spans="1:50" s="1049" customFormat="1" ht="9.9499999999999993" customHeight="1" thickTop="1" x14ac:dyDescent="0.25">
      <c r="A20" s="1247" t="s">
        <v>48</v>
      </c>
      <c r="B20" s="1114"/>
      <c r="C20" s="1485" t="s">
        <v>431</v>
      </c>
      <c r="D20" s="1486"/>
      <c r="E20" s="1487"/>
      <c r="F20" s="1251"/>
      <c r="G20" s="1488"/>
      <c r="H20" s="1489"/>
      <c r="I20" s="1489">
        <v>1</v>
      </c>
      <c r="J20" s="1489">
        <v>8</v>
      </c>
      <c r="K20" s="1489"/>
      <c r="L20" s="1489"/>
      <c r="M20" s="1489"/>
      <c r="N20" s="1489"/>
      <c r="O20" s="1489"/>
      <c r="P20" s="1489"/>
      <c r="Q20" s="1489"/>
      <c r="R20" s="1490">
        <f t="shared" si="0"/>
        <v>9</v>
      </c>
      <c r="S20" s="1491">
        <f t="shared" si="1"/>
        <v>1.1000000000000001</v>
      </c>
      <c r="T20" s="1492">
        <v>5.5</v>
      </c>
      <c r="U20" s="1493"/>
      <c r="V20" s="1494"/>
      <c r="W20" s="1495">
        <v>4</v>
      </c>
      <c r="X20" s="1496"/>
      <c r="Y20" s="1496">
        <v>1</v>
      </c>
      <c r="Z20" s="1496">
        <f t="shared" si="4"/>
        <v>2</v>
      </c>
      <c r="AA20" s="1497">
        <f t="shared" si="5"/>
        <v>7</v>
      </c>
      <c r="AB20" s="1498">
        <v>1</v>
      </c>
      <c r="AC20" s="1495">
        <v>38</v>
      </c>
      <c r="AD20" s="1499">
        <f t="shared" si="6"/>
        <v>47</v>
      </c>
      <c r="AE20" s="1197"/>
      <c r="AF20" s="1500" t="s">
        <v>578</v>
      </c>
      <c r="AG20" s="1140"/>
      <c r="AH20" s="1140"/>
      <c r="AI20" s="1140"/>
      <c r="AJ20" s="1140"/>
      <c r="AK20" s="1140"/>
      <c r="AL20" s="1140"/>
      <c r="AM20" s="1140"/>
      <c r="AN20" s="1140"/>
      <c r="AO20" s="1140"/>
      <c r="AQ20" s="4154"/>
      <c r="AR20" s="4154"/>
      <c r="AS20" s="4154"/>
      <c r="AT20" s="4154"/>
      <c r="AU20" s="4154"/>
      <c r="AV20" s="4154"/>
      <c r="AW20" s="4154"/>
      <c r="AX20" s="4154"/>
    </row>
    <row r="21" spans="1:50" s="1049" customFormat="1" ht="9.9499999999999993" customHeight="1" thickBot="1" x14ac:dyDescent="0.3">
      <c r="A21" s="1247" t="s">
        <v>62</v>
      </c>
      <c r="B21" s="1114"/>
      <c r="C21" s="1501" t="s">
        <v>504</v>
      </c>
      <c r="D21" s="1502"/>
      <c r="E21" s="1503"/>
      <c r="F21" s="1251"/>
      <c r="G21" s="1471"/>
      <c r="H21" s="1472"/>
      <c r="I21" s="1472">
        <v>3</v>
      </c>
      <c r="J21" s="1472"/>
      <c r="K21" s="1472"/>
      <c r="L21" s="1472"/>
      <c r="M21" s="1504"/>
      <c r="N21" s="1472"/>
      <c r="O21" s="1504">
        <v>4</v>
      </c>
      <c r="P21" s="1504"/>
      <c r="Q21" s="1472"/>
      <c r="R21" s="1473">
        <f t="shared" si="0"/>
        <v>7</v>
      </c>
      <c r="S21" s="1474">
        <f t="shared" si="1"/>
        <v>1.1000000000000001</v>
      </c>
      <c r="T21" s="1475">
        <f t="shared" ref="T21:T37" si="7">R21*S21/COUNTIF(G21:Q21,"&gt;=0")</f>
        <v>3.8500000000000005</v>
      </c>
      <c r="U21" s="1505"/>
      <c r="V21" s="1506">
        <v>3</v>
      </c>
      <c r="W21" s="1483">
        <v>6</v>
      </c>
      <c r="X21" s="1480">
        <v>6</v>
      </c>
      <c r="Y21" s="1483">
        <v>6</v>
      </c>
      <c r="Z21" s="1480">
        <f t="shared" si="4"/>
        <v>2</v>
      </c>
      <c r="AA21" s="1481">
        <f t="shared" si="5"/>
        <v>23</v>
      </c>
      <c r="AB21" s="1482">
        <v>1</v>
      </c>
      <c r="AC21" s="1483">
        <v>124</v>
      </c>
      <c r="AD21" s="1507">
        <f t="shared" si="6"/>
        <v>131</v>
      </c>
      <c r="AF21" s="1299" t="s">
        <v>44</v>
      </c>
      <c r="AQ21" s="3989" t="s">
        <v>4</v>
      </c>
      <c r="AR21" s="3989"/>
      <c r="AS21" s="3990" t="s">
        <v>579</v>
      </c>
      <c r="AT21" s="3990"/>
      <c r="AU21" s="3990"/>
      <c r="AV21" s="3990"/>
      <c r="AW21" s="3990"/>
      <c r="AX21" s="3990"/>
    </row>
    <row r="22" spans="1:50" s="1049" customFormat="1" ht="9.9499999999999993" customHeight="1" thickTop="1" x14ac:dyDescent="0.25">
      <c r="A22" s="1247" t="s">
        <v>130</v>
      </c>
      <c r="B22" s="1114"/>
      <c r="C22" s="1508" t="s">
        <v>8</v>
      </c>
      <c r="D22" s="1509"/>
      <c r="E22" s="22"/>
      <c r="F22" s="1510"/>
      <c r="G22" s="1511"/>
      <c r="H22" s="1415"/>
      <c r="I22" s="1415"/>
      <c r="J22" s="1415">
        <v>14</v>
      </c>
      <c r="K22" s="1415"/>
      <c r="L22" s="1415"/>
      <c r="M22" s="1415"/>
      <c r="N22" s="1415"/>
      <c r="O22" s="1415"/>
      <c r="P22" s="1415"/>
      <c r="Q22" s="1415"/>
      <c r="R22" s="1490">
        <f t="shared" si="0"/>
        <v>14</v>
      </c>
      <c r="S22" s="1491">
        <f t="shared" si="1"/>
        <v>1</v>
      </c>
      <c r="T22" s="1492">
        <f t="shared" si="7"/>
        <v>14</v>
      </c>
      <c r="U22" s="1512"/>
      <c r="V22" s="1494"/>
      <c r="W22" s="1495">
        <v>4</v>
      </c>
      <c r="X22" s="1496"/>
      <c r="Y22" s="1496">
        <v>1</v>
      </c>
      <c r="Z22" s="1513">
        <f t="shared" si="4"/>
        <v>1</v>
      </c>
      <c r="AA22" s="1514">
        <f t="shared" si="5"/>
        <v>6</v>
      </c>
      <c r="AB22" s="1515"/>
      <c r="AC22" s="1495">
        <v>20</v>
      </c>
      <c r="AD22" s="1499">
        <f t="shared" si="6"/>
        <v>34</v>
      </c>
      <c r="AF22" s="1198"/>
      <c r="AG22" s="1516"/>
      <c r="AH22" s="1516"/>
      <c r="AI22" s="3933" t="s">
        <v>509</v>
      </c>
      <c r="AJ22" s="3933"/>
      <c r="AK22" s="3933"/>
      <c r="AL22" s="3933"/>
      <c r="AM22" s="3933"/>
      <c r="AN22" s="3933"/>
      <c r="AO22" s="3934"/>
      <c r="AP22" s="1140"/>
      <c r="AQ22" s="3989"/>
      <c r="AR22" s="3989"/>
      <c r="AS22" s="3990"/>
      <c r="AT22" s="3990"/>
      <c r="AU22" s="3990"/>
      <c r="AV22" s="3990"/>
      <c r="AW22" s="3990"/>
      <c r="AX22" s="3990"/>
    </row>
    <row r="23" spans="1:50" s="1049" customFormat="1" ht="9.9499999999999993" customHeight="1" x14ac:dyDescent="0.25">
      <c r="A23" s="1247" t="s">
        <v>434</v>
      </c>
      <c r="B23" s="1114"/>
      <c r="C23" s="1517" t="s">
        <v>580</v>
      </c>
      <c r="D23" s="1518"/>
      <c r="E23" s="1519"/>
      <c r="F23" s="1184"/>
      <c r="G23" s="1520"/>
      <c r="H23" s="1454"/>
      <c r="I23" s="1454"/>
      <c r="J23" s="1521"/>
      <c r="K23" s="1454"/>
      <c r="L23" s="1454"/>
      <c r="M23" s="1454"/>
      <c r="N23" s="1454"/>
      <c r="O23" s="1454"/>
      <c r="P23" s="1454"/>
      <c r="Q23" s="1416">
        <v>13</v>
      </c>
      <c r="R23" s="1455">
        <f t="shared" si="0"/>
        <v>13</v>
      </c>
      <c r="S23" s="1456">
        <f t="shared" si="1"/>
        <v>1</v>
      </c>
      <c r="T23" s="1457">
        <f t="shared" si="7"/>
        <v>13</v>
      </c>
      <c r="U23" s="1522"/>
      <c r="V23" s="1458"/>
      <c r="W23" s="1428"/>
      <c r="X23" s="1429"/>
      <c r="Y23" s="1429">
        <v>1</v>
      </c>
      <c r="Z23" s="1423">
        <f t="shared" si="4"/>
        <v>1</v>
      </c>
      <c r="AA23" s="1424">
        <f t="shared" si="5"/>
        <v>2</v>
      </c>
      <c r="AB23" s="1449">
        <v>1</v>
      </c>
      <c r="AC23" s="1428">
        <v>6</v>
      </c>
      <c r="AD23" s="1523">
        <f t="shared" si="6"/>
        <v>19</v>
      </c>
      <c r="AF23" s="1524"/>
      <c r="AG23" s="1525"/>
      <c r="AH23" s="1525"/>
      <c r="AI23" s="3935"/>
      <c r="AJ23" s="3935"/>
      <c r="AK23" s="3935"/>
      <c r="AL23" s="3935"/>
      <c r="AM23" s="3935"/>
      <c r="AN23" s="3935"/>
      <c r="AO23" s="3936"/>
      <c r="AP23" s="1140"/>
      <c r="AQ23" s="3964" t="s">
        <v>16</v>
      </c>
      <c r="AR23" s="3965"/>
      <c r="AS23" s="4155" t="s">
        <v>581</v>
      </c>
      <c r="AT23" s="4155"/>
      <c r="AU23" s="4155"/>
      <c r="AV23" s="4155"/>
      <c r="AW23" s="4155"/>
      <c r="AX23" s="4155"/>
    </row>
    <row r="24" spans="1:50" s="1049" customFormat="1" ht="9.9499999999999993" customHeight="1" x14ac:dyDescent="0.25">
      <c r="A24" s="1247" t="s">
        <v>344</v>
      </c>
      <c r="B24" s="1114"/>
      <c r="C24" s="1278" t="s">
        <v>1</v>
      </c>
      <c r="D24" s="1279"/>
      <c r="E24" s="1354"/>
      <c r="F24" s="1232"/>
      <c r="G24" s="1413"/>
      <c r="H24" s="1414">
        <v>9</v>
      </c>
      <c r="I24" s="1414"/>
      <c r="J24" s="1414"/>
      <c r="K24" s="1414"/>
      <c r="L24" s="1414"/>
      <c r="M24" s="1414"/>
      <c r="N24" s="1414"/>
      <c r="O24" s="1414"/>
      <c r="P24" s="1414"/>
      <c r="Q24" s="1414"/>
      <c r="R24" s="1418">
        <f t="shared" si="0"/>
        <v>9</v>
      </c>
      <c r="S24" s="1419">
        <f t="shared" si="1"/>
        <v>1</v>
      </c>
      <c r="T24" s="1400">
        <f t="shared" si="7"/>
        <v>9</v>
      </c>
      <c r="U24" s="1526"/>
      <c r="V24" s="1421">
        <v>2</v>
      </c>
      <c r="W24" s="1422">
        <v>5</v>
      </c>
      <c r="X24" s="1423"/>
      <c r="Y24" s="1423"/>
      <c r="Z24" s="1423">
        <f t="shared" si="4"/>
        <v>1</v>
      </c>
      <c r="AA24" s="1424">
        <f t="shared" si="5"/>
        <v>8</v>
      </c>
      <c r="AB24" s="1425"/>
      <c r="AC24" s="1422">
        <f>36</f>
        <v>36</v>
      </c>
      <c r="AD24" s="1426">
        <f t="shared" si="6"/>
        <v>45</v>
      </c>
      <c r="AE24" s="1140"/>
      <c r="AF24" s="1524"/>
      <c r="AG24" s="1525"/>
      <c r="AH24" s="1525"/>
      <c r="AI24" s="3935"/>
      <c r="AJ24" s="3935"/>
      <c r="AK24" s="3935"/>
      <c r="AL24" s="3935"/>
      <c r="AM24" s="3935"/>
      <c r="AN24" s="3935"/>
      <c r="AO24" s="3936"/>
      <c r="AP24" s="1047"/>
      <c r="AQ24" s="3966"/>
      <c r="AR24" s="3967"/>
      <c r="AS24" s="4156"/>
      <c r="AT24" s="4156"/>
      <c r="AU24" s="4156"/>
      <c r="AV24" s="4156"/>
      <c r="AW24" s="4156"/>
      <c r="AX24" s="4156"/>
    </row>
    <row r="25" spans="1:50" s="1140" customFormat="1" ht="9.9499999999999993" customHeight="1" x14ac:dyDescent="0.25">
      <c r="A25" s="1247" t="s">
        <v>435</v>
      </c>
      <c r="B25" s="1114"/>
      <c r="C25" s="1268" t="s">
        <v>582</v>
      </c>
      <c r="D25" s="1269"/>
      <c r="E25" s="1316"/>
      <c r="F25" s="1251"/>
      <c r="G25" s="1413"/>
      <c r="H25" s="1414"/>
      <c r="I25" s="1414"/>
      <c r="J25" s="1414">
        <v>7</v>
      </c>
      <c r="K25" s="1414"/>
      <c r="L25" s="1414"/>
      <c r="M25" s="1414"/>
      <c r="N25" s="1414"/>
      <c r="O25" s="1414"/>
      <c r="P25" s="1414"/>
      <c r="Q25" s="1414"/>
      <c r="R25" s="1418">
        <f t="shared" si="0"/>
        <v>7</v>
      </c>
      <c r="S25" s="1419">
        <f t="shared" si="1"/>
        <v>1</v>
      </c>
      <c r="T25" s="1400">
        <f t="shared" si="7"/>
        <v>7</v>
      </c>
      <c r="U25" s="1526"/>
      <c r="V25" s="1421"/>
      <c r="W25" s="1422"/>
      <c r="X25" s="1423"/>
      <c r="Y25" s="1423">
        <v>1</v>
      </c>
      <c r="Z25" s="1423">
        <f t="shared" si="4"/>
        <v>1</v>
      </c>
      <c r="AA25" s="1424">
        <f t="shared" si="5"/>
        <v>2</v>
      </c>
      <c r="AB25" s="1425">
        <v>1</v>
      </c>
      <c r="AC25" s="1422">
        <v>12</v>
      </c>
      <c r="AD25" s="1426">
        <f t="shared" si="6"/>
        <v>19</v>
      </c>
      <c r="AF25" s="1527"/>
      <c r="AG25" s="1528"/>
      <c r="AH25" s="1528"/>
      <c r="AI25" s="3937"/>
      <c r="AJ25" s="3937"/>
      <c r="AK25" s="3937"/>
      <c r="AL25" s="3937"/>
      <c r="AM25" s="3937"/>
      <c r="AN25" s="3937"/>
      <c r="AO25" s="3938"/>
      <c r="AP25" s="1049"/>
      <c r="AQ25" s="3964" t="s">
        <v>17</v>
      </c>
      <c r="AR25" s="3965"/>
      <c r="AS25" s="4159" t="s">
        <v>583</v>
      </c>
      <c r="AT25" s="4160"/>
      <c r="AU25" s="4160"/>
      <c r="AV25" s="4160"/>
      <c r="AW25" s="4160"/>
      <c r="AX25" s="4160"/>
    </row>
    <row r="26" spans="1:50" s="1140" customFormat="1" ht="9.9499999999999993" customHeight="1" x14ac:dyDescent="0.2">
      <c r="A26" s="1247" t="s">
        <v>437</v>
      </c>
      <c r="B26" s="1114"/>
      <c r="C26" s="1278" t="s">
        <v>31</v>
      </c>
      <c r="D26" s="1325"/>
      <c r="E26" s="1529"/>
      <c r="F26" s="1184"/>
      <c r="G26" s="1413"/>
      <c r="H26" s="1414"/>
      <c r="I26" s="1414"/>
      <c r="J26" s="1414"/>
      <c r="K26" s="1414"/>
      <c r="L26" s="1414"/>
      <c r="M26" s="1414">
        <v>7</v>
      </c>
      <c r="N26" s="1414"/>
      <c r="O26" s="1414"/>
      <c r="P26" s="1414"/>
      <c r="Q26" s="1414"/>
      <c r="R26" s="1455">
        <f t="shared" si="0"/>
        <v>7</v>
      </c>
      <c r="S26" s="1456">
        <f t="shared" si="1"/>
        <v>1</v>
      </c>
      <c r="T26" s="1400">
        <f t="shared" si="7"/>
        <v>7</v>
      </c>
      <c r="U26" s="1530"/>
      <c r="V26" s="1458"/>
      <c r="W26" s="1428">
        <v>1</v>
      </c>
      <c r="X26" s="1429"/>
      <c r="Y26" s="1429"/>
      <c r="Z26" s="1423">
        <f t="shared" si="4"/>
        <v>1</v>
      </c>
      <c r="AA26" s="1448">
        <f t="shared" si="5"/>
        <v>2</v>
      </c>
      <c r="AB26" s="1449"/>
      <c r="AC26" s="1422">
        <f>9</f>
        <v>9</v>
      </c>
      <c r="AD26" s="1426">
        <f t="shared" si="6"/>
        <v>16</v>
      </c>
      <c r="AI26" s="1531"/>
      <c r="AJ26" s="1531"/>
      <c r="AK26" s="1531"/>
      <c r="AL26" s="1531"/>
      <c r="AM26" s="1531"/>
      <c r="AN26" s="1531"/>
      <c r="AO26" s="1531"/>
      <c r="AP26" s="1300"/>
      <c r="AQ26" s="4157"/>
      <c r="AR26" s="4158"/>
      <c r="AS26" s="4155"/>
      <c r="AT26" s="4155"/>
      <c r="AU26" s="4155"/>
      <c r="AV26" s="4155"/>
      <c r="AW26" s="4155"/>
      <c r="AX26" s="4155"/>
    </row>
    <row r="27" spans="1:50" s="1140" customFormat="1" ht="9.9499999999999993" customHeight="1" x14ac:dyDescent="0.25">
      <c r="A27" s="1247" t="s">
        <v>438</v>
      </c>
      <c r="B27" s="1114"/>
      <c r="C27" s="1278" t="s">
        <v>63</v>
      </c>
      <c r="D27" s="1325"/>
      <c r="E27" s="1532"/>
      <c r="F27" s="1184"/>
      <c r="G27" s="1413"/>
      <c r="H27" s="1414"/>
      <c r="I27" s="1414"/>
      <c r="J27" s="1414"/>
      <c r="K27" s="1414"/>
      <c r="L27" s="1414"/>
      <c r="M27" s="1414">
        <v>6</v>
      </c>
      <c r="N27" s="1414"/>
      <c r="O27" s="1414"/>
      <c r="P27" s="1414"/>
      <c r="Q27" s="1414"/>
      <c r="R27" s="1455">
        <f t="shared" si="0"/>
        <v>6</v>
      </c>
      <c r="S27" s="1456">
        <f t="shared" si="1"/>
        <v>1</v>
      </c>
      <c r="T27" s="1400">
        <f t="shared" si="7"/>
        <v>6</v>
      </c>
      <c r="U27" s="1530"/>
      <c r="V27" s="1533"/>
      <c r="W27" s="1409"/>
      <c r="X27" s="1410"/>
      <c r="Y27" s="1410">
        <v>2</v>
      </c>
      <c r="Z27" s="1423">
        <f t="shared" si="4"/>
        <v>1</v>
      </c>
      <c r="AA27" s="1448">
        <f t="shared" si="5"/>
        <v>3</v>
      </c>
      <c r="AB27" s="1534"/>
      <c r="AC27" s="1422">
        <v>1</v>
      </c>
      <c r="AD27" s="1535">
        <f t="shared" si="6"/>
        <v>7</v>
      </c>
      <c r="AF27" s="1536"/>
      <c r="AG27" s="1516"/>
      <c r="AH27" s="1516"/>
      <c r="AI27" s="3933" t="s">
        <v>512</v>
      </c>
      <c r="AJ27" s="3933"/>
      <c r="AK27" s="3933"/>
      <c r="AL27" s="3933"/>
      <c r="AM27" s="3933"/>
      <c r="AN27" s="3933"/>
      <c r="AO27" s="3934"/>
      <c r="AP27" s="1214"/>
      <c r="AQ27" s="4157"/>
      <c r="AR27" s="4158"/>
      <c r="AS27" s="4155" t="s">
        <v>584</v>
      </c>
      <c r="AT27" s="4155"/>
      <c r="AU27" s="4155"/>
      <c r="AV27" s="4155"/>
      <c r="AW27" s="4155"/>
      <c r="AX27" s="4155"/>
    </row>
    <row r="28" spans="1:50" s="1140" customFormat="1" ht="9.9499999999999993" customHeight="1" x14ac:dyDescent="0.25">
      <c r="A28" s="1247" t="s">
        <v>439</v>
      </c>
      <c r="B28" s="1114"/>
      <c r="C28" s="1282" t="s">
        <v>83</v>
      </c>
      <c r="D28" s="1451"/>
      <c r="E28" s="1537"/>
      <c r="F28" s="1251"/>
      <c r="G28" s="1413"/>
      <c r="H28" s="1414"/>
      <c r="I28" s="1414"/>
      <c r="J28" s="1414"/>
      <c r="K28" s="1414"/>
      <c r="L28" s="1414"/>
      <c r="M28" s="1414"/>
      <c r="N28" s="1414"/>
      <c r="O28" s="1414"/>
      <c r="P28" s="1414">
        <v>6</v>
      </c>
      <c r="Q28" s="1414"/>
      <c r="R28" s="1418">
        <f t="shared" si="0"/>
        <v>6</v>
      </c>
      <c r="S28" s="1456">
        <f t="shared" si="1"/>
        <v>1</v>
      </c>
      <c r="T28" s="1400">
        <f t="shared" si="7"/>
        <v>6</v>
      </c>
      <c r="U28" s="1538"/>
      <c r="V28" s="1421"/>
      <c r="W28" s="1422"/>
      <c r="X28" s="1423"/>
      <c r="Y28" s="1423"/>
      <c r="Z28" s="1423">
        <f t="shared" si="4"/>
        <v>1</v>
      </c>
      <c r="AA28" s="1424">
        <f t="shared" si="5"/>
        <v>1</v>
      </c>
      <c r="AB28" s="1539"/>
      <c r="AC28" s="1422">
        <v>0</v>
      </c>
      <c r="AD28" s="1535">
        <f t="shared" si="6"/>
        <v>6</v>
      </c>
      <c r="AF28" s="1540"/>
      <c r="AG28" s="1541"/>
      <c r="AH28" s="1541"/>
      <c r="AI28" s="3935"/>
      <c r="AJ28" s="3935"/>
      <c r="AK28" s="3935"/>
      <c r="AL28" s="3935"/>
      <c r="AM28" s="3935"/>
      <c r="AN28" s="3935"/>
      <c r="AO28" s="3936"/>
      <c r="AQ28" s="4157"/>
      <c r="AR28" s="4158"/>
      <c r="AS28" s="4155"/>
      <c r="AT28" s="4155"/>
      <c r="AU28" s="4155"/>
      <c r="AV28" s="4155"/>
      <c r="AW28" s="4155"/>
      <c r="AX28" s="4155"/>
    </row>
    <row r="29" spans="1:50" s="1140" customFormat="1" ht="9.9499999999999993" customHeight="1" x14ac:dyDescent="0.25">
      <c r="A29" s="1247" t="s">
        <v>440</v>
      </c>
      <c r="B29" s="1114"/>
      <c r="C29" s="1262" t="s">
        <v>585</v>
      </c>
      <c r="D29" s="1263"/>
      <c r="E29" s="1316"/>
      <c r="F29" s="1251"/>
      <c r="G29" s="1413"/>
      <c r="H29" s="1414">
        <v>5</v>
      </c>
      <c r="I29" s="1414"/>
      <c r="J29" s="1414"/>
      <c r="K29" s="1414"/>
      <c r="L29" s="1414"/>
      <c r="M29" s="1414"/>
      <c r="N29" s="1414"/>
      <c r="O29" s="1414"/>
      <c r="P29" s="1414"/>
      <c r="Q29" s="1414"/>
      <c r="R29" s="1418">
        <f t="shared" si="0"/>
        <v>5</v>
      </c>
      <c r="S29" s="1456">
        <f t="shared" si="1"/>
        <v>1</v>
      </c>
      <c r="T29" s="1400">
        <f t="shared" si="7"/>
        <v>5</v>
      </c>
      <c r="U29" s="1542"/>
      <c r="V29" s="1422"/>
      <c r="W29" s="1422"/>
      <c r="X29" s="1422">
        <v>3</v>
      </c>
      <c r="Y29" s="1422">
        <v>4</v>
      </c>
      <c r="Z29" s="1423">
        <f t="shared" si="4"/>
        <v>1</v>
      </c>
      <c r="AA29" s="1424">
        <f t="shared" si="5"/>
        <v>8</v>
      </c>
      <c r="AB29" s="1543">
        <v>1</v>
      </c>
      <c r="AC29" s="1422">
        <v>66</v>
      </c>
      <c r="AD29" s="1535">
        <f t="shared" si="6"/>
        <v>71</v>
      </c>
      <c r="AF29" s="1544"/>
      <c r="AG29" s="1545"/>
      <c r="AH29" s="1545"/>
      <c r="AI29" s="3935"/>
      <c r="AJ29" s="3935"/>
      <c r="AK29" s="3935"/>
      <c r="AL29" s="3935"/>
      <c r="AM29" s="3935"/>
      <c r="AN29" s="3935"/>
      <c r="AO29" s="3936"/>
      <c r="AP29" s="1315"/>
      <c r="AQ29" s="3964" t="s">
        <v>19</v>
      </c>
      <c r="AR29" s="3965"/>
      <c r="AS29" s="4150" t="s">
        <v>586</v>
      </c>
      <c r="AT29" s="3968"/>
      <c r="AU29" s="3968"/>
      <c r="AV29" s="3968"/>
      <c r="AW29" s="3968"/>
      <c r="AX29" s="4151"/>
    </row>
    <row r="30" spans="1:50" s="1140" customFormat="1" ht="9.75" customHeight="1" x14ac:dyDescent="0.25">
      <c r="A30" s="1247" t="s">
        <v>441</v>
      </c>
      <c r="B30" s="1114"/>
      <c r="C30" s="1278" t="s">
        <v>80</v>
      </c>
      <c r="D30" s="1325"/>
      <c r="E30" s="1326"/>
      <c r="F30" s="1177"/>
      <c r="G30" s="1413"/>
      <c r="H30" s="1414"/>
      <c r="I30" s="1414"/>
      <c r="J30" s="1414"/>
      <c r="K30" s="1414">
        <v>5</v>
      </c>
      <c r="L30" s="1414"/>
      <c r="M30" s="1414"/>
      <c r="N30" s="1414"/>
      <c r="O30" s="1414"/>
      <c r="P30" s="1414"/>
      <c r="Q30" s="1414"/>
      <c r="R30" s="1418">
        <f t="shared" si="0"/>
        <v>5</v>
      </c>
      <c r="S30" s="1456">
        <f t="shared" si="1"/>
        <v>1</v>
      </c>
      <c r="T30" s="1400">
        <f t="shared" si="7"/>
        <v>5</v>
      </c>
      <c r="U30" s="1546"/>
      <c r="V30" s="1421"/>
      <c r="W30" s="1422"/>
      <c r="X30" s="1423"/>
      <c r="Y30" s="1423"/>
      <c r="Z30" s="1423">
        <f t="shared" si="4"/>
        <v>1</v>
      </c>
      <c r="AA30" s="1424">
        <f t="shared" si="5"/>
        <v>1</v>
      </c>
      <c r="AB30" s="1534"/>
      <c r="AC30" s="1423">
        <v>0</v>
      </c>
      <c r="AD30" s="1535">
        <f t="shared" si="6"/>
        <v>5</v>
      </c>
      <c r="AE30" s="1547"/>
      <c r="AF30" s="1544"/>
      <c r="AG30" s="1545"/>
      <c r="AH30" s="1545"/>
      <c r="AI30" s="3935"/>
      <c r="AJ30" s="3935"/>
      <c r="AK30" s="3935"/>
      <c r="AL30" s="3935"/>
      <c r="AM30" s="3935"/>
      <c r="AN30" s="3935"/>
      <c r="AO30" s="3936"/>
      <c r="AP30" s="1315"/>
      <c r="AQ30" s="3966"/>
      <c r="AR30" s="3967"/>
      <c r="AS30" s="4152"/>
      <c r="AT30" s="3969"/>
      <c r="AU30" s="3969"/>
      <c r="AV30" s="3969"/>
      <c r="AW30" s="3969"/>
      <c r="AX30" s="4153"/>
    </row>
    <row r="31" spans="1:50" s="1140" customFormat="1" ht="9.75" customHeight="1" x14ac:dyDescent="0.25">
      <c r="A31" s="1247" t="s">
        <v>442</v>
      </c>
      <c r="B31" s="1466"/>
      <c r="C31" s="1278" t="s">
        <v>57</v>
      </c>
      <c r="D31" s="1325"/>
      <c r="E31" s="1532"/>
      <c r="F31" s="1184"/>
      <c r="G31" s="1520"/>
      <c r="H31" s="1454"/>
      <c r="I31" s="1454"/>
      <c r="J31" s="1454"/>
      <c r="K31" s="1454"/>
      <c r="L31" s="1454"/>
      <c r="M31" s="1414"/>
      <c r="N31" s="1414">
        <v>5</v>
      </c>
      <c r="O31" s="1414"/>
      <c r="P31" s="1414"/>
      <c r="Q31" s="1414"/>
      <c r="R31" s="1418">
        <f t="shared" si="0"/>
        <v>5</v>
      </c>
      <c r="S31" s="1456">
        <f t="shared" si="1"/>
        <v>1</v>
      </c>
      <c r="T31" s="1400">
        <f t="shared" si="7"/>
        <v>5</v>
      </c>
      <c r="U31" s="1522"/>
      <c r="V31" s="1533"/>
      <c r="W31" s="1409"/>
      <c r="X31" s="1410"/>
      <c r="Y31" s="1410">
        <v>2</v>
      </c>
      <c r="Z31" s="1423">
        <f t="shared" si="4"/>
        <v>1</v>
      </c>
      <c r="AA31" s="1424">
        <f t="shared" si="5"/>
        <v>3</v>
      </c>
      <c r="AB31" s="1534"/>
      <c r="AC31" s="1423">
        <v>5</v>
      </c>
      <c r="AD31" s="1535">
        <f t="shared" si="6"/>
        <v>10</v>
      </c>
      <c r="AF31" s="1146"/>
      <c r="AG31" s="1146"/>
      <c r="AH31" s="1146"/>
      <c r="AI31" s="1548"/>
      <c r="AJ31" s="1548"/>
      <c r="AK31" s="1548"/>
      <c r="AL31" s="1548"/>
      <c r="AM31" s="1548"/>
      <c r="AN31" s="1548"/>
      <c r="AO31" s="1548"/>
      <c r="AP31" s="1047"/>
      <c r="AQ31" s="3964" t="s">
        <v>23</v>
      </c>
      <c r="AR31" s="3965"/>
      <c r="AS31" s="4150" t="s">
        <v>587</v>
      </c>
      <c r="AT31" s="3968"/>
      <c r="AU31" s="3968"/>
      <c r="AV31" s="3968"/>
      <c r="AW31" s="3968"/>
      <c r="AX31" s="4151"/>
    </row>
    <row r="32" spans="1:50" s="1140" customFormat="1" ht="9.9499999999999993" customHeight="1" x14ac:dyDescent="0.25">
      <c r="A32" s="1247" t="s">
        <v>443</v>
      </c>
      <c r="B32" s="1466"/>
      <c r="C32" s="1278" t="s">
        <v>2</v>
      </c>
      <c r="D32" s="1279"/>
      <c r="E32" s="1326"/>
      <c r="F32" s="1177"/>
      <c r="G32" s="1413"/>
      <c r="H32" s="1414"/>
      <c r="I32" s="1414">
        <v>2</v>
      </c>
      <c r="J32" s="1414"/>
      <c r="K32" s="1414"/>
      <c r="L32" s="1414"/>
      <c r="M32" s="1414"/>
      <c r="N32" s="1414"/>
      <c r="O32" s="1414"/>
      <c r="P32" s="1414"/>
      <c r="Q32" s="1414"/>
      <c r="R32" s="1418">
        <f t="shared" si="0"/>
        <v>2</v>
      </c>
      <c r="S32" s="1456">
        <f t="shared" si="1"/>
        <v>1</v>
      </c>
      <c r="T32" s="1400">
        <f t="shared" si="7"/>
        <v>2</v>
      </c>
      <c r="U32" s="1542"/>
      <c r="V32" s="1421">
        <v>2</v>
      </c>
      <c r="W32" s="1422">
        <v>4</v>
      </c>
      <c r="X32" s="1423">
        <v>5</v>
      </c>
      <c r="Y32" s="1423"/>
      <c r="Z32" s="1423">
        <f t="shared" si="4"/>
        <v>1</v>
      </c>
      <c r="AA32" s="1424">
        <f t="shared" si="5"/>
        <v>12</v>
      </c>
      <c r="AB32" s="1534"/>
      <c r="AC32" s="1423">
        <f>27</f>
        <v>27</v>
      </c>
      <c r="AD32" s="1535">
        <f t="shared" si="6"/>
        <v>29</v>
      </c>
      <c r="AF32" s="1224"/>
      <c r="AG32" s="1516"/>
      <c r="AH32" s="1516"/>
      <c r="AI32" s="3933" t="s">
        <v>515</v>
      </c>
      <c r="AJ32" s="3933"/>
      <c r="AK32" s="3933"/>
      <c r="AL32" s="3933"/>
      <c r="AM32" s="3933"/>
      <c r="AN32" s="3933"/>
      <c r="AO32" s="3934"/>
      <c r="AP32" s="1315"/>
      <c r="AQ32" s="3966"/>
      <c r="AR32" s="3967"/>
      <c r="AS32" s="4152"/>
      <c r="AT32" s="3969"/>
      <c r="AU32" s="3969"/>
      <c r="AV32" s="3969"/>
      <c r="AW32" s="3969"/>
      <c r="AX32" s="4153"/>
    </row>
    <row r="33" spans="1:52" s="1140" customFormat="1" ht="9.9499999999999993" customHeight="1" x14ac:dyDescent="0.25">
      <c r="A33" s="1247" t="s">
        <v>473</v>
      </c>
      <c r="B33" s="1466"/>
      <c r="C33" s="1278" t="s">
        <v>82</v>
      </c>
      <c r="D33" s="1279"/>
      <c r="E33" s="1316"/>
      <c r="F33" s="1251"/>
      <c r="G33" s="1549"/>
      <c r="H33" s="1550"/>
      <c r="I33" s="1551"/>
      <c r="J33" s="1551"/>
      <c r="K33" s="1551"/>
      <c r="L33" s="1551"/>
      <c r="M33" s="1414"/>
      <c r="N33" s="1551"/>
      <c r="O33" s="1414">
        <v>2</v>
      </c>
      <c r="P33" s="1414"/>
      <c r="Q33" s="1414"/>
      <c r="R33" s="1418">
        <f t="shared" si="0"/>
        <v>2</v>
      </c>
      <c r="S33" s="1456">
        <f t="shared" si="1"/>
        <v>1</v>
      </c>
      <c r="T33" s="1400">
        <f t="shared" si="7"/>
        <v>2</v>
      </c>
      <c r="U33" s="1538"/>
      <c r="V33" s="1421"/>
      <c r="W33" s="1422"/>
      <c r="X33" s="1423"/>
      <c r="Y33" s="1423"/>
      <c r="Z33" s="1423">
        <f t="shared" si="4"/>
        <v>1</v>
      </c>
      <c r="AA33" s="1424">
        <f t="shared" si="5"/>
        <v>1</v>
      </c>
      <c r="AB33" s="1534"/>
      <c r="AC33" s="1423">
        <v>0</v>
      </c>
      <c r="AD33" s="1535">
        <f t="shared" si="6"/>
        <v>2</v>
      </c>
      <c r="AF33" s="1524"/>
      <c r="AG33" s="1525"/>
      <c r="AH33" s="1525"/>
      <c r="AI33" s="3935"/>
      <c r="AJ33" s="3935"/>
      <c r="AK33" s="3935"/>
      <c r="AL33" s="3935"/>
      <c r="AM33" s="3935"/>
      <c r="AN33" s="3935"/>
      <c r="AO33" s="3936"/>
      <c r="AP33" s="1315"/>
    </row>
    <row r="34" spans="1:52" s="1140" customFormat="1" ht="9.9499999999999993" customHeight="1" x14ac:dyDescent="0.25">
      <c r="A34" s="1247" t="s">
        <v>518</v>
      </c>
      <c r="B34" s="1466"/>
      <c r="C34" s="1278" t="s">
        <v>65</v>
      </c>
      <c r="D34" s="1279"/>
      <c r="E34" s="1316"/>
      <c r="F34" s="1251"/>
      <c r="G34" s="1549">
        <v>1</v>
      </c>
      <c r="H34" s="1550"/>
      <c r="I34" s="1551"/>
      <c r="J34" s="1551"/>
      <c r="K34" s="1551"/>
      <c r="L34" s="1551"/>
      <c r="M34" s="1551"/>
      <c r="N34" s="1551"/>
      <c r="O34" s="1551"/>
      <c r="P34" s="1551"/>
      <c r="Q34" s="1551"/>
      <c r="R34" s="1418">
        <f t="shared" si="0"/>
        <v>1</v>
      </c>
      <c r="S34" s="1456">
        <f t="shared" si="1"/>
        <v>1</v>
      </c>
      <c r="T34" s="1400">
        <f t="shared" si="7"/>
        <v>1</v>
      </c>
      <c r="U34" s="1526"/>
      <c r="V34" s="1421"/>
      <c r="W34" s="1422"/>
      <c r="X34" s="1423"/>
      <c r="Y34" s="1423"/>
      <c r="Z34" s="1423">
        <f t="shared" si="4"/>
        <v>1</v>
      </c>
      <c r="AA34" s="1424">
        <f t="shared" si="5"/>
        <v>1</v>
      </c>
      <c r="AB34" s="1534"/>
      <c r="AC34" s="1423">
        <v>9</v>
      </c>
      <c r="AD34" s="1535">
        <f t="shared" si="6"/>
        <v>10</v>
      </c>
      <c r="AF34" s="1524"/>
      <c r="AG34" s="1525"/>
      <c r="AH34" s="1525"/>
      <c r="AI34" s="3935"/>
      <c r="AJ34" s="3935"/>
      <c r="AK34" s="3935"/>
      <c r="AL34" s="3935"/>
      <c r="AM34" s="3935"/>
      <c r="AN34" s="3935"/>
      <c r="AO34" s="3936"/>
      <c r="AP34" s="1315"/>
    </row>
    <row r="35" spans="1:52" s="1140" customFormat="1" ht="9.9499999999999993" customHeight="1" x14ac:dyDescent="0.25">
      <c r="A35" s="1247" t="s">
        <v>519</v>
      </c>
      <c r="B35" s="1466"/>
      <c r="C35" s="1278" t="s">
        <v>588</v>
      </c>
      <c r="D35" s="1325"/>
      <c r="E35" s="1316"/>
      <c r="F35" s="1251"/>
      <c r="G35" s="1549"/>
      <c r="H35" s="1550"/>
      <c r="I35" s="1551"/>
      <c r="J35" s="1551"/>
      <c r="K35" s="1551"/>
      <c r="L35" s="1551">
        <v>1</v>
      </c>
      <c r="M35" s="1414"/>
      <c r="N35" s="1551"/>
      <c r="O35" s="1414"/>
      <c r="P35" s="1414"/>
      <c r="Q35" s="1414"/>
      <c r="R35" s="1418">
        <f t="shared" si="0"/>
        <v>1</v>
      </c>
      <c r="S35" s="1456">
        <f t="shared" si="1"/>
        <v>1</v>
      </c>
      <c r="T35" s="1400">
        <f t="shared" si="7"/>
        <v>1</v>
      </c>
      <c r="U35" s="1538"/>
      <c r="V35" s="1421"/>
      <c r="W35" s="1422"/>
      <c r="X35" s="1423"/>
      <c r="Y35" s="1423"/>
      <c r="Z35" s="1423">
        <f t="shared" si="4"/>
        <v>1</v>
      </c>
      <c r="AA35" s="1424">
        <f t="shared" si="5"/>
        <v>1</v>
      </c>
      <c r="AB35" s="1539"/>
      <c r="AC35" s="1423">
        <v>0</v>
      </c>
      <c r="AD35" s="1535">
        <f t="shared" si="6"/>
        <v>1</v>
      </c>
      <c r="AF35" s="1524"/>
      <c r="AG35" s="1525"/>
      <c r="AH35" s="1525"/>
      <c r="AI35" s="3935"/>
      <c r="AJ35" s="3935"/>
      <c r="AK35" s="3935"/>
      <c r="AL35" s="3935"/>
      <c r="AM35" s="3935"/>
      <c r="AN35" s="3935"/>
      <c r="AO35" s="3936"/>
      <c r="AP35" s="1315"/>
    </row>
    <row r="36" spans="1:52" s="1140" customFormat="1" ht="9.9499999999999993" customHeight="1" x14ac:dyDescent="0.25">
      <c r="A36" s="1247" t="s">
        <v>520</v>
      </c>
      <c r="B36" s="1466"/>
      <c r="C36" s="1430" t="s">
        <v>425</v>
      </c>
      <c r="D36" s="1431" t="s">
        <v>589</v>
      </c>
      <c r="E36" s="1316"/>
      <c r="F36" s="1251"/>
      <c r="G36" s="1549"/>
      <c r="H36" s="1550"/>
      <c r="I36" s="1551">
        <v>0</v>
      </c>
      <c r="J36" s="1551"/>
      <c r="K36" s="1551"/>
      <c r="L36" s="1551"/>
      <c r="M36" s="1414"/>
      <c r="N36" s="1551"/>
      <c r="O36" s="1414"/>
      <c r="P36" s="1414"/>
      <c r="Q36" s="1414"/>
      <c r="R36" s="1418">
        <f t="shared" si="0"/>
        <v>0</v>
      </c>
      <c r="S36" s="1456">
        <f t="shared" si="1"/>
        <v>1</v>
      </c>
      <c r="T36" s="1400">
        <f t="shared" si="7"/>
        <v>0</v>
      </c>
      <c r="U36" s="1526"/>
      <c r="V36" s="1421">
        <v>2</v>
      </c>
      <c r="W36" s="1422">
        <v>4</v>
      </c>
      <c r="X36" s="1423">
        <v>2</v>
      </c>
      <c r="Y36" s="1423">
        <v>2</v>
      </c>
      <c r="Z36" s="1423">
        <f t="shared" si="4"/>
        <v>1</v>
      </c>
      <c r="AA36" s="1424">
        <f t="shared" si="5"/>
        <v>11</v>
      </c>
      <c r="AB36" s="1534">
        <v>3</v>
      </c>
      <c r="AC36" s="1423">
        <v>111</v>
      </c>
      <c r="AD36" s="1535">
        <f t="shared" si="6"/>
        <v>111</v>
      </c>
      <c r="AF36" s="1524"/>
      <c r="AG36" s="1525"/>
      <c r="AH36" s="1525"/>
      <c r="AI36" s="3937"/>
      <c r="AJ36" s="3937"/>
      <c r="AK36" s="3937"/>
      <c r="AL36" s="3937"/>
      <c r="AM36" s="3937"/>
      <c r="AN36" s="3937"/>
      <c r="AO36" s="3938"/>
      <c r="AP36" s="1315"/>
    </row>
    <row r="37" spans="1:52" s="1140" customFormat="1" ht="9.9499999999999993" customHeight="1" x14ac:dyDescent="0.25">
      <c r="A37" s="1247" t="s">
        <v>521</v>
      </c>
      <c r="B37" s="1466"/>
      <c r="C37" s="1268" t="s">
        <v>590</v>
      </c>
      <c r="D37" s="1269"/>
      <c r="E37" s="1316"/>
      <c r="F37" s="1251"/>
      <c r="G37" s="1549"/>
      <c r="H37" s="1550"/>
      <c r="I37" s="1551"/>
      <c r="J37" s="1551"/>
      <c r="K37" s="1551">
        <v>0</v>
      </c>
      <c r="L37" s="1551"/>
      <c r="M37" s="1551"/>
      <c r="N37" s="1551"/>
      <c r="O37" s="1414"/>
      <c r="P37" s="1551"/>
      <c r="Q37" s="1551"/>
      <c r="R37" s="1418">
        <f t="shared" si="0"/>
        <v>0</v>
      </c>
      <c r="S37" s="1456">
        <f t="shared" si="1"/>
        <v>1</v>
      </c>
      <c r="T37" s="1400">
        <f t="shared" si="7"/>
        <v>0</v>
      </c>
      <c r="U37" s="1530"/>
      <c r="V37" s="1421">
        <v>1</v>
      </c>
      <c r="W37" s="1422"/>
      <c r="X37" s="1423"/>
      <c r="Y37" s="1423">
        <v>1</v>
      </c>
      <c r="Z37" s="1423">
        <f t="shared" si="4"/>
        <v>1</v>
      </c>
      <c r="AA37" s="1424">
        <f t="shared" si="5"/>
        <v>3</v>
      </c>
      <c r="AB37" s="1534">
        <v>1</v>
      </c>
      <c r="AC37" s="1423">
        <v>23</v>
      </c>
      <c r="AD37" s="1535">
        <f t="shared" si="6"/>
        <v>23</v>
      </c>
      <c r="AF37" s="1199"/>
      <c r="AG37" s="1199"/>
      <c r="AH37" s="1199"/>
      <c r="AI37" s="1548"/>
      <c r="AJ37" s="1548"/>
      <c r="AK37" s="1548"/>
      <c r="AL37" s="1548"/>
      <c r="AM37" s="1548"/>
      <c r="AN37" s="1548"/>
      <c r="AO37" s="1548"/>
      <c r="AQ37" s="1227"/>
      <c r="AR37" s="1227"/>
    </row>
    <row r="38" spans="1:52" s="1140" customFormat="1" ht="3" customHeight="1" x14ac:dyDescent="0.25">
      <c r="A38" s="1552"/>
      <c r="B38" s="1553"/>
      <c r="C38" s="1554"/>
      <c r="D38" s="1555"/>
      <c r="E38" s="1556"/>
      <c r="F38" s="1557"/>
      <c r="G38" s="1558"/>
      <c r="H38" s="1558"/>
      <c r="I38" s="1559"/>
      <c r="J38" s="1559"/>
      <c r="K38" s="1559"/>
      <c r="L38" s="1558"/>
      <c r="M38" s="1559"/>
      <c r="N38" s="1559"/>
      <c r="O38" s="1559"/>
      <c r="P38" s="1559"/>
      <c r="Q38" s="1559"/>
      <c r="R38" s="1557"/>
      <c r="S38" s="1557"/>
      <c r="T38" s="1560"/>
      <c r="U38" s="1561"/>
      <c r="V38" s="1562"/>
      <c r="W38" s="1562"/>
      <c r="X38" s="1562"/>
      <c r="Y38" s="1562"/>
      <c r="Z38" s="1562"/>
      <c r="AA38" s="1562"/>
      <c r="AB38" s="1563"/>
      <c r="AC38" s="1562"/>
      <c r="AD38" s="1564"/>
      <c r="AI38" s="1565"/>
      <c r="AJ38" s="1565"/>
      <c r="AK38" s="1565"/>
      <c r="AL38" s="1565"/>
      <c r="AM38" s="1565"/>
      <c r="AN38" s="1565"/>
      <c r="AO38" s="1565"/>
      <c r="AQ38" s="1227"/>
      <c r="AR38" s="1227"/>
      <c r="AS38" s="1049"/>
      <c r="AT38" s="1049"/>
      <c r="AU38" s="1049"/>
      <c r="AV38" s="1049"/>
      <c r="AW38" s="1049"/>
      <c r="AX38" s="1049"/>
    </row>
    <row r="39" spans="1:52" s="1140" customFormat="1" ht="8.1" customHeight="1" x14ac:dyDescent="0.25">
      <c r="A39" s="1566" t="s">
        <v>522</v>
      </c>
      <c r="B39" s="1466"/>
      <c r="C39" s="1567" t="s">
        <v>459</v>
      </c>
      <c r="D39" s="1568" t="s">
        <v>591</v>
      </c>
      <c r="E39" s="1569"/>
      <c r="F39" s="1184"/>
      <c r="G39" s="1570"/>
      <c r="H39" s="1571"/>
      <c r="I39" s="1572"/>
      <c r="J39" s="1572"/>
      <c r="K39" s="1573"/>
      <c r="L39" s="1573"/>
      <c r="M39" s="1572"/>
      <c r="N39" s="1572"/>
      <c r="O39" s="1572"/>
      <c r="P39" s="1572"/>
      <c r="Q39" s="1572"/>
      <c r="R39" s="1574"/>
      <c r="S39" s="1575"/>
      <c r="T39" s="1576"/>
      <c r="U39" s="1577"/>
      <c r="V39" s="1339"/>
      <c r="W39" s="1340">
        <v>2</v>
      </c>
      <c r="X39" s="1341">
        <v>5</v>
      </c>
      <c r="Y39" s="1182">
        <v>4</v>
      </c>
      <c r="Z39" s="1182"/>
      <c r="AA39" s="1578">
        <f t="shared" ref="AA39:AA65" si="8">SUM(V39:Z39)</f>
        <v>11</v>
      </c>
      <c r="AB39" s="1342">
        <v>1</v>
      </c>
      <c r="AC39" s="1182">
        <v>70</v>
      </c>
      <c r="AD39" s="1267">
        <f t="shared" ref="AD39:AD65" si="9">AC39+R39</f>
        <v>70</v>
      </c>
      <c r="AE39" s="1049"/>
      <c r="AI39" s="1565"/>
      <c r="AJ39" s="1565"/>
      <c r="AK39" s="1565"/>
      <c r="AL39" s="1565"/>
      <c r="AM39" s="1565"/>
      <c r="AN39" s="1565"/>
      <c r="AO39" s="1565"/>
      <c r="AP39" s="597"/>
      <c r="AQ39" s="1049"/>
      <c r="AR39" s="1049"/>
      <c r="AS39" s="1049"/>
      <c r="AT39" s="1049"/>
      <c r="AU39" s="1049"/>
      <c r="AV39" s="1049"/>
      <c r="AW39" s="1049"/>
      <c r="AX39" s="1049"/>
    </row>
    <row r="40" spans="1:52" s="1140" customFormat="1" ht="8.1" customHeight="1" x14ac:dyDescent="0.25">
      <c r="A40" s="1566" t="s">
        <v>525</v>
      </c>
      <c r="B40" s="1466"/>
      <c r="C40" s="1579" t="s">
        <v>592</v>
      </c>
      <c r="D40" s="1580"/>
      <c r="E40" s="1532"/>
      <c r="F40" s="1184"/>
      <c r="G40" s="1581"/>
      <c r="H40" s="1582"/>
      <c r="I40" s="1583"/>
      <c r="J40" s="1583"/>
      <c r="K40" s="1583"/>
      <c r="L40" s="1583"/>
      <c r="M40" s="1583"/>
      <c r="N40" s="1583"/>
      <c r="O40" s="1583"/>
      <c r="P40" s="1583"/>
      <c r="Q40" s="1583"/>
      <c r="R40" s="1574"/>
      <c r="S40" s="1575"/>
      <c r="T40" s="1576"/>
      <c r="U40" s="1584"/>
      <c r="V40" s="1088">
        <v>1</v>
      </c>
      <c r="W40" s="1089">
        <v>6</v>
      </c>
      <c r="X40" s="1182">
        <v>3</v>
      </c>
      <c r="Y40" s="1182"/>
      <c r="Z40" s="1182"/>
      <c r="AA40" s="1578">
        <f t="shared" si="8"/>
        <v>10</v>
      </c>
      <c r="AB40" s="1266">
        <v>1</v>
      </c>
      <c r="AC40" s="1182">
        <v>60</v>
      </c>
      <c r="AD40" s="1267">
        <f t="shared" si="9"/>
        <v>60</v>
      </c>
      <c r="AE40" s="1053"/>
      <c r="AP40" s="1049"/>
      <c r="AQ40" s="1049"/>
      <c r="AR40" s="1049"/>
      <c r="AS40" s="1049"/>
      <c r="AT40" s="1049"/>
      <c r="AU40" s="1049"/>
      <c r="AV40" s="1049"/>
      <c r="AW40" s="1049"/>
      <c r="AX40" s="1049"/>
    </row>
    <row r="41" spans="1:52" s="1049" customFormat="1" ht="8.1" customHeight="1" x14ac:dyDescent="0.25">
      <c r="A41" s="1566" t="s">
        <v>528</v>
      </c>
      <c r="B41" s="1466"/>
      <c r="C41" s="1585" t="s">
        <v>7</v>
      </c>
      <c r="D41" s="1586"/>
      <c r="E41" s="1532"/>
      <c r="F41" s="1184"/>
      <c r="G41" s="1581"/>
      <c r="H41" s="1582"/>
      <c r="I41" s="1583"/>
      <c r="J41" s="1583"/>
      <c r="K41" s="1583"/>
      <c r="L41" s="1583"/>
      <c r="M41" s="1583"/>
      <c r="N41" s="1583"/>
      <c r="O41" s="1583"/>
      <c r="P41" s="1583"/>
      <c r="Q41" s="1583"/>
      <c r="R41" s="1574"/>
      <c r="S41" s="1575"/>
      <c r="T41" s="1576"/>
      <c r="U41" s="1584"/>
      <c r="V41" s="1088"/>
      <c r="W41" s="1089">
        <v>6</v>
      </c>
      <c r="X41" s="1182">
        <v>3</v>
      </c>
      <c r="Y41" s="1182"/>
      <c r="Z41" s="1182"/>
      <c r="AA41" s="1578">
        <f t="shared" si="8"/>
        <v>9</v>
      </c>
      <c r="AB41" s="1266"/>
      <c r="AC41" s="1182">
        <f>54</f>
        <v>54</v>
      </c>
      <c r="AD41" s="1267">
        <f t="shared" si="9"/>
        <v>54</v>
      </c>
      <c r="AP41" s="597"/>
      <c r="AY41" s="1140"/>
    </row>
    <row r="42" spans="1:52" s="1049" customFormat="1" ht="8.1" customHeight="1" x14ac:dyDescent="0.25">
      <c r="A42" s="1566" t="s">
        <v>529</v>
      </c>
      <c r="B42" s="1466"/>
      <c r="C42" s="1585" t="s">
        <v>11</v>
      </c>
      <c r="D42" s="1586"/>
      <c r="E42" s="1532"/>
      <c r="F42" s="1184"/>
      <c r="G42" s="1581"/>
      <c r="H42" s="1582"/>
      <c r="I42" s="1583"/>
      <c r="J42" s="1583"/>
      <c r="K42" s="1583"/>
      <c r="L42" s="1583"/>
      <c r="M42" s="1583"/>
      <c r="N42" s="1583"/>
      <c r="O42" s="1583"/>
      <c r="P42" s="1583"/>
      <c r="Q42" s="1583"/>
      <c r="R42" s="1574"/>
      <c r="S42" s="1575"/>
      <c r="T42" s="1576"/>
      <c r="U42" s="1584"/>
      <c r="V42" s="1088">
        <v>3</v>
      </c>
      <c r="W42" s="1089">
        <v>2</v>
      </c>
      <c r="X42" s="1182">
        <v>3</v>
      </c>
      <c r="Y42" s="1182"/>
      <c r="Z42" s="1182"/>
      <c r="AA42" s="1578">
        <f t="shared" si="8"/>
        <v>8</v>
      </c>
      <c r="AB42" s="1266"/>
      <c r="AC42" s="1182">
        <f>61</f>
        <v>61</v>
      </c>
      <c r="AD42" s="1267">
        <f t="shared" si="9"/>
        <v>61</v>
      </c>
      <c r="AP42" s="597"/>
      <c r="AY42" s="1227"/>
    </row>
    <row r="43" spans="1:52" s="1049" customFormat="1" ht="8.1" customHeight="1" x14ac:dyDescent="0.25">
      <c r="A43" s="1566" t="s">
        <v>530</v>
      </c>
      <c r="B43" s="1466"/>
      <c r="C43" s="1567" t="s">
        <v>427</v>
      </c>
      <c r="D43" s="1568" t="s">
        <v>593</v>
      </c>
      <c r="E43" s="1532"/>
      <c r="F43" s="1184"/>
      <c r="G43" s="1581"/>
      <c r="H43" s="1582"/>
      <c r="I43" s="1583"/>
      <c r="J43" s="1587"/>
      <c r="K43" s="1583"/>
      <c r="L43" s="1583"/>
      <c r="M43" s="1583"/>
      <c r="N43" s="1583"/>
      <c r="O43" s="1583"/>
      <c r="P43" s="1583"/>
      <c r="Q43" s="1583"/>
      <c r="R43" s="1574"/>
      <c r="S43" s="1575"/>
      <c r="T43" s="1576"/>
      <c r="U43" s="1584"/>
      <c r="V43" s="1088">
        <v>1</v>
      </c>
      <c r="W43" s="1089">
        <v>4</v>
      </c>
      <c r="X43" s="1182">
        <v>2</v>
      </c>
      <c r="Y43" s="1182">
        <v>1</v>
      </c>
      <c r="Z43" s="1182"/>
      <c r="AA43" s="1578">
        <f t="shared" si="8"/>
        <v>8</v>
      </c>
      <c r="AB43" s="1266">
        <v>1</v>
      </c>
      <c r="AC43" s="1182">
        <v>52</v>
      </c>
      <c r="AD43" s="1267">
        <f t="shared" si="9"/>
        <v>52</v>
      </c>
      <c r="AP43" s="1227"/>
      <c r="AY43" s="1227"/>
      <c r="AZ43" s="1227"/>
    </row>
    <row r="44" spans="1:52" s="1049" customFormat="1" ht="8.1" customHeight="1" x14ac:dyDescent="0.25">
      <c r="A44" s="1566" t="s">
        <v>531</v>
      </c>
      <c r="B44" s="1466"/>
      <c r="C44" s="1588" t="s">
        <v>429</v>
      </c>
      <c r="D44" s="1589"/>
      <c r="E44" s="1351"/>
      <c r="F44" s="1184"/>
      <c r="G44" s="1581"/>
      <c r="H44" s="1582"/>
      <c r="I44" s="1583"/>
      <c r="J44" s="1583"/>
      <c r="K44" s="1583"/>
      <c r="L44" s="1583"/>
      <c r="M44" s="1583"/>
      <c r="N44" s="1587"/>
      <c r="O44" s="1587"/>
      <c r="P44" s="1587"/>
      <c r="Q44" s="1587"/>
      <c r="R44" s="1574"/>
      <c r="S44" s="1575"/>
      <c r="T44" s="1576"/>
      <c r="U44" s="1584"/>
      <c r="V44" s="1088">
        <v>3</v>
      </c>
      <c r="W44" s="1089">
        <v>4</v>
      </c>
      <c r="X44" s="1182"/>
      <c r="Y44" s="1182"/>
      <c r="Z44" s="1182"/>
      <c r="AA44" s="1578">
        <f t="shared" si="8"/>
        <v>7</v>
      </c>
      <c r="AB44" s="1266">
        <v>1</v>
      </c>
      <c r="AC44" s="1353">
        <f>61</f>
        <v>61</v>
      </c>
      <c r="AD44" s="1267">
        <f t="shared" si="9"/>
        <v>61</v>
      </c>
      <c r="AP44" s="1227"/>
      <c r="AY44" s="1227"/>
      <c r="AZ44" s="1227"/>
    </row>
    <row r="45" spans="1:52" s="1049" customFormat="1" ht="8.1" customHeight="1" x14ac:dyDescent="0.25">
      <c r="A45" s="1566" t="s">
        <v>532</v>
      </c>
      <c r="B45" s="1466"/>
      <c r="C45" s="1579" t="s">
        <v>594</v>
      </c>
      <c r="D45" s="1580"/>
      <c r="E45" s="1532"/>
      <c r="F45" s="1184"/>
      <c r="G45" s="1581"/>
      <c r="H45" s="1582"/>
      <c r="I45" s="1583"/>
      <c r="J45" s="1583"/>
      <c r="K45" s="1587"/>
      <c r="L45" s="1583"/>
      <c r="M45" s="1583"/>
      <c r="N45" s="1583"/>
      <c r="O45" s="1583"/>
      <c r="P45" s="1583"/>
      <c r="Q45" s="1583"/>
      <c r="R45" s="1574"/>
      <c r="S45" s="1575"/>
      <c r="T45" s="1576"/>
      <c r="U45" s="1584"/>
      <c r="V45" s="1088"/>
      <c r="W45" s="1089"/>
      <c r="X45" s="1182">
        <v>2</v>
      </c>
      <c r="Y45" s="1182">
        <v>4</v>
      </c>
      <c r="Z45" s="1182"/>
      <c r="AA45" s="1578">
        <f t="shared" si="8"/>
        <v>6</v>
      </c>
      <c r="AB45" s="1266">
        <v>1</v>
      </c>
      <c r="AC45" s="1182">
        <v>41</v>
      </c>
      <c r="AD45" s="1267">
        <f t="shared" si="9"/>
        <v>41</v>
      </c>
      <c r="AY45" s="1227"/>
      <c r="AZ45" s="1227"/>
    </row>
    <row r="46" spans="1:52" s="1049" customFormat="1" ht="8.1" customHeight="1" x14ac:dyDescent="0.25">
      <c r="A46" s="1566" t="s">
        <v>533</v>
      </c>
      <c r="B46" s="1466"/>
      <c r="C46" s="1585" t="s">
        <v>6</v>
      </c>
      <c r="D46" s="1586"/>
      <c r="E46" s="1351"/>
      <c r="F46" s="1184"/>
      <c r="G46" s="1581"/>
      <c r="H46" s="1582"/>
      <c r="I46" s="1583"/>
      <c r="J46" s="1583"/>
      <c r="K46" s="1583"/>
      <c r="L46" s="1583"/>
      <c r="M46" s="1583"/>
      <c r="N46" s="1583"/>
      <c r="O46" s="1583"/>
      <c r="P46" s="1583"/>
      <c r="Q46" s="1583"/>
      <c r="R46" s="1574"/>
      <c r="S46" s="1575"/>
      <c r="T46" s="1576"/>
      <c r="U46" s="1584"/>
      <c r="V46" s="1088"/>
      <c r="W46" s="1089">
        <v>5</v>
      </c>
      <c r="X46" s="1182"/>
      <c r="Y46" s="1182"/>
      <c r="Z46" s="1182"/>
      <c r="AA46" s="1578">
        <f t="shared" si="8"/>
        <v>5</v>
      </c>
      <c r="AB46" s="1266"/>
      <c r="AC46" s="1182">
        <f>14</f>
        <v>14</v>
      </c>
      <c r="AD46" s="1267">
        <f t="shared" si="9"/>
        <v>14</v>
      </c>
      <c r="AY46" s="1227"/>
      <c r="AZ46" s="1227"/>
    </row>
    <row r="47" spans="1:52" s="1049" customFormat="1" ht="8.1" customHeight="1" x14ac:dyDescent="0.25">
      <c r="A47" s="1566" t="s">
        <v>534</v>
      </c>
      <c r="B47" s="1466"/>
      <c r="C47" s="1585" t="s">
        <v>37</v>
      </c>
      <c r="D47" s="1586"/>
      <c r="E47" s="1532"/>
      <c r="F47" s="1184"/>
      <c r="G47" s="1581"/>
      <c r="H47" s="1582"/>
      <c r="I47" s="1583"/>
      <c r="J47" s="1583"/>
      <c r="K47" s="1583"/>
      <c r="L47" s="1583"/>
      <c r="M47" s="1583"/>
      <c r="N47" s="1583"/>
      <c r="O47" s="1583"/>
      <c r="P47" s="1583"/>
      <c r="Q47" s="1583"/>
      <c r="R47" s="1574"/>
      <c r="S47" s="1575"/>
      <c r="T47" s="1576"/>
      <c r="U47" s="1584"/>
      <c r="V47" s="1088"/>
      <c r="W47" s="1089"/>
      <c r="X47" s="1182">
        <v>2</v>
      </c>
      <c r="Y47" s="1182">
        <v>1</v>
      </c>
      <c r="Z47" s="1182"/>
      <c r="AA47" s="1578">
        <f t="shared" si="8"/>
        <v>3</v>
      </c>
      <c r="AB47" s="1266"/>
      <c r="AC47" s="1182">
        <v>17</v>
      </c>
      <c r="AD47" s="1267">
        <f t="shared" si="9"/>
        <v>17</v>
      </c>
      <c r="AY47" s="1227"/>
      <c r="AZ47" s="1227"/>
    </row>
    <row r="48" spans="1:52" s="1049" customFormat="1" ht="8.1" customHeight="1" x14ac:dyDescent="0.25">
      <c r="A48" s="1566" t="s">
        <v>535</v>
      </c>
      <c r="B48" s="1466"/>
      <c r="C48" s="1585" t="s">
        <v>60</v>
      </c>
      <c r="D48" s="1586"/>
      <c r="E48" s="1532"/>
      <c r="F48" s="1184"/>
      <c r="G48" s="1581"/>
      <c r="H48" s="1582"/>
      <c r="I48" s="1583"/>
      <c r="J48" s="1583"/>
      <c r="K48" s="1583"/>
      <c r="L48" s="1583"/>
      <c r="M48" s="1583"/>
      <c r="N48" s="1583"/>
      <c r="O48" s="1583"/>
      <c r="P48" s="1583"/>
      <c r="Q48" s="1583"/>
      <c r="R48" s="1574"/>
      <c r="S48" s="1575"/>
      <c r="T48" s="1576"/>
      <c r="U48" s="1584"/>
      <c r="V48" s="1088"/>
      <c r="W48" s="1089"/>
      <c r="X48" s="1182"/>
      <c r="Y48" s="1182">
        <v>3</v>
      </c>
      <c r="Z48" s="1182"/>
      <c r="AA48" s="1578">
        <f t="shared" si="8"/>
        <v>3</v>
      </c>
      <c r="AB48" s="1266"/>
      <c r="AC48" s="1182">
        <v>11</v>
      </c>
      <c r="AD48" s="1267">
        <f t="shared" si="9"/>
        <v>11</v>
      </c>
      <c r="AP48" s="1590"/>
      <c r="AQ48" s="1227"/>
      <c r="AR48" s="1227"/>
      <c r="AS48" s="1227"/>
      <c r="AT48" s="1227"/>
      <c r="AU48" s="1227"/>
      <c r="AV48" s="1227"/>
      <c r="AW48" s="1227"/>
      <c r="AX48" s="1227"/>
      <c r="AY48" s="1227"/>
      <c r="AZ48" s="1227"/>
    </row>
    <row r="49" spans="1:52" s="1049" customFormat="1" ht="8.1" customHeight="1" x14ac:dyDescent="0.25">
      <c r="A49" s="1566" t="s">
        <v>536</v>
      </c>
      <c r="B49" s="1591"/>
      <c r="C49" s="1585" t="s">
        <v>5</v>
      </c>
      <c r="D49" s="1586"/>
      <c r="E49" s="1351"/>
      <c r="F49" s="1184"/>
      <c r="G49" s="1581"/>
      <c r="H49" s="1582"/>
      <c r="I49" s="1583"/>
      <c r="J49" s="1583"/>
      <c r="K49" s="1583"/>
      <c r="L49" s="1583"/>
      <c r="M49" s="1583"/>
      <c r="N49" s="1583"/>
      <c r="O49" s="1583"/>
      <c r="P49" s="1583"/>
      <c r="Q49" s="1583"/>
      <c r="R49" s="1574"/>
      <c r="S49" s="1575"/>
      <c r="T49" s="1576"/>
      <c r="U49" s="1584"/>
      <c r="V49" s="1088">
        <v>1</v>
      </c>
      <c r="W49" s="1089">
        <v>2</v>
      </c>
      <c r="X49" s="1182"/>
      <c r="Y49" s="1182"/>
      <c r="Z49" s="1182"/>
      <c r="AA49" s="1578">
        <f t="shared" si="8"/>
        <v>3</v>
      </c>
      <c r="AB49" s="1266"/>
      <c r="AC49" s="1182">
        <f>8</f>
        <v>8</v>
      </c>
      <c r="AD49" s="1267">
        <f t="shared" si="9"/>
        <v>8</v>
      </c>
      <c r="AP49" s="1590"/>
      <c r="AQ49" s="1227"/>
      <c r="AR49" s="1227"/>
      <c r="AS49" s="1227"/>
      <c r="AT49" s="1227"/>
      <c r="AU49" s="1227"/>
      <c r="AV49" s="1227"/>
      <c r="AW49" s="1227"/>
      <c r="AX49" s="1227"/>
      <c r="AY49" s="1227"/>
      <c r="AZ49" s="1227"/>
    </row>
    <row r="50" spans="1:52" s="1049" customFormat="1" ht="8.1" customHeight="1" x14ac:dyDescent="0.25">
      <c r="A50" s="1566" t="s">
        <v>537</v>
      </c>
      <c r="B50" s="1591"/>
      <c r="C50" s="1585" t="s">
        <v>55</v>
      </c>
      <c r="D50" s="1586"/>
      <c r="E50" s="1532"/>
      <c r="F50" s="1184"/>
      <c r="G50" s="1581"/>
      <c r="H50" s="1582"/>
      <c r="I50" s="1583"/>
      <c r="J50" s="1587"/>
      <c r="K50" s="1583"/>
      <c r="L50" s="1583"/>
      <c r="M50" s="1583"/>
      <c r="N50" s="1583"/>
      <c r="O50" s="1583"/>
      <c r="P50" s="1583"/>
      <c r="Q50" s="1583"/>
      <c r="R50" s="1574"/>
      <c r="S50" s="1575"/>
      <c r="T50" s="1576"/>
      <c r="U50" s="1584"/>
      <c r="V50" s="1088"/>
      <c r="W50" s="1089"/>
      <c r="X50" s="1182"/>
      <c r="Y50" s="1182">
        <v>2</v>
      </c>
      <c r="Z50" s="1182"/>
      <c r="AA50" s="1578">
        <f t="shared" si="8"/>
        <v>2</v>
      </c>
      <c r="AB50" s="1266"/>
      <c r="AC50" s="1182">
        <v>8</v>
      </c>
      <c r="AD50" s="1267">
        <f t="shared" si="9"/>
        <v>8</v>
      </c>
      <c r="AF50" s="4145" t="s">
        <v>595</v>
      </c>
      <c r="AG50" s="1140"/>
      <c r="AH50" s="4142" t="s">
        <v>596</v>
      </c>
      <c r="AI50" s="4142"/>
      <c r="AJ50" s="4142"/>
      <c r="AK50" s="4142"/>
      <c r="AL50" s="4142"/>
      <c r="AM50" s="4142"/>
      <c r="AN50" s="4142"/>
      <c r="AO50" s="4142"/>
      <c r="AP50" s="4142"/>
      <c r="AQ50" s="1227"/>
      <c r="AR50" s="1227"/>
      <c r="AS50" s="1227"/>
      <c r="AT50" s="1227"/>
      <c r="AU50" s="1227"/>
      <c r="AV50" s="1227"/>
      <c r="AW50" s="1227"/>
      <c r="AX50" s="1227"/>
    </row>
    <row r="51" spans="1:52" s="1049" customFormat="1" ht="8.1" customHeight="1" x14ac:dyDescent="0.25">
      <c r="A51" s="1566" t="s">
        <v>538</v>
      </c>
      <c r="B51" s="1591"/>
      <c r="C51" s="1585" t="s">
        <v>51</v>
      </c>
      <c r="D51" s="1586"/>
      <c r="E51" s="1351"/>
      <c r="F51" s="1184"/>
      <c r="G51" s="1581"/>
      <c r="H51" s="1582"/>
      <c r="I51" s="1583"/>
      <c r="J51" s="1592"/>
      <c r="K51" s="1583"/>
      <c r="L51" s="1583"/>
      <c r="M51" s="1583"/>
      <c r="N51" s="1583"/>
      <c r="O51" s="1583"/>
      <c r="P51" s="1583"/>
      <c r="Q51" s="1583"/>
      <c r="R51" s="1574"/>
      <c r="S51" s="1575"/>
      <c r="T51" s="1576"/>
      <c r="U51" s="1584"/>
      <c r="V51" s="1088">
        <v>2</v>
      </c>
      <c r="W51" s="1089"/>
      <c r="X51" s="1182"/>
      <c r="Y51" s="1182"/>
      <c r="Z51" s="1182"/>
      <c r="AA51" s="1578">
        <f t="shared" si="8"/>
        <v>2</v>
      </c>
      <c r="AB51" s="1266"/>
      <c r="AC51" s="1182">
        <f>8</f>
        <v>8</v>
      </c>
      <c r="AD51" s="1267">
        <f t="shared" si="9"/>
        <v>8</v>
      </c>
      <c r="AF51" s="4146"/>
      <c r="AG51" s="1210"/>
      <c r="AH51" s="4143"/>
      <c r="AI51" s="4143"/>
      <c r="AJ51" s="4143"/>
      <c r="AK51" s="4143"/>
      <c r="AL51" s="4143"/>
      <c r="AM51" s="4143"/>
      <c r="AN51" s="4143"/>
      <c r="AO51" s="4143"/>
      <c r="AP51" s="4143"/>
      <c r="AQ51" s="1590"/>
      <c r="AR51" s="1590"/>
    </row>
    <row r="52" spans="1:52" s="1049" customFormat="1" ht="8.1" customHeight="1" x14ac:dyDescent="0.25">
      <c r="A52" s="1566" t="s">
        <v>539</v>
      </c>
      <c r="B52" s="1591"/>
      <c r="C52" s="1585" t="s">
        <v>137</v>
      </c>
      <c r="D52" s="1586"/>
      <c r="E52" s="1532"/>
      <c r="F52" s="1184"/>
      <c r="G52" s="1581"/>
      <c r="H52" s="1582"/>
      <c r="I52" s="1583"/>
      <c r="J52" s="1583"/>
      <c r="K52" s="1583"/>
      <c r="L52" s="1583"/>
      <c r="M52" s="1583"/>
      <c r="N52" s="1583"/>
      <c r="O52" s="1583"/>
      <c r="P52" s="1583"/>
      <c r="Q52" s="1583"/>
      <c r="R52" s="1574"/>
      <c r="S52" s="1575"/>
      <c r="T52" s="1576"/>
      <c r="U52" s="1584"/>
      <c r="V52" s="1088"/>
      <c r="W52" s="1089"/>
      <c r="X52" s="1182"/>
      <c r="Y52" s="1182">
        <v>2</v>
      </c>
      <c r="Z52" s="1182"/>
      <c r="AA52" s="1578">
        <f t="shared" si="8"/>
        <v>2</v>
      </c>
      <c r="AB52" s="1266"/>
      <c r="AC52" s="1182">
        <v>7</v>
      </c>
      <c r="AD52" s="1267">
        <f t="shared" si="9"/>
        <v>7</v>
      </c>
      <c r="AF52" s="4144" t="s">
        <v>597</v>
      </c>
      <c r="AG52" s="1199"/>
      <c r="AH52" s="4147" t="s">
        <v>598</v>
      </c>
      <c r="AI52" s="4147"/>
      <c r="AJ52" s="4147"/>
      <c r="AK52" s="4147"/>
      <c r="AL52" s="4147"/>
      <c r="AM52" s="4147"/>
      <c r="AN52" s="4147"/>
      <c r="AO52" s="4147"/>
      <c r="AP52" s="4147"/>
      <c r="AQ52" s="1590"/>
      <c r="AR52" s="1590"/>
    </row>
    <row r="53" spans="1:52" ht="8.1" customHeight="1" x14ac:dyDescent="0.25">
      <c r="A53" s="1566" t="s">
        <v>540</v>
      </c>
      <c r="B53" s="1591"/>
      <c r="C53" s="1588" t="s">
        <v>470</v>
      </c>
      <c r="D53" s="1589"/>
      <c r="E53" s="1532"/>
      <c r="F53" s="1184"/>
      <c r="G53" s="1581"/>
      <c r="H53" s="1582"/>
      <c r="I53" s="1583"/>
      <c r="J53" s="1583"/>
      <c r="K53" s="1587"/>
      <c r="L53" s="1587"/>
      <c r="M53" s="1583"/>
      <c r="N53" s="1583"/>
      <c r="O53" s="1583"/>
      <c r="P53" s="1583"/>
      <c r="Q53" s="1583"/>
      <c r="R53" s="1574"/>
      <c r="S53" s="1575"/>
      <c r="T53" s="1576"/>
      <c r="U53" s="1584"/>
      <c r="V53" s="1088"/>
      <c r="W53" s="1089"/>
      <c r="X53" s="1182">
        <v>1</v>
      </c>
      <c r="Y53" s="1182"/>
      <c r="Z53" s="1182"/>
      <c r="AA53" s="1578">
        <f t="shared" si="8"/>
        <v>1</v>
      </c>
      <c r="AB53" s="1266">
        <v>1</v>
      </c>
      <c r="AC53" s="1182">
        <f>13</f>
        <v>13</v>
      </c>
      <c r="AD53" s="1267">
        <f t="shared" si="9"/>
        <v>13</v>
      </c>
      <c r="AE53" s="1047"/>
      <c r="AF53" s="4145"/>
      <c r="AG53" s="1047"/>
      <c r="AH53" s="4142"/>
      <c r="AI53" s="4142"/>
      <c r="AJ53" s="4142"/>
      <c r="AK53" s="4142"/>
      <c r="AL53" s="4142"/>
      <c r="AM53" s="4142"/>
      <c r="AN53" s="4142"/>
      <c r="AO53" s="4142"/>
      <c r="AP53" s="4142"/>
      <c r="AQ53" s="1590"/>
      <c r="AR53" s="1590"/>
    </row>
    <row r="54" spans="1:52" s="1049" customFormat="1" ht="8.1" customHeight="1" x14ac:dyDescent="0.25">
      <c r="A54" s="1566" t="s">
        <v>541</v>
      </c>
      <c r="B54" s="1591"/>
      <c r="C54" s="1588" t="s">
        <v>472</v>
      </c>
      <c r="D54" s="1589"/>
      <c r="E54" s="1532"/>
      <c r="F54" s="1184"/>
      <c r="G54" s="1581"/>
      <c r="H54" s="1582"/>
      <c r="I54" s="1583"/>
      <c r="J54" s="1583"/>
      <c r="K54" s="1583"/>
      <c r="L54" s="1583"/>
      <c r="M54" s="1587"/>
      <c r="N54" s="1583"/>
      <c r="O54" s="1583"/>
      <c r="P54" s="1583"/>
      <c r="Q54" s="1583"/>
      <c r="R54" s="1574"/>
      <c r="S54" s="1575"/>
      <c r="T54" s="1576"/>
      <c r="U54" s="1584"/>
      <c r="V54" s="1088"/>
      <c r="W54" s="1089"/>
      <c r="X54" s="1182">
        <v>1</v>
      </c>
      <c r="Y54" s="1182"/>
      <c r="Z54" s="1182"/>
      <c r="AA54" s="1578">
        <f t="shared" si="8"/>
        <v>1</v>
      </c>
      <c r="AB54" s="1266">
        <v>1</v>
      </c>
      <c r="AC54" s="1182">
        <f>13</f>
        <v>13</v>
      </c>
      <c r="AD54" s="1267">
        <f t="shared" si="9"/>
        <v>13</v>
      </c>
      <c r="AF54" s="1053"/>
      <c r="AG54" s="1053"/>
      <c r="AH54" s="1052"/>
      <c r="AI54" s="1052"/>
      <c r="AJ54" s="1052"/>
      <c r="AK54" s="1052"/>
      <c r="AL54" s="1052"/>
      <c r="AM54" s="1052"/>
      <c r="AN54" s="1052"/>
      <c r="AO54" s="1052"/>
      <c r="AP54" s="1140"/>
      <c r="AQ54" s="1140"/>
      <c r="AR54" s="1140"/>
      <c r="AS54" s="1140"/>
      <c r="AT54" s="1140"/>
      <c r="AU54" s="1140"/>
      <c r="AV54" s="1140"/>
      <c r="AW54" s="1140"/>
      <c r="AX54" s="1140"/>
    </row>
    <row r="55" spans="1:52" s="1049" customFormat="1" ht="8.1" customHeight="1" x14ac:dyDescent="0.25">
      <c r="A55" s="1566" t="s">
        <v>542</v>
      </c>
      <c r="B55" s="1591"/>
      <c r="C55" s="1585" t="s">
        <v>35</v>
      </c>
      <c r="D55" s="1586"/>
      <c r="E55" s="1532"/>
      <c r="F55" s="1184"/>
      <c r="G55" s="1581"/>
      <c r="H55" s="1582"/>
      <c r="I55" s="1583"/>
      <c r="J55" s="1583"/>
      <c r="K55" s="1583"/>
      <c r="L55" s="1583"/>
      <c r="M55" s="1583"/>
      <c r="N55" s="1583"/>
      <c r="O55" s="1583"/>
      <c r="P55" s="1583"/>
      <c r="Q55" s="1583"/>
      <c r="R55" s="1574"/>
      <c r="S55" s="1575"/>
      <c r="T55" s="1576"/>
      <c r="U55" s="1584"/>
      <c r="V55" s="1088"/>
      <c r="W55" s="1089">
        <v>1</v>
      </c>
      <c r="X55" s="1182"/>
      <c r="Y55" s="1182"/>
      <c r="Z55" s="1182"/>
      <c r="AA55" s="1578">
        <f t="shared" si="8"/>
        <v>1</v>
      </c>
      <c r="AB55" s="1266"/>
      <c r="AC55" s="1182">
        <f>12</f>
        <v>12</v>
      </c>
      <c r="AD55" s="1267">
        <f t="shared" si="9"/>
        <v>12</v>
      </c>
      <c r="AF55" s="1052"/>
      <c r="AG55" s="1052"/>
      <c r="AH55" s="1052"/>
      <c r="AI55" s="1052"/>
      <c r="AJ55" s="1052"/>
      <c r="AK55" s="1052"/>
      <c r="AL55" s="1052"/>
      <c r="AM55" s="1052"/>
      <c r="AN55" s="1052"/>
      <c r="AO55" s="1052"/>
      <c r="AP55" s="1052"/>
      <c r="AQ55" s="1052"/>
      <c r="AR55" s="1052"/>
      <c r="AS55" s="1052"/>
      <c r="AT55" s="1052"/>
      <c r="AU55" s="1052"/>
      <c r="AV55" s="1052"/>
      <c r="AW55" s="1052"/>
      <c r="AX55" s="1052"/>
    </row>
    <row r="56" spans="1:52" ht="8.1" customHeight="1" x14ac:dyDescent="0.25">
      <c r="A56" s="1566" t="s">
        <v>543</v>
      </c>
      <c r="B56" s="1591"/>
      <c r="C56" s="1585" t="s">
        <v>46</v>
      </c>
      <c r="D56" s="1586"/>
      <c r="E56" s="1532"/>
      <c r="F56" s="1184"/>
      <c r="G56" s="1581"/>
      <c r="H56" s="1582"/>
      <c r="I56" s="1583"/>
      <c r="J56" s="1583"/>
      <c r="K56" s="1583"/>
      <c r="L56" s="1583"/>
      <c r="M56" s="1583"/>
      <c r="N56" s="1583"/>
      <c r="O56" s="1583"/>
      <c r="P56" s="1583"/>
      <c r="Q56" s="1583"/>
      <c r="R56" s="1574"/>
      <c r="S56" s="1575"/>
      <c r="T56" s="1576"/>
      <c r="U56" s="1584"/>
      <c r="V56" s="1088"/>
      <c r="W56" s="1089"/>
      <c r="X56" s="1182">
        <v>1</v>
      </c>
      <c r="Y56" s="1182"/>
      <c r="Z56" s="1182"/>
      <c r="AA56" s="1578">
        <f t="shared" si="8"/>
        <v>1</v>
      </c>
      <c r="AB56" s="1266"/>
      <c r="AC56" s="1182">
        <f>10</f>
        <v>10</v>
      </c>
      <c r="AD56" s="1267">
        <f t="shared" si="9"/>
        <v>10</v>
      </c>
      <c r="AE56" s="1047"/>
    </row>
    <row r="57" spans="1:52" s="1140" customFormat="1" ht="8.1" customHeight="1" x14ac:dyDescent="0.25">
      <c r="A57" s="1566" t="s">
        <v>544</v>
      </c>
      <c r="B57" s="1591"/>
      <c r="C57" s="1585" t="s">
        <v>53</v>
      </c>
      <c r="D57" s="1586"/>
      <c r="E57" s="1532"/>
      <c r="F57" s="1184"/>
      <c r="G57" s="1581"/>
      <c r="H57" s="1582"/>
      <c r="I57" s="1583"/>
      <c r="J57" s="1583"/>
      <c r="K57" s="1583"/>
      <c r="L57" s="1583"/>
      <c r="M57" s="1583"/>
      <c r="N57" s="1583"/>
      <c r="O57" s="1583"/>
      <c r="P57" s="1583"/>
      <c r="Q57" s="1583"/>
      <c r="R57" s="1574"/>
      <c r="S57" s="1575"/>
      <c r="T57" s="1576"/>
      <c r="U57" s="1584"/>
      <c r="V57" s="1088">
        <v>1</v>
      </c>
      <c r="W57" s="1089"/>
      <c r="X57" s="1182"/>
      <c r="Y57" s="1182"/>
      <c r="Z57" s="1182"/>
      <c r="AA57" s="1578">
        <f t="shared" si="8"/>
        <v>1</v>
      </c>
      <c r="AB57" s="1266"/>
      <c r="AC57" s="1182">
        <f>6</f>
        <v>6</v>
      </c>
      <c r="AD57" s="1267">
        <f t="shared" si="9"/>
        <v>6</v>
      </c>
      <c r="AE57" s="1053"/>
      <c r="AF57" s="3939" t="s">
        <v>599</v>
      </c>
      <c r="AG57" s="3940"/>
      <c r="AH57" s="3940"/>
      <c r="AI57" s="3940"/>
      <c r="AJ57" s="3940"/>
      <c r="AK57" s="3940"/>
      <c r="AL57" s="3940"/>
      <c r="AM57" s="3940"/>
      <c r="AN57" s="3940"/>
      <c r="AO57" s="3941"/>
      <c r="AP57" s="2"/>
      <c r="AQ57" s="2"/>
      <c r="AR57" s="2"/>
      <c r="AS57" s="2"/>
      <c r="AT57" s="2"/>
      <c r="AU57" s="2"/>
      <c r="AV57" s="2"/>
      <c r="AW57" s="2"/>
      <c r="AX57" s="2"/>
    </row>
    <row r="58" spans="1:52" s="1052" customFormat="1" ht="8.1" customHeight="1" x14ac:dyDescent="0.25">
      <c r="A58" s="1566" t="s">
        <v>545</v>
      </c>
      <c r="B58" s="1591"/>
      <c r="C58" s="1585" t="s">
        <v>47</v>
      </c>
      <c r="D58" s="1586"/>
      <c r="E58" s="1532"/>
      <c r="F58" s="1184"/>
      <c r="G58" s="1581"/>
      <c r="H58" s="1582"/>
      <c r="I58" s="1583"/>
      <c r="J58" s="1583"/>
      <c r="K58" s="1583"/>
      <c r="L58" s="1583"/>
      <c r="M58" s="1583"/>
      <c r="N58" s="1583"/>
      <c r="O58" s="1583"/>
      <c r="P58" s="1583"/>
      <c r="Q58" s="1583"/>
      <c r="R58" s="1574"/>
      <c r="S58" s="1575"/>
      <c r="T58" s="1576"/>
      <c r="U58" s="1584"/>
      <c r="V58" s="1088"/>
      <c r="W58" s="1089"/>
      <c r="X58" s="1182">
        <v>1</v>
      </c>
      <c r="Y58" s="1182"/>
      <c r="Z58" s="1182"/>
      <c r="AA58" s="1578">
        <f t="shared" si="8"/>
        <v>1</v>
      </c>
      <c r="AB58" s="1266"/>
      <c r="AC58" s="1182">
        <f>4</f>
        <v>4</v>
      </c>
      <c r="AD58" s="1267">
        <f t="shared" si="9"/>
        <v>4</v>
      </c>
      <c r="AE58" s="1053"/>
      <c r="AF58" s="3942"/>
      <c r="AG58" s="3943"/>
      <c r="AH58" s="3943"/>
      <c r="AI58" s="3943"/>
      <c r="AJ58" s="3943"/>
      <c r="AK58" s="3943"/>
      <c r="AL58" s="3943"/>
      <c r="AM58" s="3943"/>
      <c r="AN58" s="3943"/>
      <c r="AO58" s="3944"/>
      <c r="AQ58" s="1047"/>
      <c r="AR58" s="1047"/>
      <c r="AS58" s="1047"/>
      <c r="AT58" s="1047"/>
      <c r="AU58" s="1047"/>
      <c r="AV58" s="1047"/>
      <c r="AW58" s="1047"/>
      <c r="AX58" s="1047"/>
    </row>
    <row r="59" spans="1:52" ht="8.1" customHeight="1" x14ac:dyDescent="0.25">
      <c r="A59" s="1566" t="s">
        <v>546</v>
      </c>
      <c r="B59" s="1591"/>
      <c r="C59" s="1593" t="s">
        <v>15</v>
      </c>
      <c r="D59" s="1594"/>
      <c r="E59" s="1532"/>
      <c r="F59" s="1184"/>
      <c r="G59" s="1581"/>
      <c r="H59" s="1582"/>
      <c r="I59" s="1583"/>
      <c r="J59" s="1583"/>
      <c r="K59" s="1583"/>
      <c r="L59" s="1583"/>
      <c r="M59" s="1583"/>
      <c r="N59" s="1583"/>
      <c r="O59" s="1583"/>
      <c r="P59" s="1583"/>
      <c r="Q59" s="1583"/>
      <c r="R59" s="1574"/>
      <c r="S59" s="1575"/>
      <c r="T59" s="1576"/>
      <c r="U59" s="1584"/>
      <c r="V59" s="1088"/>
      <c r="W59" s="1089">
        <v>1</v>
      </c>
      <c r="X59" s="1182"/>
      <c r="Y59" s="1182"/>
      <c r="Z59" s="1182"/>
      <c r="AA59" s="1578">
        <f t="shared" si="8"/>
        <v>1</v>
      </c>
      <c r="AB59" s="1266"/>
      <c r="AC59" s="1182">
        <f>4</f>
        <v>4</v>
      </c>
      <c r="AD59" s="1267">
        <f t="shared" si="9"/>
        <v>4</v>
      </c>
      <c r="AE59" s="1053"/>
      <c r="AF59" s="3942"/>
      <c r="AG59" s="3943"/>
      <c r="AH59" s="3943"/>
      <c r="AI59" s="3943"/>
      <c r="AJ59" s="3943"/>
      <c r="AK59" s="3943"/>
      <c r="AL59" s="3943"/>
      <c r="AM59" s="3943"/>
      <c r="AN59" s="3943"/>
      <c r="AO59" s="3944"/>
    </row>
    <row r="60" spans="1:52" s="2" customFormat="1" ht="8.1" customHeight="1" x14ac:dyDescent="0.25">
      <c r="A60" s="1566" t="s">
        <v>547</v>
      </c>
      <c r="B60" s="1591"/>
      <c r="C60" s="1585" t="s">
        <v>54</v>
      </c>
      <c r="D60" s="1586"/>
      <c r="E60" s="1532"/>
      <c r="F60" s="1184"/>
      <c r="G60" s="1581"/>
      <c r="H60" s="1582"/>
      <c r="I60" s="1583"/>
      <c r="J60" s="1583"/>
      <c r="K60" s="1583"/>
      <c r="L60" s="1583"/>
      <c r="M60" s="1583"/>
      <c r="N60" s="1583"/>
      <c r="O60" s="1583"/>
      <c r="P60" s="1583"/>
      <c r="Q60" s="1583"/>
      <c r="R60" s="1574"/>
      <c r="S60" s="1575"/>
      <c r="T60" s="1576"/>
      <c r="U60" s="1584"/>
      <c r="V60" s="1088">
        <v>1</v>
      </c>
      <c r="W60" s="1089"/>
      <c r="X60" s="1182"/>
      <c r="Y60" s="1182"/>
      <c r="Z60" s="1182"/>
      <c r="AA60" s="1578">
        <f t="shared" si="8"/>
        <v>1</v>
      </c>
      <c r="AB60" s="1266"/>
      <c r="AC60" s="1182">
        <f>3</f>
        <v>3</v>
      </c>
      <c r="AD60" s="1267">
        <f t="shared" si="9"/>
        <v>3</v>
      </c>
      <c r="AE60" s="1053"/>
      <c r="AF60" s="3942"/>
      <c r="AG60" s="3943"/>
      <c r="AH60" s="3943"/>
      <c r="AI60" s="3943"/>
      <c r="AJ60" s="3943"/>
      <c r="AK60" s="3943"/>
      <c r="AL60" s="3943"/>
      <c r="AM60" s="3943"/>
      <c r="AN60" s="3943"/>
      <c r="AO60" s="3944"/>
      <c r="AQ60" s="1047"/>
      <c r="AR60" s="1047"/>
      <c r="AS60" s="1047"/>
      <c r="AT60" s="1047"/>
      <c r="AU60" s="1047"/>
      <c r="AV60" s="1047"/>
      <c r="AW60" s="1047"/>
      <c r="AX60" s="1047"/>
    </row>
    <row r="61" spans="1:52" s="2" customFormat="1" ht="8.1" customHeight="1" x14ac:dyDescent="0.25">
      <c r="A61" s="1566" t="s">
        <v>600</v>
      </c>
      <c r="B61" s="1591"/>
      <c r="C61" s="1585" t="s">
        <v>52</v>
      </c>
      <c r="D61" s="1586"/>
      <c r="E61" s="1532"/>
      <c r="F61" s="1184"/>
      <c r="G61" s="1581"/>
      <c r="H61" s="1582"/>
      <c r="I61" s="1583"/>
      <c r="J61" s="1583"/>
      <c r="K61" s="1583"/>
      <c r="L61" s="1583"/>
      <c r="M61" s="1583"/>
      <c r="N61" s="1583"/>
      <c r="O61" s="1583"/>
      <c r="P61" s="1583"/>
      <c r="Q61" s="1583"/>
      <c r="R61" s="1574"/>
      <c r="S61" s="1575"/>
      <c r="T61" s="1576"/>
      <c r="U61" s="1584"/>
      <c r="V61" s="1088">
        <v>1</v>
      </c>
      <c r="W61" s="1089"/>
      <c r="X61" s="1182"/>
      <c r="Y61" s="1182"/>
      <c r="Z61" s="1182"/>
      <c r="AA61" s="1578">
        <f t="shared" si="8"/>
        <v>1</v>
      </c>
      <c r="AB61" s="1266"/>
      <c r="AC61" s="1182">
        <f>1</f>
        <v>1</v>
      </c>
      <c r="AD61" s="1267">
        <f t="shared" si="9"/>
        <v>1</v>
      </c>
      <c r="AE61" s="1053"/>
      <c r="AF61" s="3942"/>
      <c r="AG61" s="3943"/>
      <c r="AH61" s="3943"/>
      <c r="AI61" s="3943"/>
      <c r="AJ61" s="3943"/>
      <c r="AK61" s="3943"/>
      <c r="AL61" s="3943"/>
      <c r="AM61" s="3943"/>
      <c r="AN61" s="3943"/>
      <c r="AO61" s="3944"/>
      <c r="AQ61" s="1047"/>
      <c r="AR61" s="1047"/>
      <c r="AS61" s="1047"/>
      <c r="AT61" s="1047"/>
      <c r="AU61" s="1047"/>
      <c r="AV61" s="1047"/>
      <c r="AW61" s="1047"/>
      <c r="AX61" s="1047"/>
    </row>
    <row r="62" spans="1:52" ht="8.1" customHeight="1" x14ac:dyDescent="0.25">
      <c r="A62" s="1566" t="s">
        <v>601</v>
      </c>
      <c r="B62" s="1591"/>
      <c r="C62" s="1585" t="s">
        <v>66</v>
      </c>
      <c r="D62" s="1586"/>
      <c r="E62" s="1351"/>
      <c r="F62" s="1184"/>
      <c r="G62" s="1570"/>
      <c r="H62" s="1571"/>
      <c r="I62" s="1572"/>
      <c r="J62" s="1583"/>
      <c r="K62" s="1583"/>
      <c r="L62" s="1583"/>
      <c r="M62" s="1583"/>
      <c r="N62" s="1583"/>
      <c r="O62" s="1583"/>
      <c r="P62" s="1583"/>
      <c r="Q62" s="1583"/>
      <c r="R62" s="1574"/>
      <c r="S62" s="1575"/>
      <c r="T62" s="1576"/>
      <c r="U62" s="1584"/>
      <c r="V62" s="1088"/>
      <c r="W62" s="1089">
        <v>1</v>
      </c>
      <c r="X62" s="1182"/>
      <c r="Y62" s="1182"/>
      <c r="Z62" s="1182"/>
      <c r="AA62" s="1578">
        <f t="shared" si="8"/>
        <v>1</v>
      </c>
      <c r="AB62" s="1266"/>
      <c r="AC62" s="1182">
        <f>0</f>
        <v>0</v>
      </c>
      <c r="AD62" s="1267">
        <f t="shared" si="9"/>
        <v>0</v>
      </c>
      <c r="AE62" s="1053"/>
      <c r="AF62" s="3942"/>
      <c r="AG62" s="3943"/>
      <c r="AH62" s="3943"/>
      <c r="AI62" s="3943"/>
      <c r="AJ62" s="3943"/>
      <c r="AK62" s="3943"/>
      <c r="AL62" s="3943"/>
      <c r="AM62" s="3943"/>
      <c r="AN62" s="3943"/>
      <c r="AO62" s="3944"/>
    </row>
    <row r="63" spans="1:52" ht="8.1" customHeight="1" x14ac:dyDescent="0.25">
      <c r="A63" s="1566" t="s">
        <v>602</v>
      </c>
      <c r="B63" s="1591"/>
      <c r="C63" s="1585" t="s">
        <v>67</v>
      </c>
      <c r="D63" s="1586"/>
      <c r="E63" s="1532"/>
      <c r="F63" s="1184"/>
      <c r="G63" s="1570"/>
      <c r="H63" s="1571"/>
      <c r="I63" s="1572"/>
      <c r="J63" s="1583"/>
      <c r="K63" s="1583"/>
      <c r="L63" s="1583"/>
      <c r="M63" s="1583"/>
      <c r="N63" s="1583"/>
      <c r="O63" s="1583"/>
      <c r="P63" s="1583"/>
      <c r="Q63" s="1583"/>
      <c r="R63" s="1574"/>
      <c r="S63" s="1575"/>
      <c r="T63" s="1576"/>
      <c r="U63" s="1584"/>
      <c r="V63" s="1088">
        <v>1</v>
      </c>
      <c r="W63" s="1089"/>
      <c r="X63" s="1182"/>
      <c r="Y63" s="1182"/>
      <c r="Z63" s="1182"/>
      <c r="AA63" s="1578">
        <f t="shared" si="8"/>
        <v>1</v>
      </c>
      <c r="AB63" s="1266"/>
      <c r="AC63" s="1182">
        <f>0</f>
        <v>0</v>
      </c>
      <c r="AD63" s="1267">
        <f t="shared" si="9"/>
        <v>0</v>
      </c>
      <c r="AE63" s="1047"/>
      <c r="AF63" s="3942"/>
      <c r="AG63" s="3943"/>
      <c r="AH63" s="3943"/>
      <c r="AI63" s="3943"/>
      <c r="AJ63" s="3943"/>
      <c r="AK63" s="3943"/>
      <c r="AL63" s="3943"/>
      <c r="AM63" s="3943"/>
      <c r="AN63" s="3943"/>
      <c r="AO63" s="3944"/>
    </row>
    <row r="64" spans="1:52" ht="8.1" customHeight="1" x14ac:dyDescent="0.25">
      <c r="A64" s="1566" t="s">
        <v>603</v>
      </c>
      <c r="B64" s="1591"/>
      <c r="C64" s="1585" t="s">
        <v>40</v>
      </c>
      <c r="D64" s="1586"/>
      <c r="E64" s="1532"/>
      <c r="F64" s="1184"/>
      <c r="G64" s="1570"/>
      <c r="H64" s="1571"/>
      <c r="I64" s="1572"/>
      <c r="J64" s="1583"/>
      <c r="K64" s="1583"/>
      <c r="L64" s="1583"/>
      <c r="M64" s="1583"/>
      <c r="N64" s="1583"/>
      <c r="O64" s="1583"/>
      <c r="P64" s="1583"/>
      <c r="Q64" s="1583"/>
      <c r="R64" s="1574"/>
      <c r="S64" s="1575"/>
      <c r="T64" s="1576"/>
      <c r="U64" s="1584"/>
      <c r="V64" s="1088"/>
      <c r="W64" s="1089"/>
      <c r="X64" s="1182">
        <v>1</v>
      </c>
      <c r="Y64" s="1182"/>
      <c r="Z64" s="1182"/>
      <c r="AA64" s="1578">
        <f t="shared" si="8"/>
        <v>1</v>
      </c>
      <c r="AB64" s="1266"/>
      <c r="AC64" s="1182">
        <f>0</f>
        <v>0</v>
      </c>
      <c r="AD64" s="1267">
        <f t="shared" si="9"/>
        <v>0</v>
      </c>
      <c r="AE64" s="1047"/>
      <c r="AF64" s="3942"/>
      <c r="AG64" s="3943"/>
      <c r="AH64" s="3943"/>
      <c r="AI64" s="3943"/>
      <c r="AJ64" s="3943"/>
      <c r="AK64" s="3943"/>
      <c r="AL64" s="3943"/>
      <c r="AM64" s="3943"/>
      <c r="AN64" s="3943"/>
      <c r="AO64" s="3944"/>
    </row>
    <row r="65" spans="1:50" ht="8.1" customHeight="1" x14ac:dyDescent="0.25">
      <c r="A65" s="1566" t="s">
        <v>604</v>
      </c>
      <c r="B65" s="1591"/>
      <c r="C65" s="1585" t="s">
        <v>42</v>
      </c>
      <c r="D65" s="1586"/>
      <c r="E65" s="1532"/>
      <c r="F65" s="1184"/>
      <c r="G65" s="1570"/>
      <c r="H65" s="1571"/>
      <c r="I65" s="1572"/>
      <c r="J65" s="1583"/>
      <c r="K65" s="1583"/>
      <c r="L65" s="1583"/>
      <c r="M65" s="1583"/>
      <c r="N65" s="1583"/>
      <c r="O65" s="1583"/>
      <c r="P65" s="1583"/>
      <c r="Q65" s="1583"/>
      <c r="R65" s="1574"/>
      <c r="S65" s="1575"/>
      <c r="T65" s="1576"/>
      <c r="U65" s="1584"/>
      <c r="V65" s="1088"/>
      <c r="W65" s="1089"/>
      <c r="X65" s="1182">
        <v>1</v>
      </c>
      <c r="Y65" s="1182"/>
      <c r="Z65" s="1182"/>
      <c r="AA65" s="1578">
        <f t="shared" si="8"/>
        <v>1</v>
      </c>
      <c r="AB65" s="1266"/>
      <c r="AC65" s="1182">
        <f>0</f>
        <v>0</v>
      </c>
      <c r="AD65" s="1267">
        <f t="shared" si="9"/>
        <v>0</v>
      </c>
      <c r="AE65" s="1047"/>
      <c r="AF65" s="3942"/>
      <c r="AG65" s="3943"/>
      <c r="AH65" s="3943"/>
      <c r="AI65" s="3943"/>
      <c r="AJ65" s="3943"/>
      <c r="AK65" s="3943"/>
      <c r="AL65" s="3943"/>
      <c r="AM65" s="3943"/>
      <c r="AN65" s="3943"/>
      <c r="AO65" s="3944"/>
    </row>
    <row r="66" spans="1:50" ht="3" customHeight="1" x14ac:dyDescent="0.25">
      <c r="A66" s="1595"/>
      <c r="B66" s="1553"/>
      <c r="C66" s="1596"/>
      <c r="D66" s="1597"/>
      <c r="E66" s="1598"/>
      <c r="F66" s="1598"/>
      <c r="G66" s="1599"/>
      <c r="H66" s="1599"/>
      <c r="I66" s="1599"/>
      <c r="J66" s="1599"/>
      <c r="K66" s="1599"/>
      <c r="L66" s="1599"/>
      <c r="M66" s="1599"/>
      <c r="N66" s="1599"/>
      <c r="O66" s="1599"/>
      <c r="P66" s="1599"/>
      <c r="Q66" s="1599"/>
      <c r="R66" s="1557"/>
      <c r="S66" s="1557"/>
      <c r="T66" s="1600"/>
      <c r="U66" s="1600"/>
      <c r="V66" s="1601"/>
      <c r="W66" s="1601"/>
      <c r="X66" s="1601"/>
      <c r="Y66" s="1601"/>
      <c r="Z66" s="1601"/>
      <c r="AA66" s="1601"/>
      <c r="AB66" s="1601"/>
      <c r="AC66" s="1601"/>
      <c r="AD66" s="1602"/>
      <c r="AE66" s="1047"/>
      <c r="AF66" s="3945"/>
      <c r="AG66" s="3946"/>
      <c r="AH66" s="3946"/>
      <c r="AI66" s="3946"/>
      <c r="AJ66" s="3946"/>
      <c r="AK66" s="3946"/>
      <c r="AL66" s="3946"/>
      <c r="AM66" s="3946"/>
      <c r="AN66" s="3946"/>
      <c r="AO66" s="3947"/>
    </row>
    <row r="67" spans="1:50" ht="3" customHeight="1" x14ac:dyDescent="0.25">
      <c r="A67" s="1366"/>
      <c r="C67" s="1141"/>
      <c r="D67" s="1244"/>
      <c r="E67" s="1142"/>
      <c r="F67" s="1142"/>
      <c r="G67" s="1143"/>
      <c r="H67" s="1143"/>
      <c r="I67" s="1143"/>
      <c r="J67" s="1144"/>
      <c r="K67" s="1144"/>
      <c r="L67" s="1144"/>
      <c r="M67" s="1144"/>
      <c r="N67" s="1145"/>
      <c r="O67" s="1145"/>
      <c r="P67" s="1145"/>
      <c r="Q67" s="1145"/>
      <c r="R67" s="1146"/>
      <c r="S67" s="1146"/>
      <c r="T67" s="1147"/>
      <c r="U67" s="1147"/>
      <c r="V67" s="1147"/>
      <c r="W67" s="1147"/>
      <c r="X67" s="1367"/>
      <c r="Y67" s="1367"/>
      <c r="Z67" s="1367"/>
      <c r="AA67" s="1367"/>
      <c r="AB67" s="1368"/>
      <c r="AC67" s="1369"/>
      <c r="AD67" s="1369"/>
      <c r="AE67" s="1369"/>
      <c r="AF67" s="1370"/>
      <c r="AG67" s="1370"/>
      <c r="AH67" s="1370"/>
      <c r="AI67" s="1047"/>
      <c r="AJ67" s="1047"/>
      <c r="AK67" s="1047"/>
    </row>
    <row r="68" spans="1:50" ht="9" customHeight="1" x14ac:dyDescent="0.25">
      <c r="C68" s="4131" t="s">
        <v>14</v>
      </c>
      <c r="D68" s="4131"/>
      <c r="E68" s="1237"/>
      <c r="F68" s="1238"/>
      <c r="G68" s="1603">
        <f t="shared" ref="G68:Q68" si="10">COUNTIF(G5:G65,"&gt;=0")</f>
        <v>8</v>
      </c>
      <c r="H68" s="1603">
        <f t="shared" si="10"/>
        <v>11</v>
      </c>
      <c r="I68" s="1603">
        <f t="shared" si="10"/>
        <v>13</v>
      </c>
      <c r="J68" s="1604">
        <f t="shared" si="10"/>
        <v>14</v>
      </c>
      <c r="K68" s="1604">
        <f t="shared" si="10"/>
        <v>10</v>
      </c>
      <c r="L68" s="1604">
        <f t="shared" si="10"/>
        <v>8</v>
      </c>
      <c r="M68" s="1604">
        <f t="shared" si="10"/>
        <v>11</v>
      </c>
      <c r="N68" s="1604">
        <f t="shared" si="10"/>
        <v>9</v>
      </c>
      <c r="O68" s="1604">
        <f t="shared" si="10"/>
        <v>10</v>
      </c>
      <c r="P68" s="1604">
        <f t="shared" si="10"/>
        <v>11</v>
      </c>
      <c r="Q68" s="1604">
        <f t="shared" si="10"/>
        <v>10</v>
      </c>
      <c r="R68" s="3999" t="s">
        <v>50</v>
      </c>
      <c r="S68" s="4000"/>
      <c r="T68" s="4000"/>
      <c r="U68" s="541"/>
      <c r="V68" s="1605"/>
      <c r="W68" s="1605"/>
      <c r="X68" s="1605"/>
      <c r="Y68" s="1605"/>
      <c r="Z68" s="1605"/>
      <c r="AA68" s="1371">
        <f>SUM(AA5:AA65)</f>
        <v>430</v>
      </c>
      <c r="AB68" s="1372">
        <f>COUNTIF(AB5:AB65,"&gt;=0")</f>
        <v>22</v>
      </c>
      <c r="AC68" s="1373"/>
      <c r="AD68" s="1373"/>
      <c r="AE68" s="1373"/>
      <c r="AF68" s="1370"/>
      <c r="AG68" s="1370"/>
      <c r="AH68" s="1370"/>
      <c r="AI68" s="1047"/>
      <c r="AJ68" s="1047"/>
      <c r="AK68" s="1047"/>
    </row>
    <row r="69" spans="1:50" ht="9" customHeight="1" x14ac:dyDescent="0.25">
      <c r="C69" s="1606">
        <f>AVERAGE(T5:T18)</f>
        <v>9.0027110389610385</v>
      </c>
      <c r="D69" s="1607"/>
      <c r="R69" s="1608">
        <f>SUM(G68:Q68)/COUNTIF(G68:Q68,"&gt;0")</f>
        <v>10.454545454545455</v>
      </c>
      <c r="S69" s="4006" t="s">
        <v>81</v>
      </c>
      <c r="T69" s="4006"/>
      <c r="U69" s="3"/>
      <c r="V69" s="3"/>
      <c r="W69" s="1375"/>
      <c r="X69" s="1375"/>
      <c r="Y69" s="1375"/>
      <c r="Z69" s="1375"/>
      <c r="AA69" s="1376" t="s">
        <v>325</v>
      </c>
      <c r="AB69" s="1377" t="s">
        <v>59</v>
      </c>
      <c r="AC69" s="1378"/>
      <c r="AD69" s="1378"/>
      <c r="AE69" s="1609"/>
      <c r="AF69" s="1379"/>
      <c r="AG69" s="1379"/>
      <c r="AH69" s="1379"/>
      <c r="AI69" s="1047"/>
      <c r="AJ69" s="1047"/>
      <c r="AK69" s="1047"/>
    </row>
    <row r="70" spans="1:50" ht="9" customHeight="1" x14ac:dyDescent="0.25">
      <c r="L70" s="2"/>
      <c r="S70" s="522"/>
      <c r="AE70" s="1609"/>
      <c r="AI70" s="1047"/>
      <c r="AJ70" s="1047"/>
      <c r="AK70" s="1047"/>
    </row>
    <row r="71" spans="1:50" ht="12" customHeight="1" x14ac:dyDescent="0.25">
      <c r="R71" s="1"/>
      <c r="S71" s="522"/>
      <c r="W71" s="1053"/>
      <c r="AI71" s="1047"/>
      <c r="AJ71" s="1047"/>
      <c r="AK71" s="1047"/>
    </row>
    <row r="72" spans="1:50" ht="12" customHeight="1" x14ac:dyDescent="0.25">
      <c r="A72" s="1380"/>
      <c r="R72" s="1"/>
      <c r="W72" s="1053"/>
      <c r="AK72" s="1047"/>
    </row>
    <row r="73" spans="1:50" ht="12" customHeight="1" x14ac:dyDescent="0.25">
      <c r="A73" s="1380"/>
      <c r="R73" s="1"/>
      <c r="W73" s="1053"/>
      <c r="AK73" s="1047"/>
    </row>
    <row r="74" spans="1:50" ht="12" customHeight="1" x14ac:dyDescent="0.25">
      <c r="A74" s="1380"/>
      <c r="R74" s="1"/>
      <c r="W74" s="1053"/>
      <c r="AK74" s="1047"/>
      <c r="AQ74" s="1140"/>
      <c r="AR74" s="1140"/>
      <c r="AS74" s="1140"/>
      <c r="AT74" s="1140"/>
      <c r="AU74" s="1140"/>
      <c r="AV74" s="1140"/>
      <c r="AW74" s="1140"/>
    </row>
    <row r="75" spans="1:50" ht="12" customHeight="1" x14ac:dyDescent="0.25">
      <c r="A75" s="1047"/>
      <c r="C75" s="1047"/>
      <c r="D75" s="1047"/>
      <c r="E75" s="1047"/>
      <c r="F75" s="1047"/>
      <c r="N75" s="1047"/>
      <c r="O75" s="1047"/>
      <c r="P75" s="1047"/>
      <c r="Q75" s="1047"/>
      <c r="S75" s="1047"/>
      <c r="T75" s="1047"/>
      <c r="U75" s="1047"/>
      <c r="V75" s="1047"/>
      <c r="W75" s="1047"/>
      <c r="X75" s="1047"/>
      <c r="Y75" s="1047"/>
      <c r="Z75" s="1047"/>
      <c r="AA75" s="1047"/>
      <c r="AB75" s="1047"/>
      <c r="AC75" s="1047"/>
      <c r="AD75" s="1047"/>
      <c r="AK75" s="1047"/>
      <c r="AX75" s="1140"/>
    </row>
    <row r="76" spans="1:50" ht="12" customHeight="1" x14ac:dyDescent="0.25">
      <c r="A76" s="1227"/>
      <c r="B76" s="1227"/>
      <c r="C76" s="1140"/>
      <c r="D76" s="1140"/>
      <c r="E76" s="1140"/>
      <c r="F76" s="1140"/>
      <c r="G76" s="1140"/>
      <c r="H76" s="1140"/>
      <c r="I76" s="1140"/>
      <c r="J76" s="1140"/>
      <c r="K76" s="1140"/>
      <c r="L76" s="1140"/>
      <c r="M76" s="1140"/>
      <c r="N76" s="1140"/>
      <c r="O76" s="1140"/>
      <c r="P76" s="1140"/>
      <c r="Q76" s="1140"/>
      <c r="R76" s="1140"/>
      <c r="S76" s="1140"/>
      <c r="T76" s="1140"/>
      <c r="U76" s="1140"/>
      <c r="V76" s="1140"/>
      <c r="W76" s="1140"/>
      <c r="X76" s="1140"/>
      <c r="Y76" s="1140"/>
      <c r="Z76" s="1140"/>
      <c r="AA76" s="1140"/>
      <c r="AB76" s="1140"/>
      <c r="AC76" s="1140"/>
      <c r="AD76" s="1140"/>
      <c r="AE76" s="1047"/>
      <c r="AF76" s="1047"/>
      <c r="AG76" s="1047"/>
      <c r="AH76" s="1047"/>
      <c r="AI76" s="1047"/>
      <c r="AJ76" s="1047"/>
      <c r="AK76" s="1047"/>
      <c r="AP76" s="1140"/>
      <c r="AQ76" s="1049"/>
      <c r="AR76" s="1049"/>
      <c r="AS76" s="1049"/>
      <c r="AT76" s="1049"/>
      <c r="AU76" s="1049"/>
      <c r="AV76" s="1049"/>
      <c r="AW76" s="1049"/>
    </row>
    <row r="77" spans="1:50" s="1140" customFormat="1" ht="3" customHeight="1" x14ac:dyDescent="0.25">
      <c r="A77" s="1047"/>
      <c r="B77" s="1047"/>
      <c r="C77" s="1047"/>
      <c r="D77" s="1047"/>
      <c r="E77" s="1047"/>
      <c r="F77" s="1047"/>
      <c r="G77" s="1047"/>
      <c r="H77" s="1047"/>
      <c r="I77" s="1047"/>
      <c r="J77" s="1047"/>
      <c r="K77" s="1047"/>
      <c r="L77" s="1047"/>
      <c r="M77" s="1047"/>
      <c r="N77" s="1047"/>
      <c r="O77" s="1047"/>
      <c r="P77" s="1047"/>
      <c r="Q77" s="1047"/>
      <c r="R77" s="1047"/>
      <c r="S77" s="1047"/>
      <c r="T77" s="1047"/>
      <c r="U77" s="1047"/>
      <c r="V77" s="1047"/>
      <c r="W77" s="1047"/>
      <c r="X77" s="1047"/>
      <c r="Y77" s="1047"/>
      <c r="Z77" s="1047"/>
      <c r="AA77" s="1047"/>
      <c r="AB77" s="1047"/>
      <c r="AC77" s="1047"/>
      <c r="AD77" s="1047"/>
      <c r="AP77" s="1047"/>
      <c r="AQ77" s="1047"/>
      <c r="AR77" s="1047"/>
      <c r="AS77" s="1047"/>
      <c r="AT77" s="1047"/>
      <c r="AU77" s="1047"/>
      <c r="AV77" s="1047"/>
      <c r="AW77" s="1047"/>
      <c r="AX77" s="1049"/>
    </row>
    <row r="78" spans="1:50" ht="12" customHeight="1" x14ac:dyDescent="0.25">
      <c r="A78" s="1049"/>
      <c r="B78" s="1049"/>
      <c r="C78" s="1049"/>
      <c r="D78" s="1049"/>
      <c r="G78" s="1049"/>
      <c r="H78" s="1049"/>
      <c r="I78" s="1049"/>
      <c r="J78" s="1049"/>
      <c r="K78" s="1049"/>
      <c r="L78" s="1049"/>
      <c r="M78" s="1049"/>
      <c r="N78" s="1049"/>
      <c r="O78" s="1049"/>
      <c r="P78" s="1049"/>
      <c r="Q78" s="1049"/>
      <c r="R78" s="1049"/>
      <c r="S78" s="1049"/>
      <c r="T78" s="1049"/>
      <c r="U78" s="1049"/>
      <c r="V78" s="1049"/>
      <c r="W78" s="1049"/>
      <c r="X78" s="1049"/>
      <c r="Y78" s="1049"/>
      <c r="Z78" s="1049"/>
      <c r="AA78" s="1049"/>
      <c r="AB78" s="1049"/>
      <c r="AC78" s="1049"/>
      <c r="AD78" s="1049"/>
      <c r="AE78" s="1047"/>
      <c r="AF78" s="1047"/>
      <c r="AG78" s="1047"/>
      <c r="AH78" s="1047"/>
      <c r="AI78" s="1047"/>
      <c r="AJ78" s="1047"/>
      <c r="AK78" s="1047"/>
      <c r="AP78" s="1049"/>
    </row>
    <row r="79" spans="1:50" s="1049" customFormat="1" ht="3" customHeight="1" x14ac:dyDescent="0.25">
      <c r="A79" s="1047"/>
      <c r="B79" s="1047"/>
      <c r="C79" s="1047"/>
      <c r="D79" s="1047"/>
      <c r="E79" s="1047"/>
      <c r="F79" s="1047"/>
      <c r="G79" s="1047"/>
      <c r="H79" s="1047"/>
      <c r="I79" s="1047"/>
      <c r="J79" s="1047"/>
      <c r="K79" s="1047"/>
      <c r="L79" s="1047"/>
      <c r="M79" s="1047"/>
      <c r="N79" s="1047"/>
      <c r="O79" s="1047"/>
      <c r="P79" s="1047"/>
      <c r="Q79" s="1047"/>
      <c r="R79" s="1047"/>
      <c r="S79" s="1047"/>
      <c r="T79" s="1047"/>
      <c r="U79" s="1047"/>
      <c r="V79" s="1047"/>
      <c r="W79" s="1047"/>
      <c r="X79" s="1047"/>
      <c r="Y79" s="1047"/>
      <c r="Z79" s="1047"/>
      <c r="AA79" s="1047"/>
      <c r="AB79" s="1047"/>
      <c r="AC79" s="1047"/>
      <c r="AD79" s="1047"/>
      <c r="AP79" s="1047"/>
      <c r="AQ79" s="1047"/>
      <c r="AR79" s="1047"/>
      <c r="AS79" s="1047"/>
      <c r="AT79" s="1047"/>
      <c r="AU79" s="1047"/>
      <c r="AV79" s="1047"/>
      <c r="AW79" s="1047"/>
      <c r="AX79" s="1047"/>
    </row>
    <row r="80" spans="1:50" x14ac:dyDescent="0.25">
      <c r="A80" s="1047"/>
      <c r="C80" s="1047"/>
      <c r="D80" s="1047"/>
      <c r="E80" s="1047"/>
      <c r="F80" s="1047"/>
      <c r="N80" s="1047"/>
      <c r="O80" s="1047"/>
      <c r="P80" s="1047"/>
      <c r="Q80" s="1047"/>
      <c r="S80" s="1047"/>
      <c r="T80" s="1047"/>
      <c r="U80" s="1047"/>
      <c r="V80" s="1047"/>
      <c r="W80" s="1047"/>
      <c r="X80" s="1047"/>
      <c r="Y80" s="1047"/>
      <c r="Z80" s="1047"/>
      <c r="AA80" s="1047"/>
      <c r="AB80" s="1047"/>
      <c r="AC80" s="1047"/>
      <c r="AD80" s="1047"/>
      <c r="AE80" s="1047"/>
      <c r="AF80" s="1047"/>
      <c r="AG80" s="1047"/>
      <c r="AH80" s="1047"/>
      <c r="AI80" s="1047"/>
      <c r="AJ80" s="1047"/>
      <c r="AK80" s="1047"/>
    </row>
    <row r="81" spans="1:37" x14ac:dyDescent="0.25">
      <c r="A81" s="1380"/>
      <c r="R81" s="1"/>
      <c r="W81" s="1053"/>
      <c r="AE81" s="1047"/>
      <c r="AF81" s="1047"/>
      <c r="AG81" s="1047"/>
      <c r="AH81" s="1047"/>
      <c r="AI81" s="1047"/>
      <c r="AJ81" s="1047"/>
      <c r="AK81" s="1047"/>
    </row>
    <row r="82" spans="1:37" x14ac:dyDescent="0.25">
      <c r="R82" s="1"/>
      <c r="W82" s="1053"/>
      <c r="AK82" s="1047"/>
    </row>
    <row r="83" spans="1:37" x14ac:dyDescent="0.25">
      <c r="R83" s="1"/>
      <c r="W83" s="1053"/>
      <c r="AK83" s="1047"/>
    </row>
    <row r="84" spans="1:37" x14ac:dyDescent="0.25">
      <c r="S84" s="1047"/>
      <c r="T84" s="1047"/>
      <c r="U84" s="1047"/>
      <c r="V84" s="1047"/>
      <c r="AK84" s="1047"/>
    </row>
    <row r="85" spans="1:37" x14ac:dyDescent="0.25">
      <c r="AK85" s="1047"/>
    </row>
    <row r="86" spans="1:37" x14ac:dyDescent="0.25">
      <c r="AK86" s="1047"/>
    </row>
    <row r="87" spans="1:37" x14ac:dyDescent="0.25">
      <c r="AK87" s="1047"/>
    </row>
    <row r="88" spans="1:37" x14ac:dyDescent="0.25">
      <c r="AK88" s="1047"/>
    </row>
    <row r="89" spans="1:37" x14ac:dyDescent="0.25">
      <c r="AK89" s="1047"/>
    </row>
    <row r="90" spans="1:37" x14ac:dyDescent="0.25">
      <c r="AK90" s="1047"/>
    </row>
    <row r="91" spans="1:37" x14ac:dyDescent="0.25">
      <c r="AK91" s="1047"/>
    </row>
    <row r="92" spans="1:37" x14ac:dyDescent="0.25">
      <c r="AK92" s="1047"/>
    </row>
    <row r="93" spans="1:37" x14ac:dyDescent="0.25">
      <c r="AK93" s="1047"/>
    </row>
    <row r="94" spans="1:37" x14ac:dyDescent="0.25">
      <c r="AK94" s="1047"/>
    </row>
    <row r="95" spans="1:37" x14ac:dyDescent="0.25">
      <c r="AK95" s="1047"/>
    </row>
    <row r="96" spans="1:37" x14ac:dyDescent="0.25">
      <c r="AK96" s="1047"/>
    </row>
    <row r="97" spans="37:37" x14ac:dyDescent="0.25">
      <c r="AK97" s="1047"/>
    </row>
    <row r="98" spans="37:37" x14ac:dyDescent="0.25">
      <c r="AK98" s="1047"/>
    </row>
    <row r="99" spans="37:37" x14ac:dyDescent="0.25">
      <c r="AK99" s="1047"/>
    </row>
  </sheetData>
  <sheetProtection algorithmName="SHA-512" hashValue="mj6W0kalqcf3GY1aoX+VqFuW2rb8aQmsdvOlD+bX64nC3OYlaKPZtGZWR8A+raZtAi05rnH4EZVlD+KvfIOq2w==" saltValue="s4/J4G1/IPaLETGc8Qo7yA==" spinCount="100000" sheet="1" objects="1" scenarios="1"/>
  <mergeCells count="64">
    <mergeCell ref="O1:S1"/>
    <mergeCell ref="U1:Z1"/>
    <mergeCell ref="G2:Q2"/>
    <mergeCell ref="R2:T2"/>
    <mergeCell ref="U2:U4"/>
    <mergeCell ref="V2:AA2"/>
    <mergeCell ref="AA3:AA4"/>
    <mergeCell ref="AB2:AD2"/>
    <mergeCell ref="E3:E4"/>
    <mergeCell ref="R3:R4"/>
    <mergeCell ref="S3:S4"/>
    <mergeCell ref="T3:T4"/>
    <mergeCell ref="V3:V4"/>
    <mergeCell ref="W3:W4"/>
    <mergeCell ref="X3:X4"/>
    <mergeCell ref="Y3:Y4"/>
    <mergeCell ref="Z3:Z4"/>
    <mergeCell ref="AQ3:AX4"/>
    <mergeCell ref="AB3:AB4"/>
    <mergeCell ref="AC3:AC4"/>
    <mergeCell ref="AD3:AD4"/>
    <mergeCell ref="AF3:AF4"/>
    <mergeCell ref="AH3:AH4"/>
    <mergeCell ref="AI3:AI4"/>
    <mergeCell ref="AJ3:AJ4"/>
    <mergeCell ref="AK3:AK4"/>
    <mergeCell ref="AL3:AL4"/>
    <mergeCell ref="AM3:AM4"/>
    <mergeCell ref="AN3:AN4"/>
    <mergeCell ref="AQ6:AT7"/>
    <mergeCell ref="AU6:AX7"/>
    <mergeCell ref="AQ8:AT9"/>
    <mergeCell ref="AU8:AX9"/>
    <mergeCell ref="AQ10:AT11"/>
    <mergeCell ref="AU10:AX11"/>
    <mergeCell ref="AQ12:AT13"/>
    <mergeCell ref="AU12:AX13"/>
    <mergeCell ref="AQ14:AT15"/>
    <mergeCell ref="AU14:AX15"/>
    <mergeCell ref="AQ16:AT17"/>
    <mergeCell ref="AU16:AX17"/>
    <mergeCell ref="AQ19:AX20"/>
    <mergeCell ref="AQ21:AR22"/>
    <mergeCell ref="AS21:AX22"/>
    <mergeCell ref="AI22:AO25"/>
    <mergeCell ref="AQ23:AR24"/>
    <mergeCell ref="AS23:AX24"/>
    <mergeCell ref="AQ25:AR28"/>
    <mergeCell ref="AS25:AX26"/>
    <mergeCell ref="AI27:AO30"/>
    <mergeCell ref="AS27:AX28"/>
    <mergeCell ref="C68:D68"/>
    <mergeCell ref="R68:T68"/>
    <mergeCell ref="S69:T69"/>
    <mergeCell ref="AQ29:AR30"/>
    <mergeCell ref="AS29:AX30"/>
    <mergeCell ref="AQ31:AR32"/>
    <mergeCell ref="AS31:AX32"/>
    <mergeCell ref="AI32:AO36"/>
    <mergeCell ref="AF50:AF51"/>
    <mergeCell ref="AH50:AP51"/>
    <mergeCell ref="AF52:AF53"/>
    <mergeCell ref="AH52:AP53"/>
    <mergeCell ref="AF57:AO66"/>
  </mergeCells>
  <conditionalFormatting sqref="E5:E65">
    <cfRule type="cellIs" dxfId="5" priority="2" operator="equal">
      <formula>2</formula>
    </cfRule>
    <cfRule type="cellIs" dxfId="4" priority="3" operator="greaterThan">
      <formula>2</formula>
    </cfRule>
  </conditionalFormatting>
  <conditionalFormatting sqref="G5:Q3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ageMargins left="0" right="0" top="0" bottom="0" header="0" footer="0"/>
  <pageSetup paperSize="138" fitToWidth="2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0"/>
  <sheetViews>
    <sheetView workbookViewId="0">
      <selection activeCell="K38" sqref="K38"/>
    </sheetView>
  </sheetViews>
  <sheetFormatPr baseColWidth="10" defaultRowHeight="15" x14ac:dyDescent="0.25"/>
  <cols>
    <col min="1" max="1" width="3.5703125" style="1240" customWidth="1"/>
    <col min="2" max="2" width="1.85546875" style="1047" customWidth="1"/>
    <col min="3" max="3" width="10" style="1048" customWidth="1"/>
    <col min="4" max="4" width="4.42578125" style="1241" customWidth="1"/>
    <col min="5" max="5" width="1.7109375" style="1049" customWidth="1"/>
    <col min="6" max="6" width="1.5703125" style="1049" customWidth="1"/>
    <col min="7" max="13" width="5.85546875" style="1047" customWidth="1"/>
    <col min="14" max="16" width="5.85546875" style="1048" customWidth="1"/>
    <col min="17" max="17" width="5.85546875" style="1047" customWidth="1"/>
    <col min="18" max="18" width="5.85546875" style="1" customWidth="1"/>
    <col min="19" max="19" width="6.28515625" style="1" customWidth="1"/>
    <col min="20" max="25" width="5.85546875" style="1" customWidth="1"/>
    <col min="26" max="26" width="5.85546875" style="4" customWidth="1"/>
    <col min="27" max="27" width="7.85546875" style="4" customWidth="1"/>
    <col min="28" max="28" width="4.28515625" style="1243" customWidth="1"/>
    <col min="29" max="29" width="7.85546875" style="1243" customWidth="1"/>
    <col min="30" max="30" width="4.28515625" style="1243" customWidth="1"/>
    <col min="31" max="31" width="4.28515625" style="1053" customWidth="1"/>
    <col min="32" max="32" width="8.85546875" style="1053" customWidth="1"/>
    <col min="33" max="33" width="1.28515625" style="1053" customWidth="1"/>
    <col min="34" max="37" width="5.85546875" style="1047" customWidth="1"/>
    <col min="38" max="46" width="5.7109375" style="1047" customWidth="1"/>
    <col min="47" max="16384" width="11.42578125" style="1047"/>
  </cols>
  <sheetData>
    <row r="1" spans="1:40" ht="11.25" customHeight="1" x14ac:dyDescent="0.25">
      <c r="J1" s="1242"/>
      <c r="K1" s="1242"/>
      <c r="L1" s="1242"/>
      <c r="M1" s="1242"/>
      <c r="O1" s="4094" t="s">
        <v>548</v>
      </c>
      <c r="P1" s="4094"/>
      <c r="Q1" s="4094"/>
      <c r="R1" s="4094"/>
    </row>
    <row r="2" spans="1:40" ht="8.4499999999999993" customHeight="1" x14ac:dyDescent="0.25">
      <c r="G2" s="4118" t="s">
        <v>25</v>
      </c>
      <c r="H2" s="4118"/>
      <c r="I2" s="4118"/>
      <c r="J2" s="4118"/>
      <c r="K2" s="4118"/>
      <c r="L2" s="4118"/>
      <c r="M2" s="4118"/>
      <c r="N2" s="4118"/>
      <c r="O2" s="4118"/>
      <c r="P2" s="4119"/>
      <c r="Q2" s="4192" t="s">
        <v>50</v>
      </c>
      <c r="R2" s="4192"/>
      <c r="S2" s="4192"/>
      <c r="T2" s="4193" t="s">
        <v>49</v>
      </c>
      <c r="U2" s="4193"/>
      <c r="V2" s="4193"/>
      <c r="W2" s="4193"/>
      <c r="X2" s="4193"/>
      <c r="Y2" s="4193" t="s">
        <v>478</v>
      </c>
      <c r="Z2" s="4193"/>
      <c r="AA2" s="4193"/>
      <c r="AB2" s="4193"/>
      <c r="AC2" s="4193"/>
      <c r="AD2" s="4194"/>
    </row>
    <row r="3" spans="1:40" s="1055" customFormat="1" ht="8.4499999999999993" customHeight="1" x14ac:dyDescent="0.25">
      <c r="A3" s="1240"/>
      <c r="C3" s="1056"/>
      <c r="D3" s="1244"/>
      <c r="E3" s="4003" t="s">
        <v>44</v>
      </c>
      <c r="F3" s="1057"/>
      <c r="G3" s="1172" t="s">
        <v>87</v>
      </c>
      <c r="H3" s="1172" t="s">
        <v>26</v>
      </c>
      <c r="I3" s="1059" t="s">
        <v>27</v>
      </c>
      <c r="J3" s="1059" t="s">
        <v>28</v>
      </c>
      <c r="K3" s="1059" t="s">
        <v>407</v>
      </c>
      <c r="L3" s="1060" t="s">
        <v>408</v>
      </c>
      <c r="M3" s="1059" t="s">
        <v>447</v>
      </c>
      <c r="N3" s="1059" t="s">
        <v>32</v>
      </c>
      <c r="O3" s="1059" t="s">
        <v>409</v>
      </c>
      <c r="P3" s="1059" t="s">
        <v>34</v>
      </c>
      <c r="Q3" s="4195" t="s">
        <v>3</v>
      </c>
      <c r="R3" s="4178" t="s">
        <v>410</v>
      </c>
      <c r="S3" s="4197" t="s">
        <v>411</v>
      </c>
      <c r="T3" s="4199" t="s">
        <v>479</v>
      </c>
      <c r="U3" s="4186" t="s">
        <v>480</v>
      </c>
      <c r="V3" s="4188" t="s">
        <v>481</v>
      </c>
      <c r="W3" s="4188" t="s">
        <v>482</v>
      </c>
      <c r="X3" s="4190" t="s">
        <v>3</v>
      </c>
      <c r="Y3" s="4182" t="s">
        <v>483</v>
      </c>
      <c r="Z3" s="4182" t="s">
        <v>484</v>
      </c>
      <c r="AA3" s="4182" t="s">
        <v>485</v>
      </c>
      <c r="AB3" s="4184" t="s">
        <v>486</v>
      </c>
      <c r="AC3" s="4186" t="s">
        <v>487</v>
      </c>
      <c r="AD3" s="4184" t="s">
        <v>486</v>
      </c>
      <c r="AE3" s="1153"/>
      <c r="AF3" s="1153"/>
      <c r="AG3" s="1153"/>
      <c r="AH3" s="4178" t="s">
        <v>39</v>
      </c>
      <c r="AI3" s="4178" t="s">
        <v>38</v>
      </c>
      <c r="AJ3" s="4178" t="s">
        <v>446</v>
      </c>
      <c r="AK3" s="4180" t="s">
        <v>9</v>
      </c>
      <c r="AL3" s="4178" t="s">
        <v>13</v>
      </c>
      <c r="AM3" s="4178" t="s">
        <v>12</v>
      </c>
      <c r="AN3" s="4178" t="s">
        <v>10</v>
      </c>
    </row>
    <row r="4" spans="1:40" s="1055" customFormat="1" ht="8.25" customHeight="1" thickBot="1" x14ac:dyDescent="0.3">
      <c r="A4" s="1245"/>
      <c r="B4" s="56"/>
      <c r="C4" s="1156"/>
      <c r="D4" s="1246"/>
      <c r="E4" s="4107"/>
      <c r="F4" s="1065"/>
      <c r="G4" s="1174" t="s">
        <v>488</v>
      </c>
      <c r="H4" s="1174" t="s">
        <v>489</v>
      </c>
      <c r="I4" s="1067" t="s">
        <v>490</v>
      </c>
      <c r="J4" s="1067" t="s">
        <v>491</v>
      </c>
      <c r="K4" s="1067" t="s">
        <v>492</v>
      </c>
      <c r="L4" s="1068" t="s">
        <v>493</v>
      </c>
      <c r="M4" s="1068" t="s">
        <v>494</v>
      </c>
      <c r="N4" s="1068" t="s">
        <v>495</v>
      </c>
      <c r="O4" s="1068" t="s">
        <v>496</v>
      </c>
      <c r="P4" s="1068" t="s">
        <v>497</v>
      </c>
      <c r="Q4" s="4196"/>
      <c r="R4" s="4179"/>
      <c r="S4" s="4198"/>
      <c r="T4" s="4200"/>
      <c r="U4" s="4187"/>
      <c r="V4" s="4189"/>
      <c r="W4" s="4189"/>
      <c r="X4" s="4191"/>
      <c r="Y4" s="4183"/>
      <c r="Z4" s="4183"/>
      <c r="AA4" s="4183"/>
      <c r="AB4" s="4185"/>
      <c r="AC4" s="4187"/>
      <c r="AD4" s="4185"/>
      <c r="AE4" s="1153"/>
      <c r="AF4" s="1158" t="s">
        <v>445</v>
      </c>
      <c r="AG4" s="1113"/>
      <c r="AH4" s="4179"/>
      <c r="AI4" s="4179"/>
      <c r="AJ4" s="4179"/>
      <c r="AK4" s="4181"/>
      <c r="AL4" s="4179"/>
      <c r="AM4" s="4179"/>
      <c r="AN4" s="4179"/>
    </row>
    <row r="5" spans="1:40" ht="9.9499999999999993" customHeight="1" thickTop="1" x14ac:dyDescent="0.25">
      <c r="A5" s="1247" t="s">
        <v>4</v>
      </c>
      <c r="B5" s="1069"/>
      <c r="C5" s="1248" t="s">
        <v>498</v>
      </c>
      <c r="D5" s="1249" t="s">
        <v>499</v>
      </c>
      <c r="E5" s="1250"/>
      <c r="F5" s="1251"/>
      <c r="G5" s="1252">
        <v>3</v>
      </c>
      <c r="H5" s="1253">
        <v>15</v>
      </c>
      <c r="I5" s="1254">
        <v>13</v>
      </c>
      <c r="J5" s="1254">
        <v>13</v>
      </c>
      <c r="K5" s="1255">
        <v>13</v>
      </c>
      <c r="L5" s="1255">
        <v>4</v>
      </c>
      <c r="M5" s="1255">
        <v>7</v>
      </c>
      <c r="N5" s="1255">
        <v>1</v>
      </c>
      <c r="O5" s="1254"/>
      <c r="P5" s="1255">
        <v>1</v>
      </c>
      <c r="Q5" s="1075">
        <f t="shared" ref="Q5:Q35" si="0">SUM(G5:P5)</f>
        <v>70</v>
      </c>
      <c r="R5" s="1076">
        <f t="shared" ref="R5:R35" si="1">COUNTIF(G5:P5,"&gt;=0")*0.1+0.9</f>
        <v>1.8</v>
      </c>
      <c r="S5" s="1256">
        <f t="shared" ref="S5:S35" si="2">Q5*R5/COUNTIF(G5:P5,"&gt;=0")</f>
        <v>14</v>
      </c>
      <c r="T5" s="1078"/>
      <c r="U5" s="1079"/>
      <c r="V5" s="1178">
        <v>3</v>
      </c>
      <c r="W5" s="1178">
        <f t="shared" ref="W5:W35" si="3">COUNTIF(G5:P5,"&gt;=0")</f>
        <v>9</v>
      </c>
      <c r="X5" s="1257">
        <f t="shared" ref="X5:X35" si="4">SUM(T5:W5)</f>
        <v>12</v>
      </c>
      <c r="Y5" s="1258">
        <v>4</v>
      </c>
      <c r="Z5" s="1178">
        <f>31+Q5</f>
        <v>101</v>
      </c>
      <c r="AA5" s="1259">
        <f t="shared" ref="AA5:AA35" si="5">Z5/X5</f>
        <v>8.4166666666666661</v>
      </c>
      <c r="AB5" s="1260">
        <f t="shared" ref="AB5:AB35" si="6">RANK(AA5,AA$5:AA$45)</f>
        <v>7</v>
      </c>
      <c r="AC5" s="1261">
        <f t="shared" ref="AC5:AC35" si="7">AA5*(X5*0.03+0.97)</f>
        <v>11.194166666666666</v>
      </c>
      <c r="AD5" s="1079">
        <f t="shared" ref="AD5:AD35" si="8">RANK(AC5,AC$5:AC$45)</f>
        <v>5</v>
      </c>
      <c r="AF5" s="1179" t="s">
        <v>4</v>
      </c>
      <c r="AG5" s="1113"/>
      <c r="AH5" s="1164">
        <v>11</v>
      </c>
      <c r="AI5" s="1164">
        <v>12</v>
      </c>
      <c r="AJ5" s="1164">
        <v>13</v>
      </c>
      <c r="AK5" s="1164">
        <v>14</v>
      </c>
      <c r="AL5" s="1165">
        <v>15</v>
      </c>
      <c r="AM5" s="1165">
        <v>16</v>
      </c>
      <c r="AN5" s="1165">
        <v>17</v>
      </c>
    </row>
    <row r="6" spans="1:40" s="1049" customFormat="1" ht="9.9499999999999993" customHeight="1" x14ac:dyDescent="0.25">
      <c r="A6" s="1247" t="s">
        <v>16</v>
      </c>
      <c r="B6" s="1084"/>
      <c r="C6" s="1262" t="s">
        <v>500</v>
      </c>
      <c r="D6" s="1263"/>
      <c r="E6" s="1264"/>
      <c r="F6" s="1251"/>
      <c r="G6" s="1252"/>
      <c r="H6" s="1265">
        <v>8</v>
      </c>
      <c r="I6" s="1255">
        <v>1</v>
      </c>
      <c r="J6" s="1255"/>
      <c r="K6" s="1254">
        <v>16</v>
      </c>
      <c r="L6" s="1255">
        <v>12</v>
      </c>
      <c r="M6" s="1255"/>
      <c r="N6" s="1255"/>
      <c r="O6" s="1255"/>
      <c r="P6" s="1255"/>
      <c r="Q6" s="1086">
        <f t="shared" si="0"/>
        <v>37</v>
      </c>
      <c r="R6" s="1087">
        <f t="shared" si="1"/>
        <v>1.3</v>
      </c>
      <c r="S6" s="1256">
        <f t="shared" si="2"/>
        <v>12.025</v>
      </c>
      <c r="T6" s="1088"/>
      <c r="U6" s="1089"/>
      <c r="V6" s="1182">
        <v>2</v>
      </c>
      <c r="W6" s="1182">
        <f t="shared" si="3"/>
        <v>4</v>
      </c>
      <c r="X6" s="1257">
        <f t="shared" si="4"/>
        <v>6</v>
      </c>
      <c r="Y6" s="1266">
        <v>1</v>
      </c>
      <c r="Z6" s="1182">
        <f>4+Q6</f>
        <v>41</v>
      </c>
      <c r="AA6" s="1259">
        <f t="shared" si="5"/>
        <v>6.833333333333333</v>
      </c>
      <c r="AB6" s="1267">
        <f t="shared" si="6"/>
        <v>15</v>
      </c>
      <c r="AC6" s="1261">
        <f t="shared" si="7"/>
        <v>7.8583333333333325</v>
      </c>
      <c r="AD6" s="1089">
        <f t="shared" si="8"/>
        <v>20</v>
      </c>
      <c r="AF6" s="1170" t="s">
        <v>16</v>
      </c>
      <c r="AG6" s="1113"/>
      <c r="AH6" s="1167">
        <v>8</v>
      </c>
      <c r="AI6" s="1167">
        <v>9</v>
      </c>
      <c r="AJ6" s="1167">
        <v>10</v>
      </c>
      <c r="AK6" s="1167">
        <v>11</v>
      </c>
      <c r="AL6" s="1168">
        <v>12</v>
      </c>
      <c r="AM6" s="1168">
        <v>13</v>
      </c>
      <c r="AN6" s="1168">
        <v>14</v>
      </c>
    </row>
    <row r="7" spans="1:40" s="1049" customFormat="1" ht="9.9499999999999993" customHeight="1" x14ac:dyDescent="0.25">
      <c r="A7" s="1247" t="s">
        <v>17</v>
      </c>
      <c r="B7" s="1084"/>
      <c r="C7" s="1268" t="s">
        <v>501</v>
      </c>
      <c r="D7" s="1269"/>
      <c r="E7" s="1264"/>
      <c r="F7" s="1251"/>
      <c r="G7" s="1270">
        <v>1</v>
      </c>
      <c r="H7" s="1271">
        <v>10</v>
      </c>
      <c r="I7" s="1272">
        <v>4</v>
      </c>
      <c r="J7" s="1272">
        <v>10</v>
      </c>
      <c r="K7" s="1272">
        <v>7</v>
      </c>
      <c r="L7" s="1272">
        <v>6</v>
      </c>
      <c r="M7" s="1272">
        <v>5</v>
      </c>
      <c r="N7" s="1272"/>
      <c r="O7" s="1273">
        <v>12</v>
      </c>
      <c r="P7" s="1272">
        <v>3</v>
      </c>
      <c r="Q7" s="1086">
        <f t="shared" si="0"/>
        <v>58</v>
      </c>
      <c r="R7" s="1087">
        <f t="shared" si="1"/>
        <v>1.8</v>
      </c>
      <c r="S7" s="1256">
        <f t="shared" si="2"/>
        <v>11.600000000000001</v>
      </c>
      <c r="T7" s="1088"/>
      <c r="U7" s="1089">
        <v>5</v>
      </c>
      <c r="V7" s="1182">
        <v>8</v>
      </c>
      <c r="W7" s="1182">
        <f t="shared" si="3"/>
        <v>9</v>
      </c>
      <c r="X7" s="1257">
        <f t="shared" si="4"/>
        <v>22</v>
      </c>
      <c r="Y7" s="1266">
        <v>2</v>
      </c>
      <c r="Z7" s="1182">
        <f>93+Q7</f>
        <v>151</v>
      </c>
      <c r="AA7" s="1259">
        <f t="shared" si="5"/>
        <v>6.8636363636363633</v>
      </c>
      <c r="AB7" s="1267">
        <f t="shared" si="6"/>
        <v>14</v>
      </c>
      <c r="AC7" s="1261">
        <f t="shared" si="7"/>
        <v>11.187727272727271</v>
      </c>
      <c r="AD7" s="1089">
        <f t="shared" si="8"/>
        <v>6</v>
      </c>
      <c r="AF7" s="1170" t="s">
        <v>17</v>
      </c>
      <c r="AG7" s="1113"/>
      <c r="AH7" s="1167">
        <v>6</v>
      </c>
      <c r="AI7" s="1167">
        <v>7</v>
      </c>
      <c r="AJ7" s="1167">
        <v>8</v>
      </c>
      <c r="AK7" s="1167">
        <v>9</v>
      </c>
      <c r="AL7" s="1168">
        <v>10</v>
      </c>
      <c r="AM7" s="1168">
        <v>11</v>
      </c>
      <c r="AN7" s="1168">
        <v>12</v>
      </c>
    </row>
    <row r="8" spans="1:40" s="1049" customFormat="1" ht="9.9499999999999993" customHeight="1" x14ac:dyDescent="0.25">
      <c r="A8" s="1247" t="s">
        <v>18</v>
      </c>
      <c r="B8" s="1084"/>
      <c r="C8" s="1274" t="s">
        <v>502</v>
      </c>
      <c r="D8" s="1275" t="s">
        <v>503</v>
      </c>
      <c r="E8" s="1264"/>
      <c r="F8" s="1251"/>
      <c r="G8" s="1270">
        <v>6</v>
      </c>
      <c r="H8" s="1271">
        <v>12</v>
      </c>
      <c r="I8" s="1272">
        <v>5</v>
      </c>
      <c r="J8" s="1272">
        <v>1</v>
      </c>
      <c r="K8" s="1272">
        <v>5</v>
      </c>
      <c r="L8" s="1272">
        <v>7</v>
      </c>
      <c r="M8" s="1272">
        <v>2</v>
      </c>
      <c r="N8" s="1272">
        <v>2</v>
      </c>
      <c r="O8" s="1272">
        <v>0</v>
      </c>
      <c r="P8" s="1273">
        <v>11</v>
      </c>
      <c r="Q8" s="1086">
        <f t="shared" si="0"/>
        <v>51</v>
      </c>
      <c r="R8" s="1087">
        <f t="shared" si="1"/>
        <v>1.9</v>
      </c>
      <c r="S8" s="1256">
        <f t="shared" si="2"/>
        <v>9.69</v>
      </c>
      <c r="T8" s="1088">
        <v>3</v>
      </c>
      <c r="U8" s="1089">
        <v>7</v>
      </c>
      <c r="V8" s="1182">
        <v>8</v>
      </c>
      <c r="W8" s="1182">
        <f t="shared" si="3"/>
        <v>10</v>
      </c>
      <c r="X8" s="1257">
        <f t="shared" si="4"/>
        <v>28</v>
      </c>
      <c r="Y8" s="1266">
        <v>1</v>
      </c>
      <c r="Z8" s="1182">
        <f>153+Q8</f>
        <v>204</v>
      </c>
      <c r="AA8" s="1259">
        <f t="shared" si="5"/>
        <v>7.2857142857142856</v>
      </c>
      <c r="AB8" s="1267">
        <f t="shared" si="6"/>
        <v>12</v>
      </c>
      <c r="AC8" s="1261">
        <f t="shared" si="7"/>
        <v>13.187142857142858</v>
      </c>
      <c r="AD8" s="1089">
        <f t="shared" si="8"/>
        <v>2</v>
      </c>
      <c r="AF8" s="1170" t="s">
        <v>18</v>
      </c>
      <c r="AG8" s="1113"/>
      <c r="AH8" s="1167">
        <v>4</v>
      </c>
      <c r="AI8" s="1167">
        <v>5</v>
      </c>
      <c r="AJ8" s="1167">
        <v>6</v>
      </c>
      <c r="AK8" s="1167">
        <v>7</v>
      </c>
      <c r="AL8" s="1168">
        <v>8</v>
      </c>
      <c r="AM8" s="1168">
        <v>9</v>
      </c>
      <c r="AN8" s="1168">
        <v>10</v>
      </c>
    </row>
    <row r="9" spans="1:40" s="1049" customFormat="1" ht="9.9499999999999993" customHeight="1" x14ac:dyDescent="0.25">
      <c r="A9" s="1247" t="s">
        <v>19</v>
      </c>
      <c r="B9" s="1084"/>
      <c r="C9" s="1276" t="s">
        <v>463</v>
      </c>
      <c r="D9" s="1277"/>
      <c r="E9" s="1264"/>
      <c r="F9" s="1251"/>
      <c r="G9" s="1270">
        <v>10</v>
      </c>
      <c r="H9" s="1271"/>
      <c r="I9" s="1272">
        <v>0</v>
      </c>
      <c r="J9" s="1272">
        <v>8</v>
      </c>
      <c r="K9" s="1272"/>
      <c r="L9" s="1272">
        <v>8</v>
      </c>
      <c r="M9" s="1272"/>
      <c r="N9" s="1273"/>
      <c r="O9" s="1272"/>
      <c r="P9" s="1272"/>
      <c r="Q9" s="1086">
        <f t="shared" si="0"/>
        <v>26</v>
      </c>
      <c r="R9" s="1087">
        <f t="shared" si="1"/>
        <v>1.3</v>
      </c>
      <c r="S9" s="1256">
        <f t="shared" si="2"/>
        <v>8.4500000000000011</v>
      </c>
      <c r="T9" s="1088">
        <v>2</v>
      </c>
      <c r="U9" s="1089">
        <v>4</v>
      </c>
      <c r="V9" s="1182">
        <v>4</v>
      </c>
      <c r="W9" s="1182">
        <f t="shared" si="3"/>
        <v>4</v>
      </c>
      <c r="X9" s="1257">
        <f t="shared" si="4"/>
        <v>14</v>
      </c>
      <c r="Y9" s="1266">
        <v>2</v>
      </c>
      <c r="Z9" s="1182">
        <f>82+Q9</f>
        <v>108</v>
      </c>
      <c r="AA9" s="1259">
        <f t="shared" si="5"/>
        <v>7.7142857142857144</v>
      </c>
      <c r="AB9" s="1267">
        <f t="shared" si="6"/>
        <v>9</v>
      </c>
      <c r="AC9" s="1261">
        <f t="shared" si="7"/>
        <v>10.722857142857142</v>
      </c>
      <c r="AD9" s="1089">
        <f t="shared" si="8"/>
        <v>8</v>
      </c>
      <c r="AF9" s="1170" t="s">
        <v>19</v>
      </c>
      <c r="AG9" s="1113"/>
      <c r="AH9" s="1167">
        <v>3</v>
      </c>
      <c r="AI9" s="1167">
        <v>4</v>
      </c>
      <c r="AJ9" s="1167">
        <v>5</v>
      </c>
      <c r="AK9" s="1167">
        <v>6</v>
      </c>
      <c r="AL9" s="1168">
        <v>7</v>
      </c>
      <c r="AM9" s="1168">
        <v>8</v>
      </c>
      <c r="AN9" s="1168">
        <v>9</v>
      </c>
    </row>
    <row r="10" spans="1:40" s="1049" customFormat="1" ht="9.9499999999999993" customHeight="1" x14ac:dyDescent="0.25">
      <c r="A10" s="1247" t="s">
        <v>20</v>
      </c>
      <c r="B10" s="1084"/>
      <c r="C10" s="1268" t="s">
        <v>504</v>
      </c>
      <c r="D10" s="1269"/>
      <c r="E10" s="1264"/>
      <c r="F10" s="1251"/>
      <c r="G10" s="1270"/>
      <c r="H10" s="1271">
        <v>2</v>
      </c>
      <c r="I10" s="1272">
        <v>10</v>
      </c>
      <c r="J10" s="1272"/>
      <c r="K10" s="1272">
        <v>4</v>
      </c>
      <c r="L10" s="1272"/>
      <c r="M10" s="1272">
        <v>0</v>
      </c>
      <c r="N10" s="1273">
        <v>12</v>
      </c>
      <c r="O10" s="1272">
        <v>2</v>
      </c>
      <c r="P10" s="1272"/>
      <c r="Q10" s="1086">
        <f t="shared" si="0"/>
        <v>30</v>
      </c>
      <c r="R10" s="1087">
        <f t="shared" si="1"/>
        <v>1.5</v>
      </c>
      <c r="S10" s="1256">
        <f t="shared" si="2"/>
        <v>7.5</v>
      </c>
      <c r="T10" s="1088">
        <v>3</v>
      </c>
      <c r="U10" s="1089">
        <v>6</v>
      </c>
      <c r="V10" s="1182">
        <v>6</v>
      </c>
      <c r="W10" s="1182">
        <f t="shared" si="3"/>
        <v>6</v>
      </c>
      <c r="X10" s="1257">
        <f t="shared" si="4"/>
        <v>21</v>
      </c>
      <c r="Y10" s="1266">
        <v>1</v>
      </c>
      <c r="Z10" s="1182">
        <f>94+Q10</f>
        <v>124</v>
      </c>
      <c r="AA10" s="1259">
        <f t="shared" si="5"/>
        <v>5.9047619047619051</v>
      </c>
      <c r="AB10" s="1267">
        <f t="shared" si="6"/>
        <v>23</v>
      </c>
      <c r="AC10" s="1261">
        <f t="shared" si="7"/>
        <v>9.4476190476190478</v>
      </c>
      <c r="AD10" s="1089">
        <f t="shared" si="8"/>
        <v>11</v>
      </c>
      <c r="AF10" s="1170" t="s">
        <v>20</v>
      </c>
      <c r="AG10" s="1113"/>
      <c r="AH10" s="1167">
        <v>2</v>
      </c>
      <c r="AI10" s="1167">
        <v>3</v>
      </c>
      <c r="AJ10" s="1167">
        <v>4</v>
      </c>
      <c r="AK10" s="1167">
        <v>5</v>
      </c>
      <c r="AL10" s="1168">
        <v>6</v>
      </c>
      <c r="AM10" s="1168">
        <v>7</v>
      </c>
      <c r="AN10" s="1168">
        <v>8</v>
      </c>
    </row>
    <row r="11" spans="1:40" ht="9.9499999999999993" customHeight="1" x14ac:dyDescent="0.25">
      <c r="A11" s="1247" t="s">
        <v>21</v>
      </c>
      <c r="B11" s="1102"/>
      <c r="C11" s="1278" t="s">
        <v>43</v>
      </c>
      <c r="D11" s="1279"/>
      <c r="E11" s="1264"/>
      <c r="F11" s="1251"/>
      <c r="G11" s="1270">
        <v>4</v>
      </c>
      <c r="H11" s="1271">
        <v>1</v>
      </c>
      <c r="I11" s="1272">
        <v>2</v>
      </c>
      <c r="J11" s="1272">
        <v>5</v>
      </c>
      <c r="K11" s="1272">
        <v>8</v>
      </c>
      <c r="L11" s="1272"/>
      <c r="M11" s="1272">
        <v>3</v>
      </c>
      <c r="N11" s="1272"/>
      <c r="O11" s="1272">
        <v>3</v>
      </c>
      <c r="P11" s="1272">
        <v>8</v>
      </c>
      <c r="Q11" s="1086">
        <f t="shared" si="0"/>
        <v>34</v>
      </c>
      <c r="R11" s="1087">
        <f t="shared" si="1"/>
        <v>1.7000000000000002</v>
      </c>
      <c r="S11" s="1256">
        <f t="shared" si="2"/>
        <v>7.2250000000000005</v>
      </c>
      <c r="T11" s="1088"/>
      <c r="U11" s="1089"/>
      <c r="V11" s="1182">
        <v>3</v>
      </c>
      <c r="W11" s="1182">
        <f t="shared" si="3"/>
        <v>8</v>
      </c>
      <c r="X11" s="1257">
        <f t="shared" si="4"/>
        <v>11</v>
      </c>
      <c r="Y11" s="1266"/>
      <c r="Z11" s="1182">
        <f>11+Q11</f>
        <v>45</v>
      </c>
      <c r="AA11" s="1259">
        <f t="shared" si="5"/>
        <v>4.0909090909090908</v>
      </c>
      <c r="AB11" s="1267">
        <f t="shared" si="6"/>
        <v>28</v>
      </c>
      <c r="AC11" s="1261">
        <f t="shared" si="7"/>
        <v>5.3181818181818175</v>
      </c>
      <c r="AD11" s="1089">
        <f t="shared" si="8"/>
        <v>27</v>
      </c>
      <c r="AF11" s="1170" t="s">
        <v>21</v>
      </c>
      <c r="AG11" s="1113"/>
      <c r="AH11" s="1167">
        <v>1</v>
      </c>
      <c r="AI11" s="1167">
        <v>2</v>
      </c>
      <c r="AJ11" s="1167">
        <v>3</v>
      </c>
      <c r="AK11" s="1167">
        <v>4</v>
      </c>
      <c r="AL11" s="1168">
        <v>5</v>
      </c>
      <c r="AM11" s="1168">
        <v>6</v>
      </c>
      <c r="AN11" s="1168">
        <v>7</v>
      </c>
    </row>
    <row r="12" spans="1:40" s="1049" customFormat="1" ht="9.9499999999999993" customHeight="1" x14ac:dyDescent="0.25">
      <c r="A12" s="1247" t="s">
        <v>41</v>
      </c>
      <c r="B12" s="1084"/>
      <c r="C12" s="1268" t="s">
        <v>432</v>
      </c>
      <c r="D12" s="1269"/>
      <c r="E12" s="1264"/>
      <c r="F12" s="1251"/>
      <c r="G12" s="1270"/>
      <c r="H12" s="1271"/>
      <c r="I12" s="1272"/>
      <c r="J12" s="1272"/>
      <c r="K12" s="1272">
        <v>6</v>
      </c>
      <c r="L12" s="1272">
        <v>3</v>
      </c>
      <c r="M12" s="1272"/>
      <c r="N12" s="1272">
        <v>9</v>
      </c>
      <c r="O12" s="1272"/>
      <c r="P12" s="1272"/>
      <c r="Q12" s="1086">
        <f t="shared" si="0"/>
        <v>18</v>
      </c>
      <c r="R12" s="1087">
        <f t="shared" si="1"/>
        <v>1.2000000000000002</v>
      </c>
      <c r="S12" s="1256">
        <f t="shared" si="2"/>
        <v>7.2</v>
      </c>
      <c r="T12" s="1088"/>
      <c r="U12" s="1089">
        <v>4</v>
      </c>
      <c r="V12" s="1182">
        <v>5</v>
      </c>
      <c r="W12" s="1182">
        <f t="shared" si="3"/>
        <v>3</v>
      </c>
      <c r="X12" s="1257">
        <f t="shared" si="4"/>
        <v>12</v>
      </c>
      <c r="Y12" s="1266">
        <v>1</v>
      </c>
      <c r="Z12" s="1182">
        <f>53+Q12</f>
        <v>71</v>
      </c>
      <c r="AA12" s="1259">
        <f t="shared" si="5"/>
        <v>5.916666666666667</v>
      </c>
      <c r="AB12" s="1267">
        <f t="shared" si="6"/>
        <v>22</v>
      </c>
      <c r="AC12" s="1261">
        <f t="shared" si="7"/>
        <v>7.8691666666666675</v>
      </c>
      <c r="AD12" s="1089">
        <f t="shared" si="8"/>
        <v>18</v>
      </c>
      <c r="AF12" s="1170" t="s">
        <v>41</v>
      </c>
      <c r="AG12" s="1113"/>
      <c r="AH12" s="1167">
        <v>0</v>
      </c>
      <c r="AI12" s="1167">
        <v>1</v>
      </c>
      <c r="AJ12" s="1167">
        <v>2</v>
      </c>
      <c r="AK12" s="1167">
        <v>3</v>
      </c>
      <c r="AL12" s="1168">
        <v>4</v>
      </c>
      <c r="AM12" s="1168">
        <v>5</v>
      </c>
      <c r="AN12" s="1168">
        <v>6</v>
      </c>
    </row>
    <row r="13" spans="1:40" ht="9.9499999999999993" customHeight="1" x14ac:dyDescent="0.25">
      <c r="A13" s="1247" t="s">
        <v>22</v>
      </c>
      <c r="B13" s="1102"/>
      <c r="C13" s="1280" t="s">
        <v>505</v>
      </c>
      <c r="D13" s="1281" t="s">
        <v>506</v>
      </c>
      <c r="E13" s="1264"/>
      <c r="F13" s="1251"/>
      <c r="G13" s="1270">
        <v>5</v>
      </c>
      <c r="H13" s="1271">
        <v>7</v>
      </c>
      <c r="I13" s="1272">
        <v>6</v>
      </c>
      <c r="J13" s="1272">
        <v>4</v>
      </c>
      <c r="K13" s="1272"/>
      <c r="L13" s="1272"/>
      <c r="M13" s="1272"/>
      <c r="N13" s="1272"/>
      <c r="O13" s="1272"/>
      <c r="P13" s="1272"/>
      <c r="Q13" s="1086">
        <f t="shared" si="0"/>
        <v>22</v>
      </c>
      <c r="R13" s="1087">
        <f t="shared" si="1"/>
        <v>1.3</v>
      </c>
      <c r="S13" s="1256">
        <f t="shared" si="2"/>
        <v>7.15</v>
      </c>
      <c r="T13" s="1088"/>
      <c r="U13" s="1089">
        <v>2</v>
      </c>
      <c r="V13" s="1182">
        <v>5</v>
      </c>
      <c r="W13" s="1182">
        <f t="shared" si="3"/>
        <v>4</v>
      </c>
      <c r="X13" s="1257">
        <f t="shared" si="4"/>
        <v>11</v>
      </c>
      <c r="Y13" s="1266">
        <v>1</v>
      </c>
      <c r="Z13" s="1182">
        <f>48+Q13</f>
        <v>70</v>
      </c>
      <c r="AA13" s="1259">
        <f t="shared" si="5"/>
        <v>6.3636363636363633</v>
      </c>
      <c r="AB13" s="1267">
        <f t="shared" si="6"/>
        <v>18</v>
      </c>
      <c r="AC13" s="1261">
        <f t="shared" si="7"/>
        <v>8.2727272727272716</v>
      </c>
      <c r="AD13" s="1089">
        <f t="shared" si="8"/>
        <v>16</v>
      </c>
      <c r="AF13" s="1170" t="s">
        <v>22</v>
      </c>
      <c r="AG13" s="1113"/>
      <c r="AH13" s="1169" t="s">
        <v>0</v>
      </c>
      <c r="AI13" s="1167">
        <v>0</v>
      </c>
      <c r="AJ13" s="1167">
        <v>1</v>
      </c>
      <c r="AK13" s="1167">
        <v>2</v>
      </c>
      <c r="AL13" s="1168">
        <v>3</v>
      </c>
      <c r="AM13" s="1168">
        <v>4</v>
      </c>
      <c r="AN13" s="1168">
        <v>5</v>
      </c>
    </row>
    <row r="14" spans="1:40" s="1049" customFormat="1" ht="9.9499999999999993" customHeight="1" x14ac:dyDescent="0.25">
      <c r="A14" s="1247" t="s">
        <v>23</v>
      </c>
      <c r="B14" s="1084"/>
      <c r="C14" s="1282" t="s">
        <v>465</v>
      </c>
      <c r="D14" s="1283"/>
      <c r="E14" s="1284"/>
      <c r="F14" s="1251"/>
      <c r="G14" s="1285">
        <v>0</v>
      </c>
      <c r="H14" s="1286">
        <v>6</v>
      </c>
      <c r="I14" s="1287"/>
      <c r="J14" s="1287"/>
      <c r="K14" s="1287"/>
      <c r="L14" s="1287">
        <v>10</v>
      </c>
      <c r="M14" s="1287">
        <v>1</v>
      </c>
      <c r="N14" s="1287">
        <v>3</v>
      </c>
      <c r="O14" s="1287">
        <v>7</v>
      </c>
      <c r="P14" s="1287">
        <v>4</v>
      </c>
      <c r="Q14" s="1191">
        <f t="shared" si="0"/>
        <v>31</v>
      </c>
      <c r="R14" s="1087">
        <f t="shared" si="1"/>
        <v>1.6</v>
      </c>
      <c r="S14" s="1288">
        <f t="shared" si="2"/>
        <v>7.0857142857142863</v>
      </c>
      <c r="T14" s="1194"/>
      <c r="U14" s="1195"/>
      <c r="V14" s="1196">
        <v>3</v>
      </c>
      <c r="W14" s="1196">
        <f t="shared" si="3"/>
        <v>7</v>
      </c>
      <c r="X14" s="1289">
        <f t="shared" si="4"/>
        <v>10</v>
      </c>
      <c r="Y14" s="1290"/>
      <c r="Z14" s="1196">
        <f>10+Q14</f>
        <v>41</v>
      </c>
      <c r="AA14" s="1291">
        <f t="shared" si="5"/>
        <v>4.0999999999999996</v>
      </c>
      <c r="AB14" s="1267">
        <f t="shared" si="6"/>
        <v>27</v>
      </c>
      <c r="AC14" s="1261">
        <f t="shared" si="7"/>
        <v>5.2069999999999999</v>
      </c>
      <c r="AD14" s="1089">
        <f t="shared" si="8"/>
        <v>28</v>
      </c>
      <c r="AF14" s="1170" t="s">
        <v>23</v>
      </c>
      <c r="AG14" s="1113"/>
      <c r="AH14" s="1167" t="s">
        <v>0</v>
      </c>
      <c r="AI14" s="1167" t="s">
        <v>0</v>
      </c>
      <c r="AJ14" s="1167">
        <v>0</v>
      </c>
      <c r="AK14" s="1167">
        <v>1</v>
      </c>
      <c r="AL14" s="1168">
        <v>2</v>
      </c>
      <c r="AM14" s="1168">
        <v>3</v>
      </c>
      <c r="AN14" s="1168">
        <v>4</v>
      </c>
    </row>
    <row r="15" spans="1:40" s="1113" customFormat="1" ht="9.9499999999999993" customHeight="1" x14ac:dyDescent="0.25">
      <c r="A15" s="1247" t="s">
        <v>24</v>
      </c>
      <c r="B15" s="1084"/>
      <c r="C15" s="1278" t="s">
        <v>507</v>
      </c>
      <c r="D15" s="1279"/>
      <c r="E15" s="1284"/>
      <c r="F15" s="1251"/>
      <c r="G15" s="1285"/>
      <c r="H15" s="1286"/>
      <c r="I15" s="1287"/>
      <c r="J15" s="1287"/>
      <c r="K15" s="1287"/>
      <c r="L15" s="1287"/>
      <c r="M15" s="1287">
        <v>4</v>
      </c>
      <c r="N15" s="1287">
        <v>7</v>
      </c>
      <c r="O15" s="1287">
        <v>9</v>
      </c>
      <c r="P15" s="1287">
        <v>0</v>
      </c>
      <c r="Q15" s="1191">
        <f t="shared" si="0"/>
        <v>20</v>
      </c>
      <c r="R15" s="1192">
        <f t="shared" si="1"/>
        <v>1.3</v>
      </c>
      <c r="S15" s="1288">
        <f t="shared" si="2"/>
        <v>6.5</v>
      </c>
      <c r="T15" s="1194"/>
      <c r="U15" s="1195"/>
      <c r="V15" s="1196"/>
      <c r="W15" s="1196">
        <f t="shared" si="3"/>
        <v>4</v>
      </c>
      <c r="X15" s="1289">
        <f t="shared" si="4"/>
        <v>4</v>
      </c>
      <c r="Y15" s="1290"/>
      <c r="Z15" s="1196">
        <f>Q15</f>
        <v>20</v>
      </c>
      <c r="AA15" s="1291">
        <f t="shared" si="5"/>
        <v>5</v>
      </c>
      <c r="AB15" s="1292">
        <f t="shared" si="6"/>
        <v>26</v>
      </c>
      <c r="AC15" s="1261">
        <f t="shared" si="7"/>
        <v>5.4499999999999993</v>
      </c>
      <c r="AD15" s="1195">
        <f t="shared" si="8"/>
        <v>26</v>
      </c>
      <c r="AF15" s="1170" t="s">
        <v>24</v>
      </c>
      <c r="AH15" s="1167" t="s">
        <v>0</v>
      </c>
      <c r="AI15" s="1167" t="s">
        <v>0</v>
      </c>
      <c r="AJ15" s="1167" t="s">
        <v>0</v>
      </c>
      <c r="AK15" s="1167">
        <v>0</v>
      </c>
      <c r="AL15" s="1167">
        <v>1</v>
      </c>
      <c r="AM15" s="1167">
        <v>2</v>
      </c>
      <c r="AN15" s="1167">
        <v>3</v>
      </c>
    </row>
    <row r="16" spans="1:40" s="1049" customFormat="1" ht="9.9499999999999993" customHeight="1" x14ac:dyDescent="0.25">
      <c r="A16" s="1247" t="s">
        <v>29</v>
      </c>
      <c r="B16" s="1084"/>
      <c r="C16" s="1262" t="s">
        <v>460</v>
      </c>
      <c r="D16" s="1263"/>
      <c r="E16" s="1284"/>
      <c r="F16" s="1251"/>
      <c r="G16" s="1293"/>
      <c r="H16" s="1271">
        <v>0</v>
      </c>
      <c r="I16" s="1272">
        <v>8</v>
      </c>
      <c r="J16" s="1272"/>
      <c r="K16" s="1272">
        <v>11</v>
      </c>
      <c r="L16" s="1272">
        <v>1</v>
      </c>
      <c r="M16" s="1272"/>
      <c r="N16" s="1272"/>
      <c r="O16" s="1272"/>
      <c r="P16" s="1272"/>
      <c r="Q16" s="1086">
        <f t="shared" si="0"/>
        <v>20</v>
      </c>
      <c r="R16" s="1087">
        <f t="shared" si="1"/>
        <v>1.3</v>
      </c>
      <c r="S16" s="1256">
        <f t="shared" si="2"/>
        <v>6.5</v>
      </c>
      <c r="T16" s="1088"/>
      <c r="U16" s="1089"/>
      <c r="V16" s="1182">
        <v>3</v>
      </c>
      <c r="W16" s="1196">
        <f t="shared" si="3"/>
        <v>4</v>
      </c>
      <c r="X16" s="1257">
        <f t="shared" si="4"/>
        <v>7</v>
      </c>
      <c r="Y16" s="1266">
        <v>1</v>
      </c>
      <c r="Z16" s="1182">
        <f>46+Q16</f>
        <v>66</v>
      </c>
      <c r="AA16" s="1259">
        <f t="shared" si="5"/>
        <v>9.4285714285714288</v>
      </c>
      <c r="AB16" s="1267">
        <f t="shared" si="6"/>
        <v>4</v>
      </c>
      <c r="AC16" s="1261">
        <f t="shared" si="7"/>
        <v>11.125714285714285</v>
      </c>
      <c r="AD16" s="1089">
        <f t="shared" si="8"/>
        <v>7</v>
      </c>
      <c r="AF16" s="1170" t="s">
        <v>29</v>
      </c>
      <c r="AG16" s="1113"/>
      <c r="AH16" s="1167" t="s">
        <v>0</v>
      </c>
      <c r="AI16" s="1167" t="s">
        <v>0</v>
      </c>
      <c r="AJ16" s="1167" t="s">
        <v>0</v>
      </c>
      <c r="AK16" s="1167" t="s">
        <v>0</v>
      </c>
      <c r="AL16" s="1167">
        <v>0</v>
      </c>
      <c r="AM16" s="1167">
        <v>1</v>
      </c>
      <c r="AN16" s="1167">
        <v>2</v>
      </c>
    </row>
    <row r="17" spans="1:44" s="1049" customFormat="1" ht="9.9499999999999993" customHeight="1" x14ac:dyDescent="0.25">
      <c r="A17" s="1247" t="s">
        <v>30</v>
      </c>
      <c r="B17" s="1084"/>
      <c r="C17" s="1294" t="s">
        <v>425</v>
      </c>
      <c r="D17" s="1295" t="s">
        <v>508</v>
      </c>
      <c r="E17" s="1296"/>
      <c r="F17" s="1251"/>
      <c r="G17" s="1285">
        <v>8</v>
      </c>
      <c r="H17" s="1286"/>
      <c r="I17" s="1287"/>
      <c r="J17" s="1297"/>
      <c r="K17" s="1287">
        <v>2</v>
      </c>
      <c r="L17" s="1287"/>
      <c r="M17" s="1287"/>
      <c r="N17" s="1287"/>
      <c r="O17" s="1287"/>
      <c r="P17" s="1287"/>
      <c r="Q17" s="1191">
        <f t="shared" si="0"/>
        <v>10</v>
      </c>
      <c r="R17" s="1192">
        <f t="shared" si="1"/>
        <v>1.1000000000000001</v>
      </c>
      <c r="S17" s="1288">
        <f t="shared" si="2"/>
        <v>5.5</v>
      </c>
      <c r="T17" s="1194">
        <v>2</v>
      </c>
      <c r="U17" s="1195">
        <v>4</v>
      </c>
      <c r="V17" s="1196">
        <v>2</v>
      </c>
      <c r="W17" s="1196">
        <f t="shared" si="3"/>
        <v>2</v>
      </c>
      <c r="X17" s="1289">
        <f t="shared" si="4"/>
        <v>10</v>
      </c>
      <c r="Y17" s="1290">
        <v>3</v>
      </c>
      <c r="Z17" s="1196">
        <f>101+Q17</f>
        <v>111</v>
      </c>
      <c r="AA17" s="1291">
        <f t="shared" si="5"/>
        <v>11.1</v>
      </c>
      <c r="AB17" s="1292">
        <f t="shared" si="6"/>
        <v>3</v>
      </c>
      <c r="AC17" s="1298">
        <f t="shared" si="7"/>
        <v>14.097</v>
      </c>
      <c r="AD17" s="1195">
        <f t="shared" si="8"/>
        <v>1</v>
      </c>
      <c r="AF17" s="1170" t="s">
        <v>30</v>
      </c>
      <c r="AG17" s="1113"/>
      <c r="AH17" s="1167" t="s">
        <v>0</v>
      </c>
      <c r="AI17" s="1167" t="s">
        <v>0</v>
      </c>
      <c r="AJ17" s="1167" t="s">
        <v>0</v>
      </c>
      <c r="AK17" s="1167" t="s">
        <v>0</v>
      </c>
      <c r="AL17" s="1167" t="s">
        <v>0</v>
      </c>
      <c r="AM17" s="1167">
        <v>0</v>
      </c>
      <c r="AN17" s="1167">
        <v>1</v>
      </c>
    </row>
    <row r="18" spans="1:44" s="1049" customFormat="1" ht="9.9499999999999993" customHeight="1" x14ac:dyDescent="0.25">
      <c r="A18" s="1247" t="s">
        <v>33</v>
      </c>
      <c r="B18" s="1084"/>
      <c r="C18" s="1278" t="s">
        <v>45</v>
      </c>
      <c r="D18" s="1279"/>
      <c r="E18" s="1284"/>
      <c r="F18" s="1251"/>
      <c r="G18" s="1270">
        <v>2</v>
      </c>
      <c r="H18" s="1271"/>
      <c r="I18" s="1272"/>
      <c r="J18" s="1272"/>
      <c r="K18" s="1272"/>
      <c r="L18" s="1272">
        <v>5</v>
      </c>
      <c r="M18" s="1272"/>
      <c r="N18" s="1272">
        <v>5</v>
      </c>
      <c r="O18" s="1272"/>
      <c r="P18" s="1272">
        <v>2</v>
      </c>
      <c r="Q18" s="1191">
        <f t="shared" si="0"/>
        <v>14</v>
      </c>
      <c r="R18" s="1087">
        <f t="shared" si="1"/>
        <v>1.3</v>
      </c>
      <c r="S18" s="1288">
        <f t="shared" si="2"/>
        <v>4.55</v>
      </c>
      <c r="T18" s="1088"/>
      <c r="U18" s="1089"/>
      <c r="V18" s="1182">
        <v>2</v>
      </c>
      <c r="W18" s="1182">
        <f t="shared" si="3"/>
        <v>4</v>
      </c>
      <c r="X18" s="1257">
        <f t="shared" si="4"/>
        <v>6</v>
      </c>
      <c r="Y18" s="1266"/>
      <c r="Z18" s="1182">
        <f>9+Q18</f>
        <v>23</v>
      </c>
      <c r="AA18" s="1259">
        <f t="shared" si="5"/>
        <v>3.8333333333333335</v>
      </c>
      <c r="AB18" s="1267">
        <f t="shared" si="6"/>
        <v>32</v>
      </c>
      <c r="AC18" s="1261">
        <f t="shared" si="7"/>
        <v>4.4083333333333332</v>
      </c>
      <c r="AD18" s="1089">
        <f t="shared" si="8"/>
        <v>30</v>
      </c>
      <c r="AF18" s="1170" t="s">
        <v>33</v>
      </c>
      <c r="AG18" s="1113"/>
      <c r="AH18" s="1167" t="s">
        <v>0</v>
      </c>
      <c r="AI18" s="1167" t="s">
        <v>0</v>
      </c>
      <c r="AJ18" s="1167" t="s">
        <v>0</v>
      </c>
      <c r="AK18" s="1167" t="s">
        <v>0</v>
      </c>
      <c r="AL18" s="1167" t="s">
        <v>0</v>
      </c>
      <c r="AM18" s="1167" t="s">
        <v>0</v>
      </c>
      <c r="AN18" s="1167">
        <v>0</v>
      </c>
    </row>
    <row r="19" spans="1:44" s="1140" customFormat="1" ht="9.9499999999999993" customHeight="1" x14ac:dyDescent="0.25">
      <c r="A19" s="1247" t="s">
        <v>56</v>
      </c>
      <c r="B19" s="1114"/>
      <c r="C19" s="1278" t="s">
        <v>60</v>
      </c>
      <c r="D19" s="1279"/>
      <c r="E19" s="1284"/>
      <c r="F19" s="1251"/>
      <c r="G19" s="1270"/>
      <c r="H19" s="1271"/>
      <c r="I19" s="1272"/>
      <c r="J19" s="1272"/>
      <c r="K19" s="1272"/>
      <c r="L19" s="1272">
        <v>2</v>
      </c>
      <c r="M19" s="1272"/>
      <c r="N19" s="1272">
        <v>4</v>
      </c>
      <c r="O19" s="1272">
        <v>5</v>
      </c>
      <c r="P19" s="1272"/>
      <c r="Q19" s="1086">
        <f t="shared" si="0"/>
        <v>11</v>
      </c>
      <c r="R19" s="1087">
        <f t="shared" si="1"/>
        <v>1.2000000000000002</v>
      </c>
      <c r="S19" s="1256">
        <f t="shared" si="2"/>
        <v>4.4000000000000012</v>
      </c>
      <c r="T19" s="1088"/>
      <c r="U19" s="1089"/>
      <c r="V19" s="1182"/>
      <c r="W19" s="1182">
        <f t="shared" si="3"/>
        <v>3</v>
      </c>
      <c r="X19" s="1257">
        <f t="shared" si="4"/>
        <v>3</v>
      </c>
      <c r="Y19" s="1266"/>
      <c r="Z19" s="1182">
        <f>Q19</f>
        <v>11</v>
      </c>
      <c r="AA19" s="1259">
        <f t="shared" si="5"/>
        <v>3.6666666666666665</v>
      </c>
      <c r="AB19" s="1267">
        <f t="shared" si="6"/>
        <v>33</v>
      </c>
      <c r="AC19" s="1261">
        <f t="shared" si="7"/>
        <v>3.8866666666666667</v>
      </c>
      <c r="AD19" s="1089">
        <f t="shared" si="8"/>
        <v>33</v>
      </c>
    </row>
    <row r="20" spans="1:44" s="1049" customFormat="1" ht="9.9499999999999993" customHeight="1" x14ac:dyDescent="0.25">
      <c r="A20" s="1247" t="s">
        <v>48</v>
      </c>
      <c r="B20" s="1114"/>
      <c r="C20" s="1282" t="s">
        <v>55</v>
      </c>
      <c r="D20" s="1283"/>
      <c r="E20" s="1296"/>
      <c r="F20" s="1251"/>
      <c r="G20" s="1285"/>
      <c r="H20" s="1286">
        <v>5</v>
      </c>
      <c r="I20" s="1287">
        <v>3</v>
      </c>
      <c r="J20" s="1297"/>
      <c r="K20" s="1287"/>
      <c r="L20" s="1287"/>
      <c r="M20" s="1287"/>
      <c r="N20" s="1287"/>
      <c r="O20" s="1287"/>
      <c r="P20" s="1287"/>
      <c r="Q20" s="1191">
        <f t="shared" si="0"/>
        <v>8</v>
      </c>
      <c r="R20" s="1192">
        <f t="shared" si="1"/>
        <v>1.1000000000000001</v>
      </c>
      <c r="S20" s="1288">
        <f t="shared" si="2"/>
        <v>4.4000000000000004</v>
      </c>
      <c r="T20" s="1194"/>
      <c r="U20" s="1195"/>
      <c r="V20" s="1196"/>
      <c r="W20" s="1196">
        <f t="shared" si="3"/>
        <v>2</v>
      </c>
      <c r="X20" s="1289">
        <f t="shared" si="4"/>
        <v>2</v>
      </c>
      <c r="Y20" s="1290"/>
      <c r="Z20" s="1196">
        <f>Q20</f>
        <v>8</v>
      </c>
      <c r="AA20" s="1291">
        <f t="shared" si="5"/>
        <v>4</v>
      </c>
      <c r="AB20" s="1292">
        <f t="shared" si="6"/>
        <v>29</v>
      </c>
      <c r="AC20" s="1298">
        <f t="shared" si="7"/>
        <v>4.12</v>
      </c>
      <c r="AD20" s="1195">
        <f t="shared" si="8"/>
        <v>31</v>
      </c>
      <c r="AE20" s="1197"/>
      <c r="AF20" s="1299" t="s">
        <v>44</v>
      </c>
    </row>
    <row r="21" spans="1:44" s="1049" customFormat="1" ht="9.9499999999999993" customHeight="1" x14ac:dyDescent="0.2">
      <c r="A21" s="1247" t="s">
        <v>62</v>
      </c>
      <c r="B21" s="1114"/>
      <c r="C21" s="1278" t="s">
        <v>137</v>
      </c>
      <c r="D21" s="1279"/>
      <c r="E21" s="1296"/>
      <c r="F21" s="1251"/>
      <c r="G21" s="1270"/>
      <c r="H21" s="1271"/>
      <c r="I21" s="1272"/>
      <c r="J21" s="1272">
        <v>3</v>
      </c>
      <c r="K21" s="1272"/>
      <c r="L21" s="1272"/>
      <c r="M21" s="1272"/>
      <c r="N21" s="1272"/>
      <c r="O21" s="1272">
        <v>4</v>
      </c>
      <c r="P21" s="1272"/>
      <c r="Q21" s="1086">
        <f t="shared" si="0"/>
        <v>7</v>
      </c>
      <c r="R21" s="1087">
        <f t="shared" si="1"/>
        <v>1.1000000000000001</v>
      </c>
      <c r="S21" s="1256">
        <f t="shared" si="2"/>
        <v>3.8500000000000005</v>
      </c>
      <c r="T21" s="1088"/>
      <c r="U21" s="1089"/>
      <c r="V21" s="1182"/>
      <c r="W21" s="1267">
        <f t="shared" si="3"/>
        <v>2</v>
      </c>
      <c r="X21" s="1257">
        <f t="shared" si="4"/>
        <v>2</v>
      </c>
      <c r="Y21" s="1266"/>
      <c r="Z21" s="1182">
        <f>0+Q21</f>
        <v>7</v>
      </c>
      <c r="AA21" s="1259">
        <f t="shared" si="5"/>
        <v>3.5</v>
      </c>
      <c r="AB21" s="1267">
        <f t="shared" si="6"/>
        <v>34</v>
      </c>
      <c r="AC21" s="1261">
        <f t="shared" si="7"/>
        <v>3.605</v>
      </c>
      <c r="AD21" s="1089">
        <f t="shared" si="8"/>
        <v>34</v>
      </c>
      <c r="AF21" s="1198"/>
      <c r="AH21" s="1199"/>
      <c r="AI21" s="4175" t="s">
        <v>509</v>
      </c>
      <c r="AJ21" s="4175"/>
      <c r="AK21" s="4175"/>
      <c r="AL21" s="4175"/>
      <c r="AM21" s="4175"/>
      <c r="AN21" s="4175"/>
      <c r="AO21" s="4175"/>
      <c r="AP21" s="1300"/>
      <c r="AQ21" s="1300"/>
      <c r="AR21" s="1300"/>
    </row>
    <row r="22" spans="1:44" s="1049" customFormat="1" ht="9.9499999999999993" customHeight="1" x14ac:dyDescent="0.2">
      <c r="A22" s="1247" t="s">
        <v>130</v>
      </c>
      <c r="B22" s="1114"/>
      <c r="C22" s="1301" t="s">
        <v>462</v>
      </c>
      <c r="D22" s="1302"/>
      <c r="E22" s="1296"/>
      <c r="F22" s="1251"/>
      <c r="G22" s="1285"/>
      <c r="H22" s="1286"/>
      <c r="I22" s="1287"/>
      <c r="J22" s="1287">
        <v>6</v>
      </c>
      <c r="K22" s="1287"/>
      <c r="L22" s="1287">
        <v>0</v>
      </c>
      <c r="M22" s="1287"/>
      <c r="N22" s="1287"/>
      <c r="O22" s="1287"/>
      <c r="P22" s="1287"/>
      <c r="Q22" s="1191">
        <f t="shared" si="0"/>
        <v>6</v>
      </c>
      <c r="R22" s="1192">
        <f t="shared" si="1"/>
        <v>1.1000000000000001</v>
      </c>
      <c r="S22" s="1288">
        <f t="shared" si="2"/>
        <v>3.3000000000000003</v>
      </c>
      <c r="T22" s="1194"/>
      <c r="U22" s="1195">
        <v>2</v>
      </c>
      <c r="V22" s="1196">
        <v>6</v>
      </c>
      <c r="W22" s="1196">
        <f t="shared" si="3"/>
        <v>2</v>
      </c>
      <c r="X22" s="1289">
        <f t="shared" si="4"/>
        <v>10</v>
      </c>
      <c r="Y22" s="1290">
        <v>1</v>
      </c>
      <c r="Z22" s="1196">
        <f>59+Q22</f>
        <v>65</v>
      </c>
      <c r="AA22" s="1291">
        <f t="shared" si="5"/>
        <v>6.5</v>
      </c>
      <c r="AB22" s="1292">
        <f t="shared" si="6"/>
        <v>16</v>
      </c>
      <c r="AC22" s="1298">
        <f t="shared" si="7"/>
        <v>8.2550000000000008</v>
      </c>
      <c r="AD22" s="1195">
        <f t="shared" si="8"/>
        <v>17</v>
      </c>
      <c r="AH22" s="1140"/>
      <c r="AI22" s="4176"/>
      <c r="AJ22" s="4176"/>
      <c r="AK22" s="4176"/>
      <c r="AL22" s="4176"/>
      <c r="AM22" s="4176"/>
      <c r="AN22" s="4176"/>
      <c r="AO22" s="4176"/>
      <c r="AP22" s="1300"/>
      <c r="AQ22" s="1300"/>
      <c r="AR22" s="1300"/>
    </row>
    <row r="23" spans="1:44" s="1049" customFormat="1" ht="9.9499999999999993" customHeight="1" x14ac:dyDescent="0.25">
      <c r="A23" s="1247" t="s">
        <v>434</v>
      </c>
      <c r="B23" s="1114"/>
      <c r="C23" s="1278" t="s">
        <v>57</v>
      </c>
      <c r="D23" s="1279"/>
      <c r="E23" s="1296"/>
      <c r="F23" s="1251"/>
      <c r="G23" s="1270"/>
      <c r="H23" s="1271"/>
      <c r="I23" s="1272"/>
      <c r="J23" s="1272">
        <v>2</v>
      </c>
      <c r="K23" s="1272">
        <v>3</v>
      </c>
      <c r="L23" s="1272"/>
      <c r="M23" s="1272"/>
      <c r="N23" s="1272"/>
      <c r="O23" s="1272"/>
      <c r="P23" s="1272"/>
      <c r="Q23" s="1086">
        <f t="shared" si="0"/>
        <v>5</v>
      </c>
      <c r="R23" s="1087">
        <f t="shared" si="1"/>
        <v>1.1000000000000001</v>
      </c>
      <c r="S23" s="1256">
        <f t="shared" si="2"/>
        <v>2.75</v>
      </c>
      <c r="T23" s="1088"/>
      <c r="U23" s="1089"/>
      <c r="V23" s="1182"/>
      <c r="W23" s="1182">
        <f t="shared" si="3"/>
        <v>2</v>
      </c>
      <c r="X23" s="1257">
        <f t="shared" si="4"/>
        <v>2</v>
      </c>
      <c r="Y23" s="1266"/>
      <c r="Z23" s="1182">
        <f>0+Q23</f>
        <v>5</v>
      </c>
      <c r="AA23" s="1259">
        <f t="shared" si="5"/>
        <v>2.5</v>
      </c>
      <c r="AB23" s="1267">
        <f t="shared" si="6"/>
        <v>37</v>
      </c>
      <c r="AC23" s="1261">
        <f t="shared" si="7"/>
        <v>2.5750000000000002</v>
      </c>
      <c r="AD23" s="1089">
        <f t="shared" si="8"/>
        <v>38</v>
      </c>
      <c r="AH23" s="1140"/>
      <c r="AI23" s="4176"/>
      <c r="AJ23" s="4176"/>
      <c r="AK23" s="4176"/>
      <c r="AL23" s="4176"/>
      <c r="AM23" s="4176"/>
      <c r="AN23" s="4176"/>
      <c r="AO23" s="4176"/>
      <c r="AP23" s="1214"/>
      <c r="AQ23" s="1214"/>
      <c r="AR23" s="1214"/>
    </row>
    <row r="24" spans="1:44" s="1049" customFormat="1" ht="9.9499999999999993" customHeight="1" thickBot="1" x14ac:dyDescent="0.3">
      <c r="A24" s="1247" t="s">
        <v>344</v>
      </c>
      <c r="B24" s="1084"/>
      <c r="C24" s="1282" t="s">
        <v>63</v>
      </c>
      <c r="D24" s="1283"/>
      <c r="E24" s="1296"/>
      <c r="F24" s="1251"/>
      <c r="G24" s="1285"/>
      <c r="H24" s="1286"/>
      <c r="I24" s="1297"/>
      <c r="J24" s="1287"/>
      <c r="K24" s="1287"/>
      <c r="L24" s="1287"/>
      <c r="M24" s="1287"/>
      <c r="N24" s="1287">
        <v>0</v>
      </c>
      <c r="O24" s="1287">
        <v>1</v>
      </c>
      <c r="P24" s="1287"/>
      <c r="Q24" s="1191">
        <f t="shared" si="0"/>
        <v>1</v>
      </c>
      <c r="R24" s="1192">
        <f t="shared" si="1"/>
        <v>1.1000000000000001</v>
      </c>
      <c r="S24" s="1288">
        <f t="shared" si="2"/>
        <v>0.55000000000000004</v>
      </c>
      <c r="T24" s="1194"/>
      <c r="U24" s="1195"/>
      <c r="V24" s="1196"/>
      <c r="W24" s="1196">
        <f t="shared" si="3"/>
        <v>2</v>
      </c>
      <c r="X24" s="1289">
        <f t="shared" si="4"/>
        <v>2</v>
      </c>
      <c r="Y24" s="1290"/>
      <c r="Z24" s="1196">
        <f>Q24</f>
        <v>1</v>
      </c>
      <c r="AA24" s="1291">
        <f t="shared" si="5"/>
        <v>0.5</v>
      </c>
      <c r="AB24" s="1292">
        <f t="shared" si="6"/>
        <v>39</v>
      </c>
      <c r="AC24" s="1298">
        <f t="shared" si="7"/>
        <v>0.51500000000000001</v>
      </c>
      <c r="AD24" s="1195">
        <f t="shared" si="8"/>
        <v>39</v>
      </c>
      <c r="AE24" s="1140"/>
      <c r="AH24" s="1210"/>
      <c r="AI24" s="4177"/>
      <c r="AJ24" s="4177"/>
      <c r="AK24" s="4177"/>
      <c r="AL24" s="4177"/>
      <c r="AM24" s="4177"/>
      <c r="AN24" s="4177"/>
      <c r="AO24" s="4177"/>
      <c r="AP24" s="1140"/>
      <c r="AQ24" s="1140"/>
      <c r="AR24" s="1140"/>
    </row>
    <row r="25" spans="1:44" s="1140" customFormat="1" ht="9.9499999999999993" customHeight="1" thickTop="1" x14ac:dyDescent="0.25">
      <c r="A25" s="1247" t="s">
        <v>435</v>
      </c>
      <c r="B25" s="1114"/>
      <c r="C25" s="1303" t="s">
        <v>510</v>
      </c>
      <c r="D25" s="1304"/>
      <c r="E25" s="1305">
        <f>V25</f>
        <v>1</v>
      </c>
      <c r="F25" s="1251"/>
      <c r="G25" s="1306"/>
      <c r="H25" s="1307"/>
      <c r="I25" s="1308"/>
      <c r="J25" s="1308"/>
      <c r="K25" s="1308"/>
      <c r="L25" s="1309">
        <v>15</v>
      </c>
      <c r="M25" s="1308"/>
      <c r="N25" s="1308"/>
      <c r="O25" s="1308"/>
      <c r="P25" s="1308"/>
      <c r="Q25" s="1310">
        <f t="shared" si="0"/>
        <v>15</v>
      </c>
      <c r="R25" s="1076">
        <f t="shared" si="1"/>
        <v>1</v>
      </c>
      <c r="S25" s="1311">
        <f t="shared" si="2"/>
        <v>15</v>
      </c>
      <c r="T25" s="1078">
        <v>2</v>
      </c>
      <c r="U25" s="1079">
        <v>4</v>
      </c>
      <c r="V25" s="1178">
        <v>1</v>
      </c>
      <c r="W25" s="1178">
        <f t="shared" si="3"/>
        <v>1</v>
      </c>
      <c r="X25" s="1312">
        <f t="shared" si="4"/>
        <v>8</v>
      </c>
      <c r="Y25" s="1258">
        <v>1</v>
      </c>
      <c r="Z25" s="1178">
        <f>51+Q25</f>
        <v>66</v>
      </c>
      <c r="AA25" s="1313">
        <f t="shared" si="5"/>
        <v>8.25</v>
      </c>
      <c r="AB25" s="1260">
        <f t="shared" si="6"/>
        <v>8</v>
      </c>
      <c r="AC25" s="1314">
        <f t="shared" si="7"/>
        <v>9.9824999999999999</v>
      </c>
      <c r="AD25" s="1079">
        <f t="shared" si="8"/>
        <v>10</v>
      </c>
      <c r="AP25" s="1315"/>
      <c r="AQ25" s="1315"/>
      <c r="AR25" s="1315"/>
    </row>
    <row r="26" spans="1:44" s="1140" customFormat="1" ht="9.9499999999999993" customHeight="1" x14ac:dyDescent="0.25">
      <c r="A26" s="1247" t="s">
        <v>437</v>
      </c>
      <c r="B26" s="1114"/>
      <c r="C26" s="1268" t="s">
        <v>511</v>
      </c>
      <c r="D26" s="1269"/>
      <c r="E26" s="1316"/>
      <c r="F26" s="1251"/>
      <c r="G26" s="1293">
        <v>13</v>
      </c>
      <c r="H26" s="1317"/>
      <c r="I26" s="1272"/>
      <c r="J26" s="1272"/>
      <c r="K26" s="1272"/>
      <c r="L26" s="1273"/>
      <c r="M26" s="1272"/>
      <c r="N26" s="1272"/>
      <c r="O26" s="1272"/>
      <c r="P26" s="1272"/>
      <c r="Q26" s="1191">
        <f t="shared" si="0"/>
        <v>13</v>
      </c>
      <c r="R26" s="1192">
        <f t="shared" si="1"/>
        <v>1</v>
      </c>
      <c r="S26" s="1288">
        <f t="shared" si="2"/>
        <v>13</v>
      </c>
      <c r="T26" s="1088">
        <v>1</v>
      </c>
      <c r="U26" s="1089"/>
      <c r="V26" s="1182"/>
      <c r="W26" s="1182">
        <f t="shared" si="3"/>
        <v>1</v>
      </c>
      <c r="X26" s="1257">
        <f t="shared" si="4"/>
        <v>2</v>
      </c>
      <c r="Y26" s="1266">
        <v>1</v>
      </c>
      <c r="Z26" s="1182">
        <f>10+Q26</f>
        <v>23</v>
      </c>
      <c r="AA26" s="1259">
        <f t="shared" si="5"/>
        <v>11.5</v>
      </c>
      <c r="AB26" s="1267">
        <f t="shared" si="6"/>
        <v>2</v>
      </c>
      <c r="AC26" s="1261">
        <f t="shared" si="7"/>
        <v>11.845000000000001</v>
      </c>
      <c r="AD26" s="1089">
        <f t="shared" si="8"/>
        <v>4</v>
      </c>
      <c r="AF26" s="1213"/>
      <c r="AH26" s="1199"/>
      <c r="AI26" s="4175" t="s">
        <v>512</v>
      </c>
      <c r="AJ26" s="4175"/>
      <c r="AK26" s="4175"/>
      <c r="AL26" s="4175"/>
      <c r="AM26" s="4175"/>
      <c r="AN26" s="4175"/>
      <c r="AO26" s="4175"/>
      <c r="AP26" s="1315"/>
      <c r="AQ26" s="1315"/>
      <c r="AR26" s="1315"/>
    </row>
    <row r="27" spans="1:44" s="1140" customFormat="1" ht="9.9499999999999993" customHeight="1" x14ac:dyDescent="0.25">
      <c r="A27" s="1247" t="s">
        <v>438</v>
      </c>
      <c r="B27" s="1114"/>
      <c r="C27" s="1268" t="s">
        <v>513</v>
      </c>
      <c r="D27" s="1269"/>
      <c r="E27" s="1316"/>
      <c r="F27" s="1251"/>
      <c r="G27" s="1270"/>
      <c r="H27" s="1271"/>
      <c r="I27" s="1272"/>
      <c r="J27" s="1272"/>
      <c r="K27" s="1272"/>
      <c r="L27" s="1272"/>
      <c r="M27" s="1273">
        <v>12</v>
      </c>
      <c r="N27" s="1272"/>
      <c r="O27" s="1272"/>
      <c r="P27" s="1272"/>
      <c r="Q27" s="1191">
        <f t="shared" si="0"/>
        <v>12</v>
      </c>
      <c r="R27" s="1192">
        <f t="shared" si="1"/>
        <v>1</v>
      </c>
      <c r="S27" s="1288">
        <f t="shared" si="2"/>
        <v>12</v>
      </c>
      <c r="T27" s="1088"/>
      <c r="U27" s="1089"/>
      <c r="V27" s="1182"/>
      <c r="W27" s="1182">
        <f t="shared" si="3"/>
        <v>1</v>
      </c>
      <c r="X27" s="1257">
        <f t="shared" si="4"/>
        <v>1</v>
      </c>
      <c r="Y27" s="1266">
        <v>1</v>
      </c>
      <c r="Z27" s="1182">
        <f>Q27</f>
        <v>12</v>
      </c>
      <c r="AA27" s="1259">
        <f t="shared" si="5"/>
        <v>12</v>
      </c>
      <c r="AB27" s="1267">
        <f t="shared" si="6"/>
        <v>1</v>
      </c>
      <c r="AC27" s="1261">
        <f t="shared" si="7"/>
        <v>12</v>
      </c>
      <c r="AD27" s="1089">
        <f t="shared" si="8"/>
        <v>3</v>
      </c>
      <c r="AI27" s="4176"/>
      <c r="AJ27" s="4176"/>
      <c r="AK27" s="4176"/>
      <c r="AL27" s="4176"/>
      <c r="AM27" s="4176"/>
      <c r="AN27" s="4176"/>
      <c r="AO27" s="4176"/>
      <c r="AP27" s="1315"/>
      <c r="AQ27" s="1315"/>
      <c r="AR27" s="1315"/>
    </row>
    <row r="28" spans="1:44" s="1140" customFormat="1" ht="9.9499999999999993" customHeight="1" x14ac:dyDescent="0.25">
      <c r="A28" s="1247" t="s">
        <v>439</v>
      </c>
      <c r="B28" s="1114"/>
      <c r="C28" s="1268" t="s">
        <v>431</v>
      </c>
      <c r="D28" s="1269"/>
      <c r="E28" s="1316"/>
      <c r="F28" s="1251"/>
      <c r="G28" s="1270"/>
      <c r="H28" s="1271"/>
      <c r="I28" s="1272"/>
      <c r="J28" s="1272"/>
      <c r="K28" s="1272">
        <v>9</v>
      </c>
      <c r="L28" s="1273"/>
      <c r="M28" s="1272"/>
      <c r="N28" s="1272"/>
      <c r="O28" s="1272"/>
      <c r="P28" s="1272"/>
      <c r="Q28" s="1191">
        <f t="shared" si="0"/>
        <v>9</v>
      </c>
      <c r="R28" s="1192">
        <f t="shared" si="1"/>
        <v>1</v>
      </c>
      <c r="S28" s="1288">
        <f t="shared" si="2"/>
        <v>9</v>
      </c>
      <c r="T28" s="1088"/>
      <c r="U28" s="1089">
        <v>4</v>
      </c>
      <c r="V28" s="1182"/>
      <c r="W28" s="1182">
        <f t="shared" si="3"/>
        <v>1</v>
      </c>
      <c r="X28" s="1257">
        <f t="shared" si="4"/>
        <v>5</v>
      </c>
      <c r="Y28" s="1266">
        <v>1</v>
      </c>
      <c r="Z28" s="1182">
        <f>29+Q28</f>
        <v>38</v>
      </c>
      <c r="AA28" s="1259">
        <f t="shared" si="5"/>
        <v>7.6</v>
      </c>
      <c r="AB28" s="1267">
        <f t="shared" si="6"/>
        <v>11</v>
      </c>
      <c r="AC28" s="1261">
        <f t="shared" si="7"/>
        <v>8.5119999999999987</v>
      </c>
      <c r="AD28" s="1089">
        <f t="shared" si="8"/>
        <v>14</v>
      </c>
      <c r="AI28" s="4176"/>
      <c r="AJ28" s="4176"/>
      <c r="AK28" s="4176"/>
      <c r="AL28" s="4176"/>
      <c r="AM28" s="4176"/>
      <c r="AN28" s="4176"/>
      <c r="AO28" s="4176"/>
      <c r="AP28" s="1315"/>
      <c r="AQ28" s="1315"/>
      <c r="AR28" s="1315"/>
    </row>
    <row r="29" spans="1:44" s="1140" customFormat="1" ht="9.9499999999999993" customHeight="1" x14ac:dyDescent="0.25">
      <c r="A29" s="1247" t="s">
        <v>440</v>
      </c>
      <c r="C29" s="1278" t="s">
        <v>61</v>
      </c>
      <c r="D29" s="1279"/>
      <c r="E29" s="1316"/>
      <c r="F29" s="1251"/>
      <c r="G29" s="1270"/>
      <c r="H29" s="1271"/>
      <c r="I29" s="1272"/>
      <c r="J29" s="1272"/>
      <c r="K29" s="1272"/>
      <c r="L29" s="1272"/>
      <c r="M29" s="1272">
        <v>9</v>
      </c>
      <c r="N29" s="1272"/>
      <c r="O29" s="1272"/>
      <c r="P29" s="1272"/>
      <c r="Q29" s="1191">
        <f t="shared" si="0"/>
        <v>9</v>
      </c>
      <c r="R29" s="1192">
        <f t="shared" si="1"/>
        <v>1</v>
      </c>
      <c r="S29" s="1288">
        <f t="shared" si="2"/>
        <v>9</v>
      </c>
      <c r="T29" s="1088"/>
      <c r="U29" s="1089"/>
      <c r="V29" s="1182"/>
      <c r="W29" s="1182">
        <f t="shared" si="3"/>
        <v>1</v>
      </c>
      <c r="X29" s="1257">
        <f t="shared" si="4"/>
        <v>1</v>
      </c>
      <c r="Y29" s="1266"/>
      <c r="Z29" s="1182">
        <f>Q29</f>
        <v>9</v>
      </c>
      <c r="AA29" s="1259">
        <f t="shared" si="5"/>
        <v>9</v>
      </c>
      <c r="AB29" s="1267">
        <f t="shared" si="6"/>
        <v>5</v>
      </c>
      <c r="AC29" s="1261">
        <f t="shared" si="7"/>
        <v>9</v>
      </c>
      <c r="AD29" s="1089">
        <f t="shared" si="8"/>
        <v>13</v>
      </c>
      <c r="AH29" s="1210"/>
      <c r="AI29" s="4177"/>
      <c r="AJ29" s="4177"/>
      <c r="AK29" s="4177"/>
      <c r="AL29" s="4177"/>
      <c r="AM29" s="4177"/>
      <c r="AN29" s="4177"/>
      <c r="AO29" s="4177"/>
      <c r="AP29" s="1315"/>
      <c r="AQ29" s="1315"/>
      <c r="AR29" s="1315"/>
    </row>
    <row r="30" spans="1:44" s="1140" customFormat="1" ht="9.9499999999999993" customHeight="1" x14ac:dyDescent="0.25">
      <c r="A30" s="1247" t="s">
        <v>441</v>
      </c>
      <c r="C30" s="1278" t="s">
        <v>436</v>
      </c>
      <c r="D30" s="1279"/>
      <c r="E30" s="1316"/>
      <c r="F30" s="1251"/>
      <c r="G30" s="1270"/>
      <c r="H30" s="1271"/>
      <c r="I30" s="1272"/>
      <c r="J30" s="1273"/>
      <c r="K30" s="1272"/>
      <c r="L30" s="1272"/>
      <c r="M30" s="1272"/>
      <c r="N30" s="1272"/>
      <c r="O30" s="1272"/>
      <c r="P30" s="1272">
        <v>6</v>
      </c>
      <c r="Q30" s="1191">
        <f t="shared" si="0"/>
        <v>6</v>
      </c>
      <c r="R30" s="1192">
        <f t="shared" si="1"/>
        <v>1</v>
      </c>
      <c r="S30" s="1288">
        <f t="shared" si="2"/>
        <v>6</v>
      </c>
      <c r="T30" s="1088"/>
      <c r="U30" s="1089"/>
      <c r="V30" s="1182"/>
      <c r="W30" s="1182">
        <f t="shared" si="3"/>
        <v>1</v>
      </c>
      <c r="X30" s="1257">
        <f t="shared" si="4"/>
        <v>1</v>
      </c>
      <c r="Y30" s="1266"/>
      <c r="Z30" s="1182">
        <f>0+Q30</f>
        <v>6</v>
      </c>
      <c r="AA30" s="1259">
        <f t="shared" si="5"/>
        <v>6</v>
      </c>
      <c r="AB30" s="1267">
        <f t="shared" si="6"/>
        <v>19</v>
      </c>
      <c r="AC30" s="1261">
        <f t="shared" si="7"/>
        <v>6</v>
      </c>
      <c r="AD30" s="1089">
        <f t="shared" si="8"/>
        <v>25</v>
      </c>
    </row>
    <row r="31" spans="1:44" s="1140" customFormat="1" ht="9.9499999999999993" customHeight="1" x14ac:dyDescent="0.25">
      <c r="A31" s="1247" t="s">
        <v>442</v>
      </c>
      <c r="C31" s="1280" t="s">
        <v>427</v>
      </c>
      <c r="D31" s="1281" t="s">
        <v>514</v>
      </c>
      <c r="E31" s="1316"/>
      <c r="F31" s="1251"/>
      <c r="G31" s="1270"/>
      <c r="H31" s="1271">
        <v>4</v>
      </c>
      <c r="I31" s="1272"/>
      <c r="J31" s="1273"/>
      <c r="K31" s="1272"/>
      <c r="L31" s="1272"/>
      <c r="M31" s="1272"/>
      <c r="N31" s="1272"/>
      <c r="O31" s="1272"/>
      <c r="P31" s="1272"/>
      <c r="Q31" s="1191">
        <f t="shared" si="0"/>
        <v>4</v>
      </c>
      <c r="R31" s="1192">
        <f t="shared" si="1"/>
        <v>1</v>
      </c>
      <c r="S31" s="1288">
        <f t="shared" si="2"/>
        <v>4</v>
      </c>
      <c r="T31" s="1088">
        <v>1</v>
      </c>
      <c r="U31" s="1089">
        <v>4</v>
      </c>
      <c r="V31" s="1182">
        <v>2</v>
      </c>
      <c r="W31" s="1182">
        <f t="shared" si="3"/>
        <v>1</v>
      </c>
      <c r="X31" s="1257">
        <f t="shared" si="4"/>
        <v>8</v>
      </c>
      <c r="Y31" s="1266">
        <v>1</v>
      </c>
      <c r="Z31" s="1182">
        <f>48+Q31</f>
        <v>52</v>
      </c>
      <c r="AA31" s="1259">
        <f t="shared" si="5"/>
        <v>6.5</v>
      </c>
      <c r="AB31" s="1267">
        <f t="shared" si="6"/>
        <v>16</v>
      </c>
      <c r="AC31" s="1261">
        <f t="shared" si="7"/>
        <v>7.8650000000000002</v>
      </c>
      <c r="AD31" s="1089">
        <f t="shared" si="8"/>
        <v>19</v>
      </c>
      <c r="AF31" s="1224"/>
      <c r="AH31" s="1199"/>
      <c r="AI31" s="4175" t="s">
        <v>515</v>
      </c>
      <c r="AJ31" s="4175"/>
      <c r="AK31" s="4175"/>
      <c r="AL31" s="4175"/>
      <c r="AM31" s="4175"/>
      <c r="AN31" s="4175"/>
      <c r="AO31" s="4175"/>
    </row>
    <row r="32" spans="1:44" s="1140" customFormat="1" ht="9.9499999999999993" customHeight="1" x14ac:dyDescent="0.25">
      <c r="A32" s="1247" t="s">
        <v>443</v>
      </c>
      <c r="C32" s="1274" t="s">
        <v>516</v>
      </c>
      <c r="D32" s="1275" t="s">
        <v>517</v>
      </c>
      <c r="E32" s="1316"/>
      <c r="F32" s="1251"/>
      <c r="G32" s="1270"/>
      <c r="H32" s="1271">
        <v>3</v>
      </c>
      <c r="I32" s="1273"/>
      <c r="J32" s="1272"/>
      <c r="K32" s="1272"/>
      <c r="L32" s="1272"/>
      <c r="M32" s="1272"/>
      <c r="N32" s="1272"/>
      <c r="O32" s="1272"/>
      <c r="P32" s="1272"/>
      <c r="Q32" s="1191">
        <f t="shared" si="0"/>
        <v>3</v>
      </c>
      <c r="R32" s="1192">
        <f t="shared" si="1"/>
        <v>1</v>
      </c>
      <c r="S32" s="1288">
        <f t="shared" si="2"/>
        <v>3</v>
      </c>
      <c r="T32" s="1088">
        <v>2</v>
      </c>
      <c r="U32" s="1089">
        <v>2</v>
      </c>
      <c r="V32" s="1182">
        <v>3</v>
      </c>
      <c r="W32" s="1182">
        <f t="shared" si="3"/>
        <v>1</v>
      </c>
      <c r="X32" s="1257">
        <f t="shared" si="4"/>
        <v>8</v>
      </c>
      <c r="Y32" s="1266">
        <v>2</v>
      </c>
      <c r="Z32" s="1182">
        <f>52+Q32</f>
        <v>55</v>
      </c>
      <c r="AA32" s="1259">
        <f t="shared" si="5"/>
        <v>6.875</v>
      </c>
      <c r="AB32" s="1267">
        <f t="shared" si="6"/>
        <v>13</v>
      </c>
      <c r="AC32" s="1261">
        <f t="shared" si="7"/>
        <v>8.3187499999999996</v>
      </c>
      <c r="AD32" s="1089">
        <f t="shared" si="8"/>
        <v>15</v>
      </c>
      <c r="AI32" s="4176"/>
      <c r="AJ32" s="4176"/>
      <c r="AK32" s="4176"/>
      <c r="AL32" s="4176"/>
      <c r="AM32" s="4176"/>
      <c r="AN32" s="4176"/>
      <c r="AO32" s="4176"/>
      <c r="AP32" s="597"/>
      <c r="AQ32" s="597"/>
      <c r="AR32" s="597"/>
    </row>
    <row r="33" spans="1:44" s="1049" customFormat="1" ht="9.9499999999999993" customHeight="1" x14ac:dyDescent="0.25">
      <c r="A33" s="1247" t="s">
        <v>473</v>
      </c>
      <c r="B33" s="1084"/>
      <c r="C33" s="1278" t="s">
        <v>37</v>
      </c>
      <c r="D33" s="1279"/>
      <c r="E33" s="1316"/>
      <c r="F33" s="1251"/>
      <c r="G33" s="1270"/>
      <c r="H33" s="1271"/>
      <c r="I33" s="1272"/>
      <c r="J33" s="1272"/>
      <c r="K33" s="1272">
        <v>1</v>
      </c>
      <c r="L33" s="1272"/>
      <c r="M33" s="1272"/>
      <c r="N33" s="1272"/>
      <c r="O33" s="1272"/>
      <c r="P33" s="1272"/>
      <c r="Q33" s="1191">
        <f t="shared" si="0"/>
        <v>1</v>
      </c>
      <c r="R33" s="1192">
        <f t="shared" si="1"/>
        <v>1</v>
      </c>
      <c r="S33" s="1288">
        <f t="shared" si="2"/>
        <v>1</v>
      </c>
      <c r="T33" s="1088"/>
      <c r="U33" s="1089"/>
      <c r="V33" s="1182">
        <v>2</v>
      </c>
      <c r="W33" s="1182">
        <f t="shared" si="3"/>
        <v>1</v>
      </c>
      <c r="X33" s="1257">
        <f t="shared" si="4"/>
        <v>3</v>
      </c>
      <c r="Y33" s="1266"/>
      <c r="Z33" s="1182">
        <f>16+Q33</f>
        <v>17</v>
      </c>
      <c r="AA33" s="1259">
        <f t="shared" si="5"/>
        <v>5.666666666666667</v>
      </c>
      <c r="AB33" s="1267">
        <f t="shared" si="6"/>
        <v>24</v>
      </c>
      <c r="AC33" s="1261">
        <f t="shared" si="7"/>
        <v>6.0066666666666677</v>
      </c>
      <c r="AD33" s="1089">
        <f t="shared" si="8"/>
        <v>24</v>
      </c>
      <c r="AF33" s="1140"/>
      <c r="AG33" s="1140"/>
      <c r="AH33" s="1140"/>
      <c r="AI33" s="4176"/>
      <c r="AJ33" s="4176"/>
      <c r="AK33" s="4176"/>
      <c r="AL33" s="4176"/>
      <c r="AM33" s="4176"/>
      <c r="AN33" s="4176"/>
      <c r="AO33" s="4176"/>
    </row>
    <row r="34" spans="1:44" s="1140" customFormat="1" ht="9.9499999999999993" customHeight="1" x14ac:dyDescent="0.25">
      <c r="A34" s="1247" t="s">
        <v>518</v>
      </c>
      <c r="B34" s="1114"/>
      <c r="C34" s="1278" t="s">
        <v>58</v>
      </c>
      <c r="D34" s="1279"/>
      <c r="E34" s="1316"/>
      <c r="F34" s="1251"/>
      <c r="G34" s="1285"/>
      <c r="H34" s="1286"/>
      <c r="I34" s="1287"/>
      <c r="J34" s="1272">
        <v>0</v>
      </c>
      <c r="K34" s="1272"/>
      <c r="L34" s="1272"/>
      <c r="M34" s="1272"/>
      <c r="N34" s="1272"/>
      <c r="O34" s="1272"/>
      <c r="P34" s="1272"/>
      <c r="Q34" s="1191">
        <f t="shared" si="0"/>
        <v>0</v>
      </c>
      <c r="R34" s="1192">
        <f t="shared" si="1"/>
        <v>1</v>
      </c>
      <c r="S34" s="1288">
        <f t="shared" si="2"/>
        <v>0</v>
      </c>
      <c r="T34" s="1088"/>
      <c r="U34" s="1089"/>
      <c r="V34" s="1182"/>
      <c r="W34" s="1182">
        <f t="shared" si="3"/>
        <v>1</v>
      </c>
      <c r="X34" s="1257">
        <f t="shared" si="4"/>
        <v>1</v>
      </c>
      <c r="Y34" s="1266"/>
      <c r="Z34" s="1182">
        <f>Q34</f>
        <v>0</v>
      </c>
      <c r="AA34" s="1259">
        <f t="shared" si="5"/>
        <v>0</v>
      </c>
      <c r="AB34" s="1267">
        <f t="shared" si="6"/>
        <v>40</v>
      </c>
      <c r="AC34" s="1261">
        <f t="shared" si="7"/>
        <v>0</v>
      </c>
      <c r="AD34" s="1089">
        <f t="shared" si="8"/>
        <v>40</v>
      </c>
      <c r="AI34" s="4176"/>
      <c r="AJ34" s="4176"/>
      <c r="AK34" s="4176"/>
      <c r="AL34" s="4176"/>
      <c r="AM34" s="4176"/>
      <c r="AN34" s="4176"/>
      <c r="AO34" s="4176"/>
      <c r="AP34" s="597"/>
      <c r="AQ34" s="597"/>
      <c r="AR34" s="597"/>
    </row>
    <row r="35" spans="1:44" s="1140" customFormat="1" ht="9.9499999999999993" customHeight="1" x14ac:dyDescent="0.25">
      <c r="A35" s="1247" t="s">
        <v>519</v>
      </c>
      <c r="B35" s="1114"/>
      <c r="C35" s="1278" t="s">
        <v>8</v>
      </c>
      <c r="D35" s="1279"/>
      <c r="E35" s="1107"/>
      <c r="F35" s="1251"/>
      <c r="G35" s="1270"/>
      <c r="H35" s="1271"/>
      <c r="I35" s="1272"/>
      <c r="J35" s="1272"/>
      <c r="K35" s="1272">
        <v>0</v>
      </c>
      <c r="L35" s="1272"/>
      <c r="M35" s="1272"/>
      <c r="N35" s="1272"/>
      <c r="O35" s="1272"/>
      <c r="P35" s="1272"/>
      <c r="Q35" s="1191">
        <f t="shared" si="0"/>
        <v>0</v>
      </c>
      <c r="R35" s="1192">
        <f t="shared" si="1"/>
        <v>1</v>
      </c>
      <c r="S35" s="1288">
        <f t="shared" si="2"/>
        <v>0</v>
      </c>
      <c r="T35" s="1088"/>
      <c r="U35" s="1089">
        <v>4</v>
      </c>
      <c r="V35" s="1182"/>
      <c r="W35" s="1182">
        <f t="shared" si="3"/>
        <v>1</v>
      </c>
      <c r="X35" s="1257">
        <f t="shared" si="4"/>
        <v>5</v>
      </c>
      <c r="Y35" s="1266"/>
      <c r="Z35" s="1182">
        <f>20+Q35</f>
        <v>20</v>
      </c>
      <c r="AA35" s="1259">
        <f t="shared" si="5"/>
        <v>4</v>
      </c>
      <c r="AB35" s="1267">
        <f t="shared" si="6"/>
        <v>29</v>
      </c>
      <c r="AC35" s="1261">
        <f t="shared" si="7"/>
        <v>4.4799999999999995</v>
      </c>
      <c r="AD35" s="1089">
        <f t="shared" si="8"/>
        <v>29</v>
      </c>
      <c r="AI35" s="4176"/>
      <c r="AJ35" s="4176"/>
      <c r="AK35" s="4176"/>
      <c r="AL35" s="4176"/>
      <c r="AM35" s="4176"/>
      <c r="AN35" s="4176"/>
      <c r="AO35" s="4176"/>
      <c r="AP35" s="597"/>
      <c r="AQ35" s="597"/>
      <c r="AR35" s="597"/>
    </row>
    <row r="36" spans="1:44" s="1140" customFormat="1" ht="3" customHeight="1" x14ac:dyDescent="0.25">
      <c r="A36" s="1130"/>
      <c r="B36" s="1130"/>
      <c r="C36" s="1130"/>
      <c r="D36" s="1318"/>
      <c r="E36" s="1132"/>
      <c r="F36" s="1132"/>
      <c r="G36" s="1319"/>
      <c r="H36" s="1319"/>
      <c r="I36" s="1319"/>
      <c r="J36" s="1319"/>
      <c r="K36" s="1319"/>
      <c r="L36" s="1319"/>
      <c r="M36" s="1319"/>
      <c r="N36" s="1319"/>
      <c r="O36" s="1319"/>
      <c r="P36" s="1319"/>
      <c r="Q36" s="1320"/>
      <c r="R36" s="1320"/>
      <c r="S36" s="1321"/>
      <c r="T36" s="1136"/>
      <c r="U36" s="1136"/>
      <c r="V36" s="1136"/>
      <c r="W36" s="1136"/>
      <c r="X36" s="1136"/>
      <c r="Y36" s="1322"/>
      <c r="Z36" s="1136"/>
      <c r="AA36" s="1136"/>
      <c r="AB36" s="1136"/>
      <c r="AC36" s="1136"/>
      <c r="AD36" s="1228"/>
      <c r="AH36" s="1199"/>
      <c r="AI36" s="1323"/>
      <c r="AJ36" s="1323"/>
      <c r="AK36" s="1323"/>
      <c r="AL36" s="1323"/>
      <c r="AM36" s="1323"/>
      <c r="AN36" s="1323"/>
      <c r="AO36" s="1323"/>
      <c r="AP36" s="1227"/>
      <c r="AQ36" s="1227"/>
      <c r="AR36" s="1227"/>
    </row>
    <row r="37" spans="1:44" s="1140" customFormat="1" ht="9" customHeight="1" x14ac:dyDescent="0.25">
      <c r="A37" s="1247" t="s">
        <v>520</v>
      </c>
      <c r="B37" s="1114"/>
      <c r="C37" s="1324" t="s">
        <v>2</v>
      </c>
      <c r="D37" s="1325"/>
      <c r="E37" s="1326"/>
      <c r="F37" s="1177"/>
      <c r="G37" s="1327"/>
      <c r="H37" s="1328"/>
      <c r="I37" s="1329"/>
      <c r="J37" s="1330"/>
      <c r="K37" s="1329"/>
      <c r="L37" s="1329"/>
      <c r="M37" s="1329"/>
      <c r="N37" s="1329"/>
      <c r="O37" s="1329"/>
      <c r="P37" s="1329"/>
      <c r="Q37" s="1331"/>
      <c r="R37" s="1332"/>
      <c r="S37" s="1333"/>
      <c r="T37" s="1088">
        <v>2</v>
      </c>
      <c r="U37" s="1089">
        <v>4</v>
      </c>
      <c r="V37" s="1182">
        <v>5</v>
      </c>
      <c r="W37" s="1182"/>
      <c r="X37" s="1257">
        <f t="shared" ref="X37:X45" si="9">SUM(T37:W37)</f>
        <v>11</v>
      </c>
      <c r="Y37" s="1266"/>
      <c r="Z37" s="1182">
        <f>27</f>
        <v>27</v>
      </c>
      <c r="AA37" s="1259">
        <f t="shared" ref="AA37:AA45" si="10">Z37/X37</f>
        <v>2.4545454545454546</v>
      </c>
      <c r="AB37" s="1267">
        <f t="shared" ref="AB37:AB45" si="11">RANK(AA37,AA$5:AA$45)</f>
        <v>38</v>
      </c>
      <c r="AC37" s="1261">
        <f t="shared" ref="AC37:AC45" si="12">AA37*(X37*0.03+0.97)</f>
        <v>3.1909090909090905</v>
      </c>
      <c r="AD37" s="1089">
        <f t="shared" ref="AD37:AD45" si="13">RANK(AC37,AC$5:AC$45)</f>
        <v>35</v>
      </c>
      <c r="AP37" s="1227"/>
      <c r="AQ37" s="1227"/>
      <c r="AR37" s="1227"/>
    </row>
    <row r="38" spans="1:44" s="1140" customFormat="1" ht="9" customHeight="1" x14ac:dyDescent="0.25">
      <c r="A38" s="1247" t="s">
        <v>521</v>
      </c>
      <c r="B38" s="1114"/>
      <c r="C38" s="1324" t="s">
        <v>191</v>
      </c>
      <c r="D38" s="1325"/>
      <c r="E38" s="1334"/>
      <c r="F38" s="1177"/>
      <c r="G38" s="1335"/>
      <c r="H38" s="1336"/>
      <c r="I38" s="1337"/>
      <c r="J38" s="1337"/>
      <c r="K38" s="1338"/>
      <c r="L38" s="1338"/>
      <c r="M38" s="1337"/>
      <c r="N38" s="1337"/>
      <c r="O38" s="1337"/>
      <c r="P38" s="1337"/>
      <c r="Q38" s="1331"/>
      <c r="R38" s="1332"/>
      <c r="S38" s="1333"/>
      <c r="T38" s="1339">
        <v>1</v>
      </c>
      <c r="U38" s="1340">
        <v>6</v>
      </c>
      <c r="V38" s="1341">
        <v>3</v>
      </c>
      <c r="W38" s="1182"/>
      <c r="X38" s="1257">
        <f t="shared" si="9"/>
        <v>10</v>
      </c>
      <c r="Y38" s="1342"/>
      <c r="Z38" s="1182">
        <f>60</f>
        <v>60</v>
      </c>
      <c r="AA38" s="1259">
        <f t="shared" si="10"/>
        <v>6</v>
      </c>
      <c r="AB38" s="1267">
        <f t="shared" si="11"/>
        <v>19</v>
      </c>
      <c r="AC38" s="1261">
        <f t="shared" si="12"/>
        <v>7.62</v>
      </c>
      <c r="AD38" s="1089">
        <f t="shared" si="13"/>
        <v>21</v>
      </c>
      <c r="AE38" s="1049"/>
      <c r="AP38" s="1227"/>
      <c r="AQ38" s="1227"/>
      <c r="AR38" s="1227"/>
    </row>
    <row r="39" spans="1:44" s="1140" customFormat="1" ht="9" customHeight="1" x14ac:dyDescent="0.25">
      <c r="A39" s="1247" t="s">
        <v>522</v>
      </c>
      <c r="B39" s="1114"/>
      <c r="C39" s="1324" t="s">
        <v>7</v>
      </c>
      <c r="D39" s="1325"/>
      <c r="E39" s="1326"/>
      <c r="F39" s="1177"/>
      <c r="G39" s="1327"/>
      <c r="H39" s="1328"/>
      <c r="I39" s="1329"/>
      <c r="J39" s="1329"/>
      <c r="K39" s="1329"/>
      <c r="L39" s="1329"/>
      <c r="M39" s="1329"/>
      <c r="N39" s="1329"/>
      <c r="O39" s="1329"/>
      <c r="P39" s="1329"/>
      <c r="Q39" s="1331"/>
      <c r="R39" s="1332"/>
      <c r="S39" s="1333"/>
      <c r="T39" s="1088"/>
      <c r="U39" s="1089">
        <v>6</v>
      </c>
      <c r="V39" s="1182">
        <v>3</v>
      </c>
      <c r="W39" s="1182"/>
      <c r="X39" s="1257">
        <f t="shared" si="9"/>
        <v>9</v>
      </c>
      <c r="Y39" s="1266"/>
      <c r="Z39" s="1182">
        <f>54</f>
        <v>54</v>
      </c>
      <c r="AA39" s="1259">
        <f t="shared" si="10"/>
        <v>6</v>
      </c>
      <c r="AB39" s="1267">
        <f t="shared" si="11"/>
        <v>19</v>
      </c>
      <c r="AC39" s="1261">
        <f t="shared" si="12"/>
        <v>7.4399999999999995</v>
      </c>
      <c r="AD39" s="1089">
        <f t="shared" si="13"/>
        <v>22</v>
      </c>
      <c r="AE39" s="1053"/>
      <c r="AF39" s="1343" t="s">
        <v>523</v>
      </c>
      <c r="AG39" s="1210"/>
      <c r="AH39" s="1344" t="s">
        <v>524</v>
      </c>
      <c r="AI39" s="1344"/>
      <c r="AJ39" s="1344"/>
      <c r="AK39" s="1210"/>
      <c r="AL39" s="1210"/>
      <c r="AM39" s="1345"/>
      <c r="AN39" s="1227"/>
      <c r="AO39" s="1227"/>
      <c r="AP39" s="1227"/>
      <c r="AQ39" s="1227"/>
      <c r="AR39" s="1227"/>
    </row>
    <row r="40" spans="1:44" s="1049" customFormat="1" ht="9" customHeight="1" x14ac:dyDescent="0.25">
      <c r="A40" s="1247" t="s">
        <v>525</v>
      </c>
      <c r="B40" s="1114"/>
      <c r="C40" s="1324" t="s">
        <v>11</v>
      </c>
      <c r="D40" s="1325"/>
      <c r="E40" s="1326"/>
      <c r="F40" s="1184"/>
      <c r="G40" s="1327"/>
      <c r="H40" s="1328"/>
      <c r="I40" s="1329"/>
      <c r="J40" s="1329"/>
      <c r="K40" s="1329"/>
      <c r="L40" s="1329"/>
      <c r="M40" s="1329"/>
      <c r="N40" s="1329"/>
      <c r="O40" s="1329"/>
      <c r="P40" s="1329"/>
      <c r="Q40" s="1331"/>
      <c r="R40" s="1332"/>
      <c r="S40" s="1333"/>
      <c r="T40" s="1088">
        <v>3</v>
      </c>
      <c r="U40" s="1089">
        <v>2</v>
      </c>
      <c r="V40" s="1182">
        <v>3</v>
      </c>
      <c r="W40" s="1182"/>
      <c r="X40" s="1257">
        <f t="shared" si="9"/>
        <v>8</v>
      </c>
      <c r="Y40" s="1266"/>
      <c r="Z40" s="1182">
        <f>61</f>
        <v>61</v>
      </c>
      <c r="AA40" s="1259">
        <f t="shared" si="10"/>
        <v>7.625</v>
      </c>
      <c r="AB40" s="1267">
        <f t="shared" si="11"/>
        <v>10</v>
      </c>
      <c r="AC40" s="1261">
        <f t="shared" si="12"/>
        <v>9.2262500000000003</v>
      </c>
      <c r="AD40" s="1089">
        <f t="shared" si="13"/>
        <v>12</v>
      </c>
      <c r="AF40" s="1346" t="s">
        <v>526</v>
      </c>
      <c r="AG40" s="1199"/>
      <c r="AH40" s="1347" t="s">
        <v>527</v>
      </c>
      <c r="AI40" s="1347"/>
      <c r="AJ40" s="1347"/>
      <c r="AK40" s="1199"/>
      <c r="AL40" s="1199"/>
      <c r="AM40" s="1348"/>
      <c r="AN40" s="1227"/>
      <c r="AO40" s="1227"/>
      <c r="AP40" s="1227"/>
      <c r="AQ40" s="1227"/>
      <c r="AR40" s="1227"/>
    </row>
    <row r="41" spans="1:44" s="1049" customFormat="1" ht="9" customHeight="1" x14ac:dyDescent="0.25">
      <c r="A41" s="1247" t="s">
        <v>528</v>
      </c>
      <c r="B41" s="1114"/>
      <c r="C41" s="1349" t="s">
        <v>429</v>
      </c>
      <c r="D41" s="1350"/>
      <c r="E41" s="1351"/>
      <c r="F41" s="1184"/>
      <c r="G41" s="1327"/>
      <c r="H41" s="1328"/>
      <c r="I41" s="1329"/>
      <c r="J41" s="1329"/>
      <c r="K41" s="1329"/>
      <c r="L41" s="1329"/>
      <c r="M41" s="1329"/>
      <c r="N41" s="1352"/>
      <c r="O41" s="1352"/>
      <c r="P41" s="1352"/>
      <c r="Q41" s="1331"/>
      <c r="R41" s="1332"/>
      <c r="S41" s="1333"/>
      <c r="T41" s="1088">
        <v>3</v>
      </c>
      <c r="U41" s="1089">
        <v>4</v>
      </c>
      <c r="V41" s="1182"/>
      <c r="W41" s="1182"/>
      <c r="X41" s="1257">
        <f t="shared" si="9"/>
        <v>7</v>
      </c>
      <c r="Y41" s="1266">
        <v>1</v>
      </c>
      <c r="Z41" s="1353">
        <f>61</f>
        <v>61</v>
      </c>
      <c r="AA41" s="1259">
        <f t="shared" si="10"/>
        <v>8.7142857142857135</v>
      </c>
      <c r="AB41" s="1267">
        <f t="shared" si="11"/>
        <v>6</v>
      </c>
      <c r="AC41" s="1261">
        <f t="shared" si="12"/>
        <v>10.282857142857141</v>
      </c>
      <c r="AD41" s="1089">
        <f t="shared" si="13"/>
        <v>9</v>
      </c>
    </row>
    <row r="42" spans="1:44" s="1049" customFormat="1" ht="9" customHeight="1" x14ac:dyDescent="0.25">
      <c r="A42" s="1247" t="s">
        <v>529</v>
      </c>
      <c r="B42" s="1114"/>
      <c r="C42" s="1324" t="s">
        <v>1</v>
      </c>
      <c r="D42" s="1325"/>
      <c r="E42" s="1354"/>
      <c r="F42" s="1232"/>
      <c r="G42" s="1327"/>
      <c r="H42" s="1328"/>
      <c r="I42" s="1329"/>
      <c r="J42" s="1329"/>
      <c r="K42" s="1329"/>
      <c r="L42" s="1329"/>
      <c r="M42" s="1329"/>
      <c r="N42" s="1329"/>
      <c r="O42" s="1329"/>
      <c r="P42" s="1329"/>
      <c r="Q42" s="1331"/>
      <c r="R42" s="1332"/>
      <c r="S42" s="1333"/>
      <c r="T42" s="1088">
        <v>2</v>
      </c>
      <c r="U42" s="1089">
        <v>5</v>
      </c>
      <c r="V42" s="1182"/>
      <c r="W42" s="1182"/>
      <c r="X42" s="1257">
        <f t="shared" si="9"/>
        <v>7</v>
      </c>
      <c r="Y42" s="1266"/>
      <c r="Z42" s="1182">
        <f>36</f>
        <v>36</v>
      </c>
      <c r="AA42" s="1259">
        <f t="shared" si="10"/>
        <v>5.1428571428571432</v>
      </c>
      <c r="AB42" s="1267">
        <f t="shared" si="11"/>
        <v>25</v>
      </c>
      <c r="AC42" s="1261">
        <f t="shared" si="12"/>
        <v>6.0685714285714285</v>
      </c>
      <c r="AD42" s="1089">
        <f t="shared" si="13"/>
        <v>23</v>
      </c>
    </row>
    <row r="43" spans="1:44" s="1049" customFormat="1" ht="9" customHeight="1" x14ac:dyDescent="0.25">
      <c r="A43" s="1247" t="s">
        <v>530</v>
      </c>
      <c r="B43" s="1114"/>
      <c r="C43" s="1324" t="s">
        <v>6</v>
      </c>
      <c r="D43" s="1325"/>
      <c r="E43" s="1355"/>
      <c r="F43" s="1177"/>
      <c r="G43" s="1327"/>
      <c r="H43" s="1328"/>
      <c r="I43" s="1329"/>
      <c r="J43" s="1329"/>
      <c r="K43" s="1329"/>
      <c r="L43" s="1329"/>
      <c r="M43" s="1329"/>
      <c r="N43" s="1329"/>
      <c r="O43" s="1329"/>
      <c r="P43" s="1329"/>
      <c r="Q43" s="1331"/>
      <c r="R43" s="1332"/>
      <c r="S43" s="1333"/>
      <c r="T43" s="1088"/>
      <c r="U43" s="1089">
        <v>5</v>
      </c>
      <c r="V43" s="1182"/>
      <c r="W43" s="1182"/>
      <c r="X43" s="1257">
        <f t="shared" si="9"/>
        <v>5</v>
      </c>
      <c r="Y43" s="1266"/>
      <c r="Z43" s="1182">
        <f>14</f>
        <v>14</v>
      </c>
      <c r="AA43" s="1259">
        <f t="shared" si="10"/>
        <v>2.8</v>
      </c>
      <c r="AB43" s="1267">
        <f t="shared" si="11"/>
        <v>35</v>
      </c>
      <c r="AC43" s="1261">
        <f t="shared" si="12"/>
        <v>3.1359999999999997</v>
      </c>
      <c r="AD43" s="1089">
        <f t="shared" si="13"/>
        <v>36</v>
      </c>
    </row>
    <row r="44" spans="1:44" s="1049" customFormat="1" ht="9" customHeight="1" x14ac:dyDescent="0.25">
      <c r="A44" s="1247" t="s">
        <v>531</v>
      </c>
      <c r="B44" s="1114"/>
      <c r="C44" s="1324" t="s">
        <v>5</v>
      </c>
      <c r="D44" s="1325"/>
      <c r="E44" s="1355"/>
      <c r="F44" s="1177"/>
      <c r="G44" s="1327"/>
      <c r="H44" s="1328"/>
      <c r="I44" s="1329"/>
      <c r="J44" s="1329"/>
      <c r="K44" s="1329"/>
      <c r="L44" s="1329"/>
      <c r="M44" s="1329"/>
      <c r="N44" s="1329"/>
      <c r="O44" s="1329"/>
      <c r="P44" s="1329"/>
      <c r="Q44" s="1331"/>
      <c r="R44" s="1332"/>
      <c r="S44" s="1333"/>
      <c r="T44" s="1088">
        <v>1</v>
      </c>
      <c r="U44" s="1089">
        <v>2</v>
      </c>
      <c r="V44" s="1182"/>
      <c r="W44" s="1182"/>
      <c r="X44" s="1257">
        <f t="shared" si="9"/>
        <v>3</v>
      </c>
      <c r="Y44" s="1266"/>
      <c r="Z44" s="1182">
        <f>8</f>
        <v>8</v>
      </c>
      <c r="AA44" s="1259">
        <f t="shared" si="10"/>
        <v>2.6666666666666665</v>
      </c>
      <c r="AB44" s="1267">
        <f t="shared" si="11"/>
        <v>36</v>
      </c>
      <c r="AC44" s="1261">
        <f t="shared" si="12"/>
        <v>2.8266666666666667</v>
      </c>
      <c r="AD44" s="1089">
        <f t="shared" si="13"/>
        <v>37</v>
      </c>
    </row>
    <row r="45" spans="1:44" s="1049" customFormat="1" ht="9" customHeight="1" x14ac:dyDescent="0.25">
      <c r="A45" s="1247" t="s">
        <v>532</v>
      </c>
      <c r="B45" s="1114"/>
      <c r="C45" s="1324" t="s">
        <v>51</v>
      </c>
      <c r="D45" s="1325"/>
      <c r="E45" s="1355"/>
      <c r="F45" s="1177"/>
      <c r="G45" s="1327"/>
      <c r="H45" s="1328"/>
      <c r="I45" s="1329"/>
      <c r="J45" s="1329"/>
      <c r="K45" s="1329"/>
      <c r="L45" s="1329"/>
      <c r="M45" s="1329"/>
      <c r="N45" s="1329"/>
      <c r="O45" s="1329"/>
      <c r="P45" s="1329"/>
      <c r="Q45" s="1331"/>
      <c r="R45" s="1332"/>
      <c r="S45" s="1333"/>
      <c r="T45" s="1088">
        <v>2</v>
      </c>
      <c r="U45" s="1089"/>
      <c r="V45" s="1182"/>
      <c r="W45" s="1182"/>
      <c r="X45" s="1257">
        <f t="shared" si="9"/>
        <v>2</v>
      </c>
      <c r="Y45" s="1266"/>
      <c r="Z45" s="1182">
        <f>8</f>
        <v>8</v>
      </c>
      <c r="AA45" s="1259">
        <f t="shared" si="10"/>
        <v>4</v>
      </c>
      <c r="AB45" s="1267">
        <f t="shared" si="11"/>
        <v>29</v>
      </c>
      <c r="AC45" s="1261">
        <f t="shared" si="12"/>
        <v>4.12</v>
      </c>
      <c r="AD45" s="1089">
        <f t="shared" si="13"/>
        <v>31</v>
      </c>
    </row>
    <row r="46" spans="1:44" s="1049" customFormat="1" ht="3" customHeight="1" x14ac:dyDescent="0.25">
      <c r="A46" s="1130"/>
      <c r="B46" s="1130"/>
      <c r="C46" s="1356"/>
      <c r="D46" s="1357"/>
      <c r="E46" s="1132"/>
      <c r="F46" s="1132"/>
      <c r="G46" s="1319"/>
      <c r="H46" s="1319"/>
      <c r="I46" s="1319"/>
      <c r="J46" s="1319"/>
      <c r="K46" s="1319"/>
      <c r="L46" s="1319"/>
      <c r="M46" s="1319"/>
      <c r="N46" s="1319"/>
      <c r="O46" s="1319"/>
      <c r="P46" s="1319"/>
      <c r="Q46" s="1320"/>
      <c r="R46" s="1320"/>
      <c r="S46" s="1321"/>
      <c r="T46" s="1136"/>
      <c r="U46" s="1136"/>
      <c r="V46" s="1136"/>
      <c r="W46" s="1136"/>
      <c r="X46" s="1136"/>
      <c r="Y46" s="1322"/>
      <c r="Z46" s="1136"/>
      <c r="AA46" s="1136"/>
      <c r="AB46" s="1136"/>
      <c r="AC46" s="1136"/>
      <c r="AD46" s="1228"/>
    </row>
    <row r="47" spans="1:44" s="1049" customFormat="1" ht="9" customHeight="1" x14ac:dyDescent="0.25">
      <c r="A47" s="1358" t="s">
        <v>533</v>
      </c>
      <c r="B47" s="1084"/>
      <c r="C47" s="1324" t="s">
        <v>46</v>
      </c>
      <c r="D47" s="1325"/>
      <c r="E47" s="1326"/>
      <c r="F47" s="1184"/>
      <c r="G47" s="1327"/>
      <c r="H47" s="1328"/>
      <c r="I47" s="1329"/>
      <c r="J47" s="1329"/>
      <c r="K47" s="1329"/>
      <c r="L47" s="1329"/>
      <c r="M47" s="1329"/>
      <c r="N47" s="1329"/>
      <c r="O47" s="1329"/>
      <c r="P47" s="1329"/>
      <c r="Q47" s="1359"/>
      <c r="R47" s="1360"/>
      <c r="S47" s="1361"/>
      <c r="T47" s="1088"/>
      <c r="U47" s="1089"/>
      <c r="V47" s="1182">
        <v>1</v>
      </c>
      <c r="W47" s="1182"/>
      <c r="X47" s="1257">
        <f t="shared" ref="X47:X61" si="14">SUM(T47:W47)</f>
        <v>1</v>
      </c>
      <c r="Y47" s="1266"/>
      <c r="Z47" s="1182">
        <f>10</f>
        <v>10</v>
      </c>
      <c r="AA47" s="1088"/>
      <c r="AB47" s="1267"/>
      <c r="AC47" s="1362"/>
      <c r="AD47" s="1089"/>
    </row>
    <row r="48" spans="1:44" s="1049" customFormat="1" ht="9" customHeight="1" x14ac:dyDescent="0.25">
      <c r="A48" s="1358" t="s">
        <v>534</v>
      </c>
      <c r="B48" s="1084"/>
      <c r="C48" s="1349" t="s">
        <v>470</v>
      </c>
      <c r="D48" s="1350"/>
      <c r="E48" s="1326">
        <f>V48</f>
        <v>1</v>
      </c>
      <c r="F48" s="1184"/>
      <c r="G48" s="1327"/>
      <c r="H48" s="1328"/>
      <c r="I48" s="1329"/>
      <c r="J48" s="1329"/>
      <c r="K48" s="1352"/>
      <c r="L48" s="1352"/>
      <c r="M48" s="1329"/>
      <c r="N48" s="1329"/>
      <c r="O48" s="1329"/>
      <c r="P48" s="1329"/>
      <c r="Q48" s="1359"/>
      <c r="R48" s="1360"/>
      <c r="S48" s="1361"/>
      <c r="T48" s="1088"/>
      <c r="U48" s="1089"/>
      <c r="V48" s="1182">
        <v>1</v>
      </c>
      <c r="W48" s="1182"/>
      <c r="X48" s="1257">
        <f t="shared" si="14"/>
        <v>1</v>
      </c>
      <c r="Y48" s="1266">
        <v>1</v>
      </c>
      <c r="Z48" s="1182">
        <f>13</f>
        <v>13</v>
      </c>
      <c r="AA48" s="1088"/>
      <c r="AB48" s="1267"/>
      <c r="AC48" s="1362"/>
      <c r="AD48" s="1089"/>
    </row>
    <row r="49" spans="1:41" s="1049" customFormat="1" ht="9" customHeight="1" x14ac:dyDescent="0.25">
      <c r="A49" s="1358" t="s">
        <v>535</v>
      </c>
      <c r="B49" s="1084"/>
      <c r="C49" s="1324" t="s">
        <v>47</v>
      </c>
      <c r="D49" s="1325"/>
      <c r="E49" s="1326"/>
      <c r="F49" s="1177"/>
      <c r="G49" s="1327"/>
      <c r="H49" s="1328"/>
      <c r="I49" s="1329"/>
      <c r="J49" s="1363"/>
      <c r="K49" s="1329"/>
      <c r="L49" s="1329"/>
      <c r="M49" s="1329"/>
      <c r="N49" s="1329"/>
      <c r="O49" s="1329"/>
      <c r="P49" s="1329"/>
      <c r="Q49" s="1359"/>
      <c r="R49" s="1360"/>
      <c r="S49" s="1361"/>
      <c r="T49" s="1088"/>
      <c r="U49" s="1089"/>
      <c r="V49" s="1182">
        <v>1</v>
      </c>
      <c r="W49" s="1182"/>
      <c r="X49" s="1257">
        <f t="shared" si="14"/>
        <v>1</v>
      </c>
      <c r="Y49" s="1266"/>
      <c r="Z49" s="1182">
        <f>4</f>
        <v>4</v>
      </c>
      <c r="AA49" s="1088"/>
      <c r="AB49" s="1267"/>
      <c r="AC49" s="1362"/>
      <c r="AD49" s="1089"/>
    </row>
    <row r="50" spans="1:41" s="1049" customFormat="1" ht="9" customHeight="1" x14ac:dyDescent="0.25">
      <c r="A50" s="1358" t="s">
        <v>536</v>
      </c>
      <c r="B50" s="1084"/>
      <c r="C50" s="1324" t="s">
        <v>436</v>
      </c>
      <c r="D50" s="1325"/>
      <c r="E50" s="1355"/>
      <c r="F50" s="1177"/>
      <c r="G50" s="1327"/>
      <c r="H50" s="1328"/>
      <c r="I50" s="1329"/>
      <c r="J50" s="1329"/>
      <c r="K50" s="1329"/>
      <c r="L50" s="1329"/>
      <c r="M50" s="1329"/>
      <c r="N50" s="1329"/>
      <c r="O50" s="1329"/>
      <c r="P50" s="1329"/>
      <c r="Q50" s="1359"/>
      <c r="R50" s="1360"/>
      <c r="S50" s="1361"/>
      <c r="T50" s="1088"/>
      <c r="U50" s="1089">
        <v>1</v>
      </c>
      <c r="V50" s="1182"/>
      <c r="W50" s="1182"/>
      <c r="X50" s="1257">
        <f t="shared" si="14"/>
        <v>1</v>
      </c>
      <c r="Y50" s="1266"/>
      <c r="Z50" s="1182">
        <f>0</f>
        <v>0</v>
      </c>
      <c r="AA50" s="1088"/>
      <c r="AB50" s="1267"/>
      <c r="AC50" s="1362"/>
      <c r="AD50" s="1089"/>
      <c r="AF50" s="1047"/>
      <c r="AG50" s="1047"/>
      <c r="AH50" s="1047"/>
      <c r="AI50" s="1047"/>
      <c r="AJ50" s="1047"/>
      <c r="AK50" s="1047"/>
      <c r="AL50" s="1047"/>
      <c r="AM50" s="1047"/>
      <c r="AN50" s="1047"/>
      <c r="AO50" s="1047"/>
    </row>
    <row r="51" spans="1:41" ht="9" customHeight="1" x14ac:dyDescent="0.25">
      <c r="A51" s="1358" t="s">
        <v>537</v>
      </c>
      <c r="B51" s="1084"/>
      <c r="C51" s="1324" t="s">
        <v>226</v>
      </c>
      <c r="D51" s="1325"/>
      <c r="E51" s="1326"/>
      <c r="F51" s="1177"/>
      <c r="G51" s="1327"/>
      <c r="H51" s="1328"/>
      <c r="I51" s="1329"/>
      <c r="J51" s="1329"/>
      <c r="K51" s="1329"/>
      <c r="L51" s="1329"/>
      <c r="M51" s="1329"/>
      <c r="N51" s="1329"/>
      <c r="O51" s="1329"/>
      <c r="P51" s="1329"/>
      <c r="Q51" s="1359"/>
      <c r="R51" s="1360"/>
      <c r="S51" s="1361"/>
      <c r="T51" s="1088">
        <v>1</v>
      </c>
      <c r="U51" s="1089"/>
      <c r="V51" s="1182"/>
      <c r="W51" s="1182"/>
      <c r="X51" s="1257">
        <f t="shared" si="14"/>
        <v>1</v>
      </c>
      <c r="Y51" s="1266"/>
      <c r="Z51" s="1182">
        <f>0</f>
        <v>0</v>
      </c>
      <c r="AA51" s="1088"/>
      <c r="AB51" s="1267"/>
      <c r="AC51" s="1362"/>
      <c r="AD51" s="1089"/>
      <c r="AE51" s="1047"/>
      <c r="AF51" s="1049"/>
      <c r="AG51" s="1049"/>
      <c r="AH51" s="1049"/>
      <c r="AI51" s="1049"/>
      <c r="AJ51" s="1049"/>
      <c r="AK51" s="1049"/>
      <c r="AL51" s="1049"/>
      <c r="AM51" s="1049"/>
      <c r="AN51" s="1049"/>
      <c r="AO51" s="1049"/>
    </row>
    <row r="52" spans="1:41" s="1049" customFormat="1" ht="9" customHeight="1" x14ac:dyDescent="0.25">
      <c r="A52" s="1358" t="s">
        <v>538</v>
      </c>
      <c r="B52" s="1084"/>
      <c r="C52" s="1324" t="s">
        <v>31</v>
      </c>
      <c r="D52" s="1325"/>
      <c r="E52" s="1355"/>
      <c r="F52" s="1177"/>
      <c r="G52" s="1327"/>
      <c r="H52" s="1328"/>
      <c r="I52" s="1329"/>
      <c r="J52" s="1329"/>
      <c r="K52" s="1329"/>
      <c r="L52" s="1329"/>
      <c r="M52" s="1329"/>
      <c r="N52" s="1329"/>
      <c r="O52" s="1329"/>
      <c r="P52" s="1329"/>
      <c r="Q52" s="1359"/>
      <c r="R52" s="1360"/>
      <c r="S52" s="1361"/>
      <c r="T52" s="1088"/>
      <c r="U52" s="1089">
        <v>1</v>
      </c>
      <c r="V52" s="1182"/>
      <c r="W52" s="1182"/>
      <c r="X52" s="1257">
        <f t="shared" si="14"/>
        <v>1</v>
      </c>
      <c r="Y52" s="1266"/>
      <c r="Z52" s="1182">
        <f>9</f>
        <v>9</v>
      </c>
      <c r="AA52" s="1088"/>
      <c r="AB52" s="1267"/>
      <c r="AC52" s="1362"/>
      <c r="AD52" s="1089"/>
    </row>
    <row r="53" spans="1:41" s="1049" customFormat="1" ht="9" customHeight="1" x14ac:dyDescent="0.25">
      <c r="A53" s="1358" t="s">
        <v>539</v>
      </c>
      <c r="B53" s="1084"/>
      <c r="C53" s="1324" t="s">
        <v>52</v>
      </c>
      <c r="D53" s="1325"/>
      <c r="E53" s="1326"/>
      <c r="F53" s="1177"/>
      <c r="G53" s="1327"/>
      <c r="H53" s="1328"/>
      <c r="I53" s="1329"/>
      <c r="J53" s="1329"/>
      <c r="K53" s="1329"/>
      <c r="L53" s="1329"/>
      <c r="M53" s="1329"/>
      <c r="N53" s="1329"/>
      <c r="O53" s="1329"/>
      <c r="P53" s="1329"/>
      <c r="Q53" s="1359"/>
      <c r="R53" s="1360"/>
      <c r="S53" s="1361"/>
      <c r="T53" s="1088">
        <v>1</v>
      </c>
      <c r="U53" s="1089"/>
      <c r="V53" s="1182"/>
      <c r="W53" s="1182"/>
      <c r="X53" s="1257">
        <f t="shared" si="14"/>
        <v>1</v>
      </c>
      <c r="Y53" s="1266"/>
      <c r="Z53" s="1182">
        <f>1</f>
        <v>1</v>
      </c>
      <c r="AA53" s="1088"/>
      <c r="AB53" s="1267"/>
      <c r="AC53" s="1362"/>
      <c r="AD53" s="1089"/>
      <c r="AF53" s="1047"/>
      <c r="AG53" s="1047"/>
      <c r="AH53" s="1047"/>
      <c r="AI53" s="1047"/>
      <c r="AJ53" s="1047"/>
      <c r="AK53" s="1047"/>
      <c r="AL53" s="1047"/>
      <c r="AM53" s="1047"/>
      <c r="AN53" s="1047"/>
      <c r="AO53" s="1047"/>
    </row>
    <row r="54" spans="1:41" ht="9" customHeight="1" x14ac:dyDescent="0.25">
      <c r="A54" s="1358" t="s">
        <v>540</v>
      </c>
      <c r="B54" s="1084"/>
      <c r="C54" s="1349" t="s">
        <v>472</v>
      </c>
      <c r="D54" s="1350"/>
      <c r="E54" s="1326">
        <f>V54</f>
        <v>1</v>
      </c>
      <c r="F54" s="1184"/>
      <c r="G54" s="1327"/>
      <c r="H54" s="1328"/>
      <c r="I54" s="1329"/>
      <c r="J54" s="1329"/>
      <c r="K54" s="1329"/>
      <c r="L54" s="1329"/>
      <c r="M54" s="1352"/>
      <c r="N54" s="1329"/>
      <c r="O54" s="1329"/>
      <c r="P54" s="1329"/>
      <c r="Q54" s="1359"/>
      <c r="R54" s="1360"/>
      <c r="S54" s="1361"/>
      <c r="T54" s="1088"/>
      <c r="U54" s="1089"/>
      <c r="V54" s="1182">
        <v>1</v>
      </c>
      <c r="W54" s="1182"/>
      <c r="X54" s="1257">
        <f t="shared" si="14"/>
        <v>1</v>
      </c>
      <c r="Y54" s="1266">
        <v>1</v>
      </c>
      <c r="Z54" s="1182">
        <f>13</f>
        <v>13</v>
      </c>
      <c r="AA54" s="1088"/>
      <c r="AB54" s="1267"/>
      <c r="AC54" s="1362"/>
      <c r="AD54" s="1089"/>
      <c r="AE54" s="1047"/>
      <c r="AH54" s="1140"/>
      <c r="AI54" s="1140"/>
      <c r="AJ54" s="1140"/>
      <c r="AK54" s="1140"/>
      <c r="AL54" s="1140"/>
      <c r="AM54" s="1140"/>
      <c r="AN54" s="1140"/>
      <c r="AO54" s="1140"/>
    </row>
    <row r="55" spans="1:41" s="1140" customFormat="1" ht="9" customHeight="1" x14ac:dyDescent="0.25">
      <c r="A55" s="1358" t="s">
        <v>541</v>
      </c>
      <c r="B55" s="1084"/>
      <c r="C55" s="1324" t="s">
        <v>36</v>
      </c>
      <c r="D55" s="1325"/>
      <c r="E55" s="1326">
        <f>V55</f>
        <v>1</v>
      </c>
      <c r="F55" s="1177"/>
      <c r="G55" s="1327"/>
      <c r="H55" s="1328"/>
      <c r="I55" s="1329"/>
      <c r="J55" s="1329"/>
      <c r="K55" s="1329"/>
      <c r="L55" s="1329"/>
      <c r="M55" s="1329"/>
      <c r="N55" s="1329"/>
      <c r="O55" s="1329"/>
      <c r="P55" s="1329"/>
      <c r="Q55" s="1359"/>
      <c r="R55" s="1360"/>
      <c r="S55" s="1361"/>
      <c r="T55" s="1088"/>
      <c r="U55" s="1089"/>
      <c r="V55" s="1182">
        <v>1</v>
      </c>
      <c r="W55" s="1182"/>
      <c r="X55" s="1257">
        <f t="shared" si="14"/>
        <v>1</v>
      </c>
      <c r="Y55" s="1266"/>
      <c r="Z55" s="1182">
        <f>6</f>
        <v>6</v>
      </c>
      <c r="AA55" s="1088"/>
      <c r="AB55" s="1267"/>
      <c r="AC55" s="1362"/>
      <c r="AD55" s="1089"/>
      <c r="AE55" s="1053"/>
      <c r="AF55" s="1053"/>
      <c r="AG55" s="1053"/>
      <c r="AH55" s="1052"/>
      <c r="AI55" s="1052"/>
      <c r="AJ55" s="1052"/>
      <c r="AK55" s="1052"/>
      <c r="AL55" s="1052"/>
      <c r="AM55" s="1052"/>
      <c r="AN55" s="1052"/>
      <c r="AO55" s="1052"/>
    </row>
    <row r="56" spans="1:41" s="1052" customFormat="1" ht="9" customHeight="1" x14ac:dyDescent="0.25">
      <c r="A56" s="1358" t="s">
        <v>542</v>
      </c>
      <c r="B56" s="1084"/>
      <c r="C56" s="1324" t="s">
        <v>40</v>
      </c>
      <c r="D56" s="1325"/>
      <c r="E56" s="1326"/>
      <c r="F56" s="1177"/>
      <c r="G56" s="1327"/>
      <c r="H56" s="1328"/>
      <c r="I56" s="1329"/>
      <c r="J56" s="1329"/>
      <c r="K56" s="1329"/>
      <c r="L56" s="1329"/>
      <c r="M56" s="1329"/>
      <c r="N56" s="1329"/>
      <c r="O56" s="1329"/>
      <c r="P56" s="1329"/>
      <c r="Q56" s="1359"/>
      <c r="R56" s="1360"/>
      <c r="S56" s="1361"/>
      <c r="T56" s="1088"/>
      <c r="U56" s="1089"/>
      <c r="V56" s="1182">
        <v>1</v>
      </c>
      <c r="W56" s="1182"/>
      <c r="X56" s="1257">
        <f t="shared" si="14"/>
        <v>1</v>
      </c>
      <c r="Y56" s="1266"/>
      <c r="Z56" s="1182">
        <f>0</f>
        <v>0</v>
      </c>
      <c r="AA56" s="1088"/>
      <c r="AB56" s="1267"/>
      <c r="AC56" s="1362"/>
      <c r="AD56" s="1089"/>
      <c r="AE56" s="1053"/>
      <c r="AF56" s="1053"/>
      <c r="AG56" s="1053"/>
      <c r="AH56" s="1047"/>
      <c r="AI56" s="1047"/>
      <c r="AJ56" s="1047"/>
      <c r="AK56" s="1047"/>
      <c r="AL56" s="1047"/>
      <c r="AM56" s="1047"/>
      <c r="AN56" s="1047"/>
      <c r="AO56" s="1047"/>
    </row>
    <row r="57" spans="1:41" ht="9" customHeight="1" x14ac:dyDescent="0.25">
      <c r="A57" s="1358" t="s">
        <v>543</v>
      </c>
      <c r="B57" s="1084"/>
      <c r="C57" s="1324" t="s">
        <v>42</v>
      </c>
      <c r="D57" s="1325"/>
      <c r="E57" s="1326"/>
      <c r="F57" s="1184"/>
      <c r="G57" s="1327"/>
      <c r="H57" s="1328"/>
      <c r="I57" s="1329"/>
      <c r="J57" s="1329"/>
      <c r="K57" s="1329"/>
      <c r="L57" s="1329"/>
      <c r="M57" s="1329"/>
      <c r="N57" s="1329"/>
      <c r="O57" s="1329"/>
      <c r="P57" s="1329"/>
      <c r="Q57" s="1359"/>
      <c r="R57" s="1360"/>
      <c r="S57" s="1361"/>
      <c r="T57" s="1088"/>
      <c r="U57" s="1089"/>
      <c r="V57" s="1182">
        <v>1</v>
      </c>
      <c r="W57" s="1182"/>
      <c r="X57" s="1257">
        <f t="shared" si="14"/>
        <v>1</v>
      </c>
      <c r="Y57" s="1266"/>
      <c r="Z57" s="1182">
        <f>0</f>
        <v>0</v>
      </c>
      <c r="AA57" s="1088"/>
      <c r="AB57" s="1267"/>
      <c r="AC57" s="1362"/>
      <c r="AD57" s="1089"/>
      <c r="AH57" s="2"/>
      <c r="AI57" s="2"/>
      <c r="AJ57" s="2"/>
      <c r="AK57" s="2"/>
      <c r="AL57" s="2"/>
      <c r="AM57" s="2"/>
      <c r="AN57" s="2"/>
      <c r="AO57" s="2"/>
    </row>
    <row r="58" spans="1:41" s="2" customFormat="1" ht="9" customHeight="1" x14ac:dyDescent="0.25">
      <c r="A58" s="1358" t="s">
        <v>544</v>
      </c>
      <c r="B58" s="1084"/>
      <c r="C58" s="1324" t="s">
        <v>35</v>
      </c>
      <c r="D58" s="1325"/>
      <c r="E58" s="1326"/>
      <c r="F58" s="1184"/>
      <c r="G58" s="1327"/>
      <c r="H58" s="1328"/>
      <c r="I58" s="1329"/>
      <c r="J58" s="1329"/>
      <c r="K58" s="1329"/>
      <c r="L58" s="1329"/>
      <c r="M58" s="1329"/>
      <c r="N58" s="1329"/>
      <c r="O58" s="1329"/>
      <c r="P58" s="1329"/>
      <c r="Q58" s="1359"/>
      <c r="R58" s="1360"/>
      <c r="S58" s="1361"/>
      <c r="T58" s="1088"/>
      <c r="U58" s="1089">
        <v>1</v>
      </c>
      <c r="V58" s="1182"/>
      <c r="W58" s="1182"/>
      <c r="X58" s="1257">
        <f t="shared" si="14"/>
        <v>1</v>
      </c>
      <c r="Y58" s="1266"/>
      <c r="Z58" s="1182">
        <f>12</f>
        <v>12</v>
      </c>
      <c r="AA58" s="1088"/>
      <c r="AB58" s="1267"/>
      <c r="AC58" s="1362"/>
      <c r="AD58" s="1089"/>
      <c r="AE58" s="1053"/>
      <c r="AF58" s="1053"/>
      <c r="AG58" s="1053"/>
      <c r="AH58" s="1047"/>
      <c r="AI58" s="1047"/>
      <c r="AJ58" s="1047"/>
      <c r="AK58" s="1047"/>
      <c r="AL58" s="1047"/>
      <c r="AM58" s="1047"/>
      <c r="AN58" s="1047"/>
      <c r="AO58" s="1047"/>
    </row>
    <row r="59" spans="1:41" ht="9" customHeight="1" x14ac:dyDescent="0.25">
      <c r="A59" s="1358" t="s">
        <v>545</v>
      </c>
      <c r="B59" s="1084"/>
      <c r="C59" s="1324" t="s">
        <v>53</v>
      </c>
      <c r="D59" s="1325"/>
      <c r="E59" s="1326"/>
      <c r="F59" s="1177"/>
      <c r="G59" s="1335"/>
      <c r="H59" s="1336"/>
      <c r="I59" s="1337"/>
      <c r="J59" s="1329"/>
      <c r="K59" s="1329"/>
      <c r="L59" s="1329"/>
      <c r="M59" s="1329"/>
      <c r="N59" s="1329"/>
      <c r="O59" s="1329"/>
      <c r="P59" s="1329"/>
      <c r="Q59" s="1359"/>
      <c r="R59" s="1360"/>
      <c r="S59" s="1361"/>
      <c r="T59" s="1088">
        <v>1</v>
      </c>
      <c r="U59" s="1089"/>
      <c r="V59" s="1182"/>
      <c r="W59" s="1182"/>
      <c r="X59" s="1257">
        <f t="shared" si="14"/>
        <v>1</v>
      </c>
      <c r="Y59" s="1266"/>
      <c r="Z59" s="1182">
        <f>6</f>
        <v>6</v>
      </c>
      <c r="AA59" s="1088"/>
      <c r="AB59" s="1267"/>
      <c r="AC59" s="1362"/>
      <c r="AD59" s="1089"/>
      <c r="AF59" s="1047"/>
      <c r="AG59" s="1047"/>
    </row>
    <row r="60" spans="1:41" ht="9" customHeight="1" x14ac:dyDescent="0.25">
      <c r="A60" s="1358" t="s">
        <v>546</v>
      </c>
      <c r="B60" s="1084"/>
      <c r="C60" s="1324" t="s">
        <v>54</v>
      </c>
      <c r="D60" s="1325"/>
      <c r="E60" s="1326"/>
      <c r="F60" s="1177"/>
      <c r="G60" s="1335"/>
      <c r="H60" s="1336"/>
      <c r="I60" s="1337"/>
      <c r="J60" s="1329"/>
      <c r="K60" s="1329"/>
      <c r="L60" s="1329"/>
      <c r="M60" s="1329"/>
      <c r="N60" s="1329"/>
      <c r="O60" s="1329"/>
      <c r="P60" s="1329"/>
      <c r="Q60" s="1359"/>
      <c r="R60" s="1360"/>
      <c r="S60" s="1361"/>
      <c r="T60" s="1088">
        <v>1</v>
      </c>
      <c r="U60" s="1089"/>
      <c r="V60" s="1182"/>
      <c r="W60" s="1182"/>
      <c r="X60" s="1257">
        <f t="shared" si="14"/>
        <v>1</v>
      </c>
      <c r="Y60" s="1266"/>
      <c r="Z60" s="1182">
        <f>3</f>
        <v>3</v>
      </c>
      <c r="AA60" s="1088"/>
      <c r="AB60" s="1267"/>
      <c r="AC60" s="1362"/>
      <c r="AD60" s="1089"/>
      <c r="AE60" s="1047"/>
      <c r="AF60" s="1047"/>
      <c r="AG60" s="1047"/>
    </row>
    <row r="61" spans="1:41" ht="9" customHeight="1" x14ac:dyDescent="0.25">
      <c r="A61" s="1358" t="s">
        <v>547</v>
      </c>
      <c r="B61" s="1084"/>
      <c r="C61" s="1324" t="s">
        <v>15</v>
      </c>
      <c r="D61" s="1325"/>
      <c r="E61" s="1326"/>
      <c r="F61" s="1177"/>
      <c r="G61" s="1335"/>
      <c r="H61" s="1336"/>
      <c r="I61" s="1337"/>
      <c r="J61" s="1329"/>
      <c r="K61" s="1329"/>
      <c r="L61" s="1329"/>
      <c r="M61" s="1329"/>
      <c r="N61" s="1329"/>
      <c r="O61" s="1329"/>
      <c r="P61" s="1329"/>
      <c r="Q61" s="1359"/>
      <c r="R61" s="1360"/>
      <c r="S61" s="1361"/>
      <c r="T61" s="1088"/>
      <c r="U61" s="1089">
        <v>1</v>
      </c>
      <c r="V61" s="1182"/>
      <c r="W61" s="1182"/>
      <c r="X61" s="1257">
        <f t="shared" si="14"/>
        <v>1</v>
      </c>
      <c r="Y61" s="1266"/>
      <c r="Z61" s="1182">
        <f>4</f>
        <v>4</v>
      </c>
      <c r="AA61" s="1088"/>
      <c r="AB61" s="1267"/>
      <c r="AC61" s="1362"/>
      <c r="AD61" s="1089"/>
      <c r="AE61" s="1047"/>
      <c r="AF61" s="1047"/>
      <c r="AG61" s="1047"/>
    </row>
    <row r="62" spans="1:41" ht="3" customHeight="1" x14ac:dyDescent="0.25">
      <c r="A62" s="1364"/>
      <c r="B62" s="1131"/>
      <c r="C62" s="1130"/>
      <c r="D62" s="1318"/>
      <c r="E62" s="1132"/>
      <c r="F62" s="1132"/>
      <c r="G62" s="1133"/>
      <c r="H62" s="1133"/>
      <c r="I62" s="1133"/>
      <c r="J62" s="1133"/>
      <c r="K62" s="1133"/>
      <c r="L62" s="1133"/>
      <c r="M62" s="1133"/>
      <c r="N62" s="1133"/>
      <c r="O62" s="1133"/>
      <c r="P62" s="1133"/>
      <c r="Q62" s="1134"/>
      <c r="R62" s="1134"/>
      <c r="S62" s="1135"/>
      <c r="T62" s="1136"/>
      <c r="U62" s="1136"/>
      <c r="V62" s="1136"/>
      <c r="W62" s="1136"/>
      <c r="X62" s="1136"/>
      <c r="Y62" s="1136"/>
      <c r="Z62" s="1136"/>
      <c r="AA62" s="1228"/>
      <c r="AB62" s="1365"/>
      <c r="AC62" s="1136"/>
      <c r="AD62" s="1228"/>
      <c r="AE62" s="1047"/>
      <c r="AF62" s="1047"/>
      <c r="AG62" s="1047"/>
    </row>
    <row r="63" spans="1:41" ht="3" customHeight="1" x14ac:dyDescent="0.25">
      <c r="A63" s="1366"/>
      <c r="C63" s="1141"/>
      <c r="D63" s="1244"/>
      <c r="E63" s="1142"/>
      <c r="F63" s="1142"/>
      <c r="G63" s="1143"/>
      <c r="H63" s="1143"/>
      <c r="I63" s="1143"/>
      <c r="J63" s="1144"/>
      <c r="K63" s="1144"/>
      <c r="L63" s="1144"/>
      <c r="M63" s="1144"/>
      <c r="N63" s="1145"/>
      <c r="O63" s="1145"/>
      <c r="P63" s="1145"/>
      <c r="Q63" s="1146"/>
      <c r="R63" s="1146"/>
      <c r="S63" s="1147"/>
      <c r="T63" s="1147"/>
      <c r="U63" s="1147"/>
      <c r="V63" s="1367"/>
      <c r="W63" s="1367"/>
      <c r="X63" s="1367"/>
      <c r="Y63" s="1368"/>
      <c r="Z63" s="1369"/>
      <c r="AA63" s="1369"/>
      <c r="AB63" s="1370"/>
      <c r="AC63" s="1370"/>
      <c r="AD63" s="1370"/>
      <c r="AE63" s="1047"/>
      <c r="AF63" s="1047"/>
      <c r="AG63" s="1047"/>
    </row>
    <row r="64" spans="1:41" ht="12" customHeight="1" x14ac:dyDescent="0.25">
      <c r="C64" s="4131" t="s">
        <v>14</v>
      </c>
      <c r="D64" s="4131"/>
      <c r="E64" s="1237"/>
      <c r="F64" s="1238"/>
      <c r="G64" s="1150">
        <f t="shared" ref="G64:P64" si="15">COUNTIF(G5:G61,"&gt;=0")</f>
        <v>10</v>
      </c>
      <c r="H64" s="1150">
        <f t="shared" si="15"/>
        <v>12</v>
      </c>
      <c r="I64" s="1150">
        <f t="shared" si="15"/>
        <v>10</v>
      </c>
      <c r="J64" s="1152">
        <f t="shared" si="15"/>
        <v>10</v>
      </c>
      <c r="K64" s="1152">
        <f t="shared" si="15"/>
        <v>13</v>
      </c>
      <c r="L64" s="1152">
        <f t="shared" si="15"/>
        <v>12</v>
      </c>
      <c r="M64" s="1152">
        <f t="shared" si="15"/>
        <v>9</v>
      </c>
      <c r="N64" s="1152">
        <f t="shared" si="15"/>
        <v>9</v>
      </c>
      <c r="O64" s="1152">
        <f t="shared" si="15"/>
        <v>9</v>
      </c>
      <c r="P64" s="1152">
        <f t="shared" si="15"/>
        <v>8</v>
      </c>
      <c r="Q64" s="522"/>
      <c r="R64" s="522"/>
      <c r="S64" s="541"/>
      <c r="T64" s="541"/>
      <c r="U64" s="541"/>
      <c r="V64" s="541"/>
      <c r="W64" s="541"/>
      <c r="X64" s="1371">
        <f>SUM(X5:X61)</f>
        <v>315</v>
      </c>
      <c r="Y64" s="1372">
        <f>COUNTIF(Y5:Y61,"&gt;=0")</f>
        <v>20</v>
      </c>
      <c r="Z64" s="1373"/>
      <c r="AA64" s="1373"/>
      <c r="AB64" s="1370"/>
      <c r="AC64" s="1370"/>
      <c r="AD64" s="1370"/>
      <c r="AE64" s="1047"/>
      <c r="AF64" s="1047"/>
      <c r="AG64" s="1047"/>
    </row>
    <row r="65" spans="1:33" ht="12" customHeight="1" x14ac:dyDescent="0.25">
      <c r="C65" s="1154"/>
      <c r="D65" s="1374"/>
      <c r="E65" s="1155"/>
      <c r="F65" s="1155"/>
      <c r="G65" s="1156"/>
      <c r="H65" s="1156"/>
      <c r="I65" s="1156"/>
      <c r="J65" s="1156"/>
      <c r="K65" s="2"/>
      <c r="L65" s="2"/>
      <c r="M65" s="2"/>
      <c r="Q65" s="2"/>
      <c r="R65" s="3"/>
      <c r="S65" s="3"/>
      <c r="T65" s="3"/>
      <c r="U65" s="1375"/>
      <c r="V65" s="1375"/>
      <c r="W65" s="1375"/>
      <c r="X65" s="1376" t="s">
        <v>325</v>
      </c>
      <c r="Y65" s="1377" t="s">
        <v>59</v>
      </c>
      <c r="Z65" s="1378"/>
      <c r="AA65" s="1378"/>
      <c r="AB65" s="1379"/>
      <c r="AC65" s="1379"/>
      <c r="AD65" s="1379"/>
      <c r="AE65" s="1047"/>
      <c r="AF65" s="1047"/>
      <c r="AG65" s="1047"/>
    </row>
    <row r="66" spans="1:33" ht="12" customHeight="1" x14ac:dyDescent="0.25">
      <c r="AE66" s="1047"/>
      <c r="AF66" s="1047"/>
      <c r="AG66" s="1047"/>
    </row>
    <row r="67" spans="1:33" ht="12" customHeight="1" x14ac:dyDescent="0.25">
      <c r="Q67" s="1"/>
      <c r="U67" s="1053"/>
      <c r="AE67" s="1047"/>
      <c r="AF67" s="1047"/>
      <c r="AG67" s="1047"/>
    </row>
    <row r="68" spans="1:33" ht="12" customHeight="1" x14ac:dyDescent="0.25">
      <c r="A68" s="1380"/>
      <c r="Q68" s="1"/>
      <c r="U68" s="1053"/>
      <c r="AE68" s="1047"/>
      <c r="AF68" s="1047"/>
      <c r="AG68" s="1047"/>
    </row>
    <row r="69" spans="1:33" ht="12" customHeight="1" x14ac:dyDescent="0.25">
      <c r="A69" s="1380"/>
      <c r="Q69" s="1"/>
      <c r="U69" s="1053"/>
      <c r="AE69" s="1047"/>
      <c r="AF69" s="1047"/>
      <c r="AG69" s="1047"/>
    </row>
    <row r="70" spans="1:33" ht="12" customHeight="1" x14ac:dyDescent="0.25">
      <c r="A70" s="1380"/>
      <c r="Q70" s="1"/>
      <c r="U70" s="1053"/>
      <c r="AE70" s="1047"/>
      <c r="AF70" s="1047"/>
      <c r="AG70" s="1047"/>
    </row>
    <row r="71" spans="1:33" ht="12" customHeight="1" x14ac:dyDescent="0.25">
      <c r="A71" s="1380"/>
      <c r="Q71" s="1"/>
      <c r="U71" s="1053"/>
      <c r="AE71" s="1047"/>
      <c r="AF71" s="1047"/>
      <c r="AG71" s="1047"/>
    </row>
    <row r="72" spans="1:33" ht="12" customHeight="1" x14ac:dyDescent="0.25">
      <c r="A72" s="1380"/>
      <c r="Q72" s="1"/>
      <c r="U72" s="1053"/>
      <c r="AE72" s="1047"/>
    </row>
    <row r="73" spans="1:33" ht="12" customHeight="1" x14ac:dyDescent="0.25">
      <c r="A73" s="1380"/>
      <c r="Q73" s="1"/>
      <c r="U73" s="1053"/>
    </row>
    <row r="74" spans="1:33" ht="12" customHeight="1" x14ac:dyDescent="0.25">
      <c r="A74" s="1380"/>
      <c r="Q74" s="1"/>
      <c r="U74" s="1053"/>
    </row>
    <row r="75" spans="1:33" x14ac:dyDescent="0.25">
      <c r="A75" s="1380"/>
      <c r="Q75" s="1"/>
      <c r="U75" s="1053"/>
    </row>
    <row r="76" spans="1:33" x14ac:dyDescent="0.25">
      <c r="A76" s="1380"/>
      <c r="Q76" s="1"/>
      <c r="U76" s="1053"/>
    </row>
    <row r="77" spans="1:33" x14ac:dyDescent="0.25">
      <c r="A77" s="1380"/>
      <c r="Q77" s="1"/>
      <c r="U77" s="1053"/>
    </row>
    <row r="78" spans="1:33" x14ac:dyDescent="0.25">
      <c r="Q78" s="1"/>
      <c r="U78" s="1053"/>
    </row>
    <row r="79" spans="1:33" x14ac:dyDescent="0.25">
      <c r="Q79" s="1"/>
      <c r="U79" s="1053"/>
    </row>
    <row r="80" spans="1:33" x14ac:dyDescent="0.25">
      <c r="R80" s="1047"/>
      <c r="S80" s="1047"/>
      <c r="T80" s="1047"/>
    </row>
  </sheetData>
  <sheetProtection algorithmName="SHA-512" hashValue="lKlJInAsHSDAs8zLEyo9x+ugfyA9W8VpaAEP5576fogMqAb/3N3lWSl3R6PtuKPNuo1Ye49rIFFtuPGiN//30Q==" saltValue="Z6RBauYBQkyQ2Z/E9/QmiQ==" spinCount="100000" sheet="1" objects="1" scenarios="1"/>
  <mergeCells count="31">
    <mergeCell ref="E3:E4"/>
    <mergeCell ref="Q3:Q4"/>
    <mergeCell ref="R3:R4"/>
    <mergeCell ref="S3:S4"/>
    <mergeCell ref="T3:T4"/>
    <mergeCell ref="O1:R1"/>
    <mergeCell ref="G2:P2"/>
    <mergeCell ref="Q2:S2"/>
    <mergeCell ref="T2:X2"/>
    <mergeCell ref="Y2:AD2"/>
    <mergeCell ref="V3:V4"/>
    <mergeCell ref="W3:W4"/>
    <mergeCell ref="X3:X4"/>
    <mergeCell ref="Y3:Y4"/>
    <mergeCell ref="Z3:Z4"/>
    <mergeCell ref="AI26:AO29"/>
    <mergeCell ref="AI31:AO35"/>
    <mergeCell ref="C64:D64"/>
    <mergeCell ref="AJ3:AJ4"/>
    <mergeCell ref="AK3:AK4"/>
    <mergeCell ref="AL3:AL4"/>
    <mergeCell ref="AM3:AM4"/>
    <mergeCell ref="AN3:AN4"/>
    <mergeCell ref="AI21:AO24"/>
    <mergeCell ref="AA3:AA4"/>
    <mergeCell ref="AB3:AB4"/>
    <mergeCell ref="AC3:AC4"/>
    <mergeCell ref="AD3:AD4"/>
    <mergeCell ref="AH3:AH4"/>
    <mergeCell ref="AI3:AI4"/>
    <mergeCell ref="U3:U4"/>
  </mergeCells>
  <conditionalFormatting sqref="G47:H47 G5:H23 G35:H35 G37:H45">
    <cfRule type="colorScale" priority="11">
      <colorScale>
        <cfvo type="min"/>
        <cfvo type="max"/>
        <color rgb="FFFFEF9C"/>
        <color rgb="FFFF7128"/>
      </colorScale>
    </cfRule>
  </conditionalFormatting>
  <conditionalFormatting sqref="I5:I23 I47 I35 I37:I45">
    <cfRule type="colorScale" priority="10">
      <colorScale>
        <cfvo type="min"/>
        <cfvo type="max"/>
        <color rgb="FFFFEF9C"/>
        <color rgb="FFFF7128"/>
      </colorScale>
    </cfRule>
  </conditionalFormatting>
  <conditionalFormatting sqref="J37:J45 J47 J5:J35">
    <cfRule type="colorScale" priority="9">
      <colorScale>
        <cfvo type="min"/>
        <cfvo type="max"/>
        <color rgb="FFFFEF9C"/>
        <color rgb="FFFF7128"/>
      </colorScale>
    </cfRule>
  </conditionalFormatting>
  <conditionalFormatting sqref="G47:H47 G37:H45 G5:H35">
    <cfRule type="colorScale" priority="8">
      <colorScale>
        <cfvo type="min"/>
        <cfvo type="max"/>
        <color rgb="FFFFEF9C"/>
        <color rgb="FFFF7128"/>
      </colorScale>
    </cfRule>
  </conditionalFormatting>
  <conditionalFormatting sqref="I37:I45 I47 I5:I35">
    <cfRule type="colorScale" priority="7">
      <colorScale>
        <cfvo type="min"/>
        <cfvo type="max"/>
        <color rgb="FFFFEF9C"/>
        <color rgb="FFFF7128"/>
      </colorScale>
    </cfRule>
  </conditionalFormatting>
  <conditionalFormatting sqref="K47:L47 K37:L45 K5:L35">
    <cfRule type="colorScale" priority="6">
      <colorScale>
        <cfvo type="min"/>
        <cfvo type="max"/>
        <color rgb="FFFFEF9C"/>
        <color rgb="FFFF7128"/>
      </colorScale>
    </cfRule>
  </conditionalFormatting>
  <conditionalFormatting sqref="M37:M45 M47 M5:M35">
    <cfRule type="colorScale" priority="5">
      <colorScale>
        <cfvo type="min"/>
        <cfvo type="max"/>
        <color rgb="FFFFEF9C"/>
        <color rgb="FFFF7128"/>
      </colorScale>
    </cfRule>
  </conditionalFormatting>
  <conditionalFormatting sqref="E47:E61 E37:E45 E5:E35">
    <cfRule type="cellIs" dxfId="3" priority="3" operator="equal">
      <formula>2</formula>
    </cfRule>
    <cfRule type="cellIs" dxfId="2" priority="4" operator="greaterThan">
      <formula>2</formula>
    </cfRule>
  </conditionalFormatting>
  <conditionalFormatting sqref="N37:N45 N47 N5:N35">
    <cfRule type="colorScale" priority="2">
      <colorScale>
        <cfvo type="min"/>
        <cfvo type="max"/>
        <color rgb="FFFFEF9C"/>
        <color rgb="FFFF7128"/>
      </colorScale>
    </cfRule>
  </conditionalFormatting>
  <conditionalFormatting sqref="O37:P45 O47:P47 O5:P35">
    <cfRule type="colorScale" priority="1">
      <colorScale>
        <cfvo type="min"/>
        <cfvo type="max"/>
        <color rgb="FFFFEF9C"/>
        <color rgb="FFFF7128"/>
      </colorScale>
    </cfRule>
  </conditionalFormatting>
  <pageMargins left="0" right="0" top="0" bottom="0" header="0" footer="0"/>
  <pageSetup paperSize="138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9"/>
  <sheetViews>
    <sheetView workbookViewId="0">
      <selection activeCell="K38" sqref="K38"/>
    </sheetView>
  </sheetViews>
  <sheetFormatPr baseColWidth="10" defaultRowHeight="15" x14ac:dyDescent="0.25"/>
  <cols>
    <col min="1" max="1" width="3.5703125" style="1046" customWidth="1"/>
    <col min="2" max="2" width="1.85546875" style="1047" customWidth="1"/>
    <col min="3" max="3" width="11.140625" style="1048" customWidth="1"/>
    <col min="4" max="5" width="1.5703125" style="1049" customWidth="1"/>
    <col min="6" max="9" width="5.85546875" style="1047" customWidth="1"/>
    <col min="10" max="10" width="3.5703125" style="1047" customWidth="1"/>
    <col min="11" max="11" width="5.85546875" style="1047" customWidth="1"/>
    <col min="12" max="13" width="5.85546875" style="1048" customWidth="1"/>
    <col min="14" max="15" width="5.85546875" style="1047" customWidth="1"/>
    <col min="16" max="16" width="5.85546875" style="1" customWidth="1"/>
    <col min="17" max="17" width="7.85546875" style="1" customWidth="1"/>
    <col min="18" max="21" width="5.85546875" style="1" customWidth="1"/>
    <col min="22" max="22" width="11.28515625" style="1053" customWidth="1"/>
    <col min="23" max="23" width="8.85546875" style="1053" customWidth="1"/>
    <col min="24" max="24" width="1.28515625" style="1053" customWidth="1"/>
    <col min="25" max="28" width="5.85546875" style="1047" customWidth="1"/>
    <col min="29" max="37" width="5.7109375" style="1047" customWidth="1"/>
    <col min="38" max="16384" width="11.42578125" style="1047"/>
  </cols>
  <sheetData>
    <row r="1" spans="1:36" ht="9" customHeight="1" x14ac:dyDescent="0.25">
      <c r="G1" s="4210" t="s">
        <v>477</v>
      </c>
      <c r="H1" s="4210"/>
      <c r="I1" s="4210"/>
      <c r="J1" s="4210"/>
      <c r="K1" s="4210"/>
      <c r="L1" s="4210"/>
      <c r="M1" s="4210"/>
      <c r="N1" s="1052"/>
    </row>
    <row r="2" spans="1:36" ht="8.4499999999999993" customHeight="1" x14ac:dyDescent="0.25">
      <c r="F2" s="4211" t="s">
        <v>25</v>
      </c>
      <c r="G2" s="4212"/>
      <c r="H2" s="4212"/>
      <c r="I2" s="4212"/>
      <c r="J2" s="4212"/>
      <c r="K2" s="4212"/>
      <c r="L2" s="4212"/>
      <c r="M2" s="4212"/>
      <c r="N2" s="4212"/>
      <c r="O2" s="1054"/>
    </row>
    <row r="3" spans="1:36" s="1055" customFormat="1" ht="8.4499999999999993" customHeight="1" x14ac:dyDescent="0.25">
      <c r="A3" s="1046"/>
      <c r="C3" s="1056"/>
      <c r="D3" s="1171"/>
      <c r="E3" s="1057"/>
      <c r="F3" s="1172" t="s">
        <v>26</v>
      </c>
      <c r="G3" s="1059" t="s">
        <v>27</v>
      </c>
      <c r="H3" s="1059" t="s">
        <v>28</v>
      </c>
      <c r="I3" s="1059" t="s">
        <v>407</v>
      </c>
      <c r="J3" s="1060" t="s">
        <v>408</v>
      </c>
      <c r="K3" s="1059" t="s">
        <v>447</v>
      </c>
      <c r="L3" s="1059" t="s">
        <v>32</v>
      </c>
      <c r="M3" s="1059" t="s">
        <v>409</v>
      </c>
      <c r="N3" s="1059" t="s">
        <v>34</v>
      </c>
      <c r="O3" s="4195" t="s">
        <v>3</v>
      </c>
      <c r="P3" s="4178" t="s">
        <v>410</v>
      </c>
      <c r="Q3" s="4197" t="s">
        <v>411</v>
      </c>
      <c r="R3" s="4199" t="s">
        <v>412</v>
      </c>
      <c r="S3" s="4186" t="s">
        <v>413</v>
      </c>
      <c r="T3" s="4188" t="s">
        <v>448</v>
      </c>
      <c r="U3" s="4199" t="s">
        <v>449</v>
      </c>
      <c r="V3" s="1153"/>
      <c r="W3" s="1153"/>
      <c r="X3" s="1153"/>
    </row>
    <row r="4" spans="1:36" s="1055" customFormat="1" ht="12.95" customHeight="1" thickBot="1" x14ac:dyDescent="0.3">
      <c r="A4" s="1063"/>
      <c r="B4" s="56"/>
      <c r="C4" s="1064"/>
      <c r="D4" s="1173" t="s">
        <v>44</v>
      </c>
      <c r="E4" s="1065"/>
      <c r="F4" s="1174" t="s">
        <v>450</v>
      </c>
      <c r="G4" s="1067" t="s">
        <v>451</v>
      </c>
      <c r="H4" s="1067" t="s">
        <v>452</v>
      </c>
      <c r="I4" s="1067" t="s">
        <v>453</v>
      </c>
      <c r="J4" s="1068"/>
      <c r="K4" s="1068" t="s">
        <v>454</v>
      </c>
      <c r="L4" s="1068" t="s">
        <v>455</v>
      </c>
      <c r="M4" s="1068" t="s">
        <v>456</v>
      </c>
      <c r="N4" s="1068" t="s">
        <v>457</v>
      </c>
      <c r="O4" s="4196"/>
      <c r="P4" s="4179"/>
      <c r="Q4" s="4198"/>
      <c r="R4" s="4200"/>
      <c r="S4" s="4187"/>
      <c r="T4" s="4189"/>
      <c r="U4" s="4200"/>
      <c r="V4" s="1153"/>
      <c r="W4" s="1158" t="s">
        <v>445</v>
      </c>
      <c r="X4" s="1113"/>
      <c r="Y4" s="1160" t="s">
        <v>39</v>
      </c>
      <c r="Z4" s="1160" t="s">
        <v>38</v>
      </c>
      <c r="AA4" s="1160" t="s">
        <v>446</v>
      </c>
      <c r="AB4" s="1161" t="s">
        <v>9</v>
      </c>
      <c r="AC4" s="1160" t="s">
        <v>13</v>
      </c>
      <c r="AD4" s="1160" t="s">
        <v>12</v>
      </c>
      <c r="AE4" s="1160" t="s">
        <v>10</v>
      </c>
      <c r="AG4" s="4202" t="s">
        <v>426</v>
      </c>
      <c r="AH4" s="4203"/>
      <c r="AI4" s="4204"/>
      <c r="AJ4" s="1175"/>
    </row>
    <row r="5" spans="1:36" ht="12.6" customHeight="1" thickTop="1" x14ac:dyDescent="0.25">
      <c r="A5" s="1046" t="s">
        <v>4</v>
      </c>
      <c r="B5" s="1069"/>
      <c r="C5" s="1101" t="s">
        <v>133</v>
      </c>
      <c r="D5" s="1176">
        <f t="shared" ref="D5:D27" si="0">T5</f>
        <v>8</v>
      </c>
      <c r="E5" s="1177"/>
      <c r="F5" s="1072">
        <v>8</v>
      </c>
      <c r="G5" s="1073">
        <v>9</v>
      </c>
      <c r="H5" s="1073">
        <v>7</v>
      </c>
      <c r="I5" s="1073">
        <v>2</v>
      </c>
      <c r="J5" s="4205" t="s">
        <v>458</v>
      </c>
      <c r="K5" s="1073">
        <v>10</v>
      </c>
      <c r="L5" s="1073">
        <v>10</v>
      </c>
      <c r="M5" s="1073">
        <v>9</v>
      </c>
      <c r="N5" s="1073">
        <v>10</v>
      </c>
      <c r="O5" s="1075">
        <f t="shared" ref="O5:O25" si="1">SUM(F5:N5)</f>
        <v>65</v>
      </c>
      <c r="P5" s="1076">
        <f t="shared" ref="P5:P20" si="2">COUNTIF(F5:N5,"&gt;=0")*0.1+0.7</f>
        <v>1.5</v>
      </c>
      <c r="Q5" s="1077">
        <f t="shared" ref="Q5:Q33" si="3">O5*P5/COUNTIF(F5:N5,"&gt;=0")</f>
        <v>12.1875</v>
      </c>
      <c r="R5" s="1078">
        <v>3</v>
      </c>
      <c r="S5" s="1079">
        <v>7</v>
      </c>
      <c r="T5" s="1178">
        <f t="shared" ref="T5:T33" si="4">COUNTIF(F5:N5,"&gt;=0")</f>
        <v>8</v>
      </c>
      <c r="U5" s="1078"/>
      <c r="W5" s="1179" t="s">
        <v>4</v>
      </c>
      <c r="X5" s="1113"/>
      <c r="Y5" s="1164">
        <v>11</v>
      </c>
      <c r="Z5" s="1164">
        <v>12</v>
      </c>
      <c r="AA5" s="1164">
        <v>13</v>
      </c>
      <c r="AB5" s="1164">
        <v>14</v>
      </c>
      <c r="AC5" s="1165">
        <v>15</v>
      </c>
      <c r="AD5" s="1165">
        <v>16</v>
      </c>
      <c r="AE5" s="1165">
        <v>17</v>
      </c>
      <c r="AG5" s="1046" t="s">
        <v>4</v>
      </c>
      <c r="AH5" s="1093" t="s">
        <v>459</v>
      </c>
      <c r="AI5" s="1175"/>
      <c r="AJ5" s="1140"/>
    </row>
    <row r="6" spans="1:36" s="1049" customFormat="1" ht="12.6" customHeight="1" x14ac:dyDescent="0.25">
      <c r="A6" s="1046" t="s">
        <v>16</v>
      </c>
      <c r="B6" s="1084"/>
      <c r="C6" s="1180" t="s">
        <v>460</v>
      </c>
      <c r="D6" s="1176">
        <f t="shared" si="0"/>
        <v>3</v>
      </c>
      <c r="E6" s="1177"/>
      <c r="F6" s="1181">
        <v>16</v>
      </c>
      <c r="G6" s="1073"/>
      <c r="H6" s="1073"/>
      <c r="I6" s="1073">
        <v>10</v>
      </c>
      <c r="J6" s="4206"/>
      <c r="K6" s="1073">
        <v>6</v>
      </c>
      <c r="L6" s="1073"/>
      <c r="M6" s="1073"/>
      <c r="N6" s="1073"/>
      <c r="O6" s="1086">
        <f t="shared" si="1"/>
        <v>32</v>
      </c>
      <c r="P6" s="1087">
        <f t="shared" si="2"/>
        <v>1</v>
      </c>
      <c r="Q6" s="1077">
        <f t="shared" si="3"/>
        <v>10.666666666666666</v>
      </c>
      <c r="R6" s="1088"/>
      <c r="S6" s="1089"/>
      <c r="T6" s="1182">
        <f t="shared" si="4"/>
        <v>3</v>
      </c>
      <c r="U6" s="1088">
        <v>1</v>
      </c>
      <c r="W6" s="1170" t="s">
        <v>16</v>
      </c>
      <c r="X6" s="1113"/>
      <c r="Y6" s="1167">
        <v>8</v>
      </c>
      <c r="Z6" s="1167">
        <v>9</v>
      </c>
      <c r="AA6" s="1167">
        <v>10</v>
      </c>
      <c r="AB6" s="1167">
        <v>11</v>
      </c>
      <c r="AC6" s="1168">
        <v>12</v>
      </c>
      <c r="AD6" s="1168">
        <v>13</v>
      </c>
      <c r="AE6" s="1168">
        <v>14</v>
      </c>
      <c r="AG6" s="1046" t="s">
        <v>16</v>
      </c>
      <c r="AH6" s="1093" t="s">
        <v>461</v>
      </c>
      <c r="AI6" s="1140"/>
      <c r="AJ6" s="1140"/>
    </row>
    <row r="7" spans="1:36" s="1049" customFormat="1" ht="12.6" customHeight="1" x14ac:dyDescent="0.25">
      <c r="A7" s="1046" t="s">
        <v>17</v>
      </c>
      <c r="B7" s="1084"/>
      <c r="C7" s="1183" t="s">
        <v>461</v>
      </c>
      <c r="D7" s="1176">
        <f t="shared" si="0"/>
        <v>3</v>
      </c>
      <c r="E7" s="1177"/>
      <c r="F7" s="1099"/>
      <c r="G7" s="1098"/>
      <c r="H7" s="1098"/>
      <c r="I7" s="1098"/>
      <c r="J7" s="4206"/>
      <c r="K7" s="1098"/>
      <c r="L7" s="1098">
        <v>6</v>
      </c>
      <c r="M7" s="1097">
        <v>17</v>
      </c>
      <c r="N7" s="1098">
        <v>8</v>
      </c>
      <c r="O7" s="1086">
        <f t="shared" si="1"/>
        <v>31</v>
      </c>
      <c r="P7" s="1087">
        <f t="shared" si="2"/>
        <v>1</v>
      </c>
      <c r="Q7" s="1077">
        <f t="shared" si="3"/>
        <v>10.333333333333334</v>
      </c>
      <c r="R7" s="1088"/>
      <c r="S7" s="1089"/>
      <c r="T7" s="1182">
        <f t="shared" si="4"/>
        <v>3</v>
      </c>
      <c r="U7" s="1088"/>
      <c r="W7" s="1170" t="s">
        <v>17</v>
      </c>
      <c r="X7" s="1113"/>
      <c r="Y7" s="1167">
        <v>6</v>
      </c>
      <c r="Z7" s="1167">
        <v>7</v>
      </c>
      <c r="AA7" s="1167">
        <v>8</v>
      </c>
      <c r="AB7" s="1167">
        <v>9</v>
      </c>
      <c r="AC7" s="1168">
        <v>10</v>
      </c>
      <c r="AD7" s="1168">
        <v>11</v>
      </c>
      <c r="AE7" s="1168">
        <v>12</v>
      </c>
      <c r="AG7" s="1046" t="s">
        <v>17</v>
      </c>
      <c r="AH7" s="1093" t="s">
        <v>37</v>
      </c>
      <c r="AI7" s="1140"/>
      <c r="AJ7" s="1140"/>
    </row>
    <row r="8" spans="1:36" s="1049" customFormat="1" ht="12.6" customHeight="1" x14ac:dyDescent="0.25">
      <c r="A8" s="1046" t="s">
        <v>18</v>
      </c>
      <c r="B8" s="1084"/>
      <c r="C8" s="1183" t="s">
        <v>462</v>
      </c>
      <c r="D8" s="1176">
        <f t="shared" si="0"/>
        <v>6</v>
      </c>
      <c r="E8" s="1177"/>
      <c r="F8" s="1099"/>
      <c r="G8" s="1098"/>
      <c r="H8" s="1098">
        <v>3</v>
      </c>
      <c r="I8" s="1098">
        <v>4</v>
      </c>
      <c r="J8" s="4206"/>
      <c r="K8" s="1098">
        <v>2</v>
      </c>
      <c r="L8" s="1098">
        <v>7</v>
      </c>
      <c r="M8" s="1098">
        <v>12</v>
      </c>
      <c r="N8" s="1098">
        <v>15</v>
      </c>
      <c r="O8" s="1086">
        <f t="shared" si="1"/>
        <v>43</v>
      </c>
      <c r="P8" s="1087">
        <f t="shared" si="2"/>
        <v>1.3</v>
      </c>
      <c r="Q8" s="1077">
        <f t="shared" si="3"/>
        <v>9.3166666666666664</v>
      </c>
      <c r="R8" s="1088"/>
      <c r="S8" s="1089">
        <v>2</v>
      </c>
      <c r="T8" s="1182">
        <f t="shared" si="4"/>
        <v>6</v>
      </c>
      <c r="U8" s="1088">
        <v>1</v>
      </c>
      <c r="W8" s="1170" t="s">
        <v>18</v>
      </c>
      <c r="X8" s="1113"/>
      <c r="Y8" s="1167">
        <v>4</v>
      </c>
      <c r="Z8" s="1167">
        <v>5</v>
      </c>
      <c r="AA8" s="1167">
        <v>6</v>
      </c>
      <c r="AB8" s="1167">
        <v>7</v>
      </c>
      <c r="AC8" s="1168">
        <v>8</v>
      </c>
      <c r="AD8" s="1168">
        <v>9</v>
      </c>
      <c r="AE8" s="1168">
        <v>10</v>
      </c>
      <c r="AG8" s="1046" t="s">
        <v>18</v>
      </c>
      <c r="AH8" s="1093" t="s">
        <v>45</v>
      </c>
      <c r="AI8" s="1140"/>
      <c r="AJ8" s="1140"/>
    </row>
    <row r="9" spans="1:36" s="1049" customFormat="1" ht="12.6" customHeight="1" x14ac:dyDescent="0.25">
      <c r="A9" s="1046" t="s">
        <v>19</v>
      </c>
      <c r="B9" s="1084"/>
      <c r="C9" s="1101" t="s">
        <v>382</v>
      </c>
      <c r="D9" s="1176">
        <f t="shared" si="0"/>
        <v>6</v>
      </c>
      <c r="E9" s="1177"/>
      <c r="F9" s="1099"/>
      <c r="G9" s="1098">
        <v>5</v>
      </c>
      <c r="H9" s="1098"/>
      <c r="I9" s="1098">
        <v>6</v>
      </c>
      <c r="J9" s="4206"/>
      <c r="K9" s="1098">
        <v>0</v>
      </c>
      <c r="L9" s="1098">
        <v>4</v>
      </c>
      <c r="M9" s="1098">
        <v>14</v>
      </c>
      <c r="N9" s="1098">
        <v>12</v>
      </c>
      <c r="O9" s="1086">
        <f t="shared" si="1"/>
        <v>41</v>
      </c>
      <c r="P9" s="1087">
        <f t="shared" si="2"/>
        <v>1.3</v>
      </c>
      <c r="Q9" s="1077">
        <f t="shared" si="3"/>
        <v>8.8833333333333346</v>
      </c>
      <c r="R9" s="1088">
        <v>3</v>
      </c>
      <c r="S9" s="1089">
        <v>6</v>
      </c>
      <c r="T9" s="1182">
        <f t="shared" si="4"/>
        <v>6</v>
      </c>
      <c r="U9" s="1088"/>
      <c r="W9" s="1170" t="s">
        <v>19</v>
      </c>
      <c r="X9" s="1113"/>
      <c r="Y9" s="1167">
        <v>3</v>
      </c>
      <c r="Z9" s="1167">
        <v>4</v>
      </c>
      <c r="AA9" s="1167">
        <v>5</v>
      </c>
      <c r="AB9" s="1167">
        <v>6</v>
      </c>
      <c r="AC9" s="1168">
        <v>7</v>
      </c>
      <c r="AD9" s="1168">
        <v>8</v>
      </c>
      <c r="AE9" s="1168">
        <v>9</v>
      </c>
      <c r="AG9" s="1046" t="s">
        <v>19</v>
      </c>
      <c r="AH9" s="1093" t="s">
        <v>43</v>
      </c>
      <c r="AI9" s="1140"/>
      <c r="AJ9" s="1140"/>
    </row>
    <row r="10" spans="1:36" s="1049" customFormat="1" ht="12.6" customHeight="1" x14ac:dyDescent="0.25">
      <c r="A10" s="1046" t="s">
        <v>20</v>
      </c>
      <c r="B10" s="1084"/>
      <c r="C10" s="1183" t="s">
        <v>459</v>
      </c>
      <c r="D10" s="1176">
        <f t="shared" si="0"/>
        <v>5</v>
      </c>
      <c r="E10" s="1177"/>
      <c r="F10" s="1099"/>
      <c r="G10" s="1098"/>
      <c r="H10" s="1097">
        <v>12</v>
      </c>
      <c r="I10" s="1098"/>
      <c r="J10" s="4206"/>
      <c r="K10" s="1098">
        <v>3</v>
      </c>
      <c r="L10" s="1098">
        <v>5</v>
      </c>
      <c r="M10" s="1098">
        <v>8</v>
      </c>
      <c r="N10" s="1098">
        <v>6</v>
      </c>
      <c r="O10" s="1086">
        <f t="shared" si="1"/>
        <v>34</v>
      </c>
      <c r="P10" s="1087">
        <f t="shared" si="2"/>
        <v>1.2</v>
      </c>
      <c r="Q10" s="1077">
        <f t="shared" si="3"/>
        <v>8.16</v>
      </c>
      <c r="R10" s="1088"/>
      <c r="S10" s="1089">
        <v>2</v>
      </c>
      <c r="T10" s="1182">
        <f t="shared" si="4"/>
        <v>5</v>
      </c>
      <c r="U10" s="1088">
        <v>1</v>
      </c>
      <c r="W10" s="1170" t="s">
        <v>20</v>
      </c>
      <c r="X10" s="1113"/>
      <c r="Y10" s="1167">
        <v>2</v>
      </c>
      <c r="Z10" s="1167">
        <v>3</v>
      </c>
      <c r="AA10" s="1167">
        <v>4</v>
      </c>
      <c r="AB10" s="1167">
        <v>5</v>
      </c>
      <c r="AC10" s="1168">
        <v>6</v>
      </c>
      <c r="AD10" s="1168">
        <v>7</v>
      </c>
      <c r="AE10" s="1168">
        <v>8</v>
      </c>
      <c r="AG10" s="1046" t="s">
        <v>20</v>
      </c>
      <c r="AH10" s="1093" t="s">
        <v>463</v>
      </c>
      <c r="AI10" s="1140"/>
      <c r="AJ10" s="1140"/>
    </row>
    <row r="11" spans="1:36" ht="12.6" customHeight="1" x14ac:dyDescent="0.25">
      <c r="A11" s="1046" t="s">
        <v>21</v>
      </c>
      <c r="B11" s="1102"/>
      <c r="C11" s="1183" t="s">
        <v>428</v>
      </c>
      <c r="D11" s="1176">
        <f t="shared" si="0"/>
        <v>8</v>
      </c>
      <c r="E11" s="1184"/>
      <c r="F11" s="1099">
        <v>0</v>
      </c>
      <c r="G11" s="1098">
        <v>1</v>
      </c>
      <c r="H11" s="1098">
        <v>9</v>
      </c>
      <c r="I11" s="1098">
        <v>3</v>
      </c>
      <c r="J11" s="4206"/>
      <c r="K11" s="1098">
        <v>5</v>
      </c>
      <c r="L11" s="1098">
        <v>8</v>
      </c>
      <c r="M11" s="1098">
        <v>5</v>
      </c>
      <c r="N11" s="1098">
        <v>7</v>
      </c>
      <c r="O11" s="1086">
        <f t="shared" si="1"/>
        <v>38</v>
      </c>
      <c r="P11" s="1087">
        <f t="shared" si="2"/>
        <v>1.5</v>
      </c>
      <c r="Q11" s="1077">
        <f t="shared" si="3"/>
        <v>7.125</v>
      </c>
      <c r="R11" s="1088"/>
      <c r="S11" s="1089">
        <v>5</v>
      </c>
      <c r="T11" s="1182">
        <f t="shared" si="4"/>
        <v>8</v>
      </c>
      <c r="U11" s="1088">
        <v>1</v>
      </c>
      <c r="W11" s="1170" t="s">
        <v>21</v>
      </c>
      <c r="X11" s="1113"/>
      <c r="Y11" s="1167">
        <v>1</v>
      </c>
      <c r="Z11" s="1167">
        <v>2</v>
      </c>
      <c r="AA11" s="1167">
        <v>3</v>
      </c>
      <c r="AB11" s="1167">
        <v>4</v>
      </c>
      <c r="AC11" s="1168">
        <v>5</v>
      </c>
      <c r="AD11" s="1168">
        <v>6</v>
      </c>
      <c r="AE11" s="1168">
        <v>7</v>
      </c>
      <c r="AG11" s="1046" t="s">
        <v>21</v>
      </c>
      <c r="AH11" s="1093" t="s">
        <v>428</v>
      </c>
      <c r="AI11" s="1140"/>
      <c r="AJ11" s="1140"/>
    </row>
    <row r="12" spans="1:36" s="1049" customFormat="1" ht="12.6" customHeight="1" x14ac:dyDescent="0.25">
      <c r="A12" s="1046" t="s">
        <v>41</v>
      </c>
      <c r="B12" s="1084"/>
      <c r="C12" s="1185" t="s">
        <v>463</v>
      </c>
      <c r="D12" s="1176">
        <f t="shared" si="0"/>
        <v>4</v>
      </c>
      <c r="E12" s="1177"/>
      <c r="F12" s="1099">
        <v>5</v>
      </c>
      <c r="G12" s="1098"/>
      <c r="H12" s="1098"/>
      <c r="I12" s="1098"/>
      <c r="J12" s="4206"/>
      <c r="K12" s="1098"/>
      <c r="L12" s="1097">
        <v>15</v>
      </c>
      <c r="M12" s="1098">
        <v>0</v>
      </c>
      <c r="N12" s="1098">
        <v>2</v>
      </c>
      <c r="O12" s="1086">
        <f t="shared" si="1"/>
        <v>22</v>
      </c>
      <c r="P12" s="1087">
        <f t="shared" si="2"/>
        <v>1.1000000000000001</v>
      </c>
      <c r="Q12" s="1077">
        <f t="shared" si="3"/>
        <v>6.0500000000000007</v>
      </c>
      <c r="R12" s="1088">
        <v>2</v>
      </c>
      <c r="S12" s="1089">
        <v>4</v>
      </c>
      <c r="T12" s="1182">
        <f t="shared" si="4"/>
        <v>4</v>
      </c>
      <c r="U12" s="1088">
        <v>2</v>
      </c>
      <c r="W12" s="1170" t="s">
        <v>41</v>
      </c>
      <c r="X12" s="1113"/>
      <c r="Y12" s="1167">
        <v>0</v>
      </c>
      <c r="Z12" s="1167">
        <v>1</v>
      </c>
      <c r="AA12" s="1167">
        <v>2</v>
      </c>
      <c r="AB12" s="1167">
        <v>3</v>
      </c>
      <c r="AC12" s="1168">
        <v>4</v>
      </c>
      <c r="AD12" s="1168">
        <v>5</v>
      </c>
      <c r="AE12" s="1168">
        <v>6</v>
      </c>
      <c r="AG12" s="1046" t="s">
        <v>41</v>
      </c>
      <c r="AH12" s="1093" t="s">
        <v>2</v>
      </c>
      <c r="AI12" s="1140"/>
      <c r="AJ12" s="1140"/>
    </row>
    <row r="13" spans="1:36" ht="12.6" customHeight="1" x14ac:dyDescent="0.25">
      <c r="A13" s="1046" t="s">
        <v>22</v>
      </c>
      <c r="B13" s="1102"/>
      <c r="C13" s="1101" t="s">
        <v>11</v>
      </c>
      <c r="D13" s="1176">
        <f t="shared" si="0"/>
        <v>3</v>
      </c>
      <c r="E13" s="1184"/>
      <c r="F13" s="1099">
        <v>13</v>
      </c>
      <c r="G13" s="1098">
        <v>3</v>
      </c>
      <c r="H13" s="1098"/>
      <c r="I13" s="1098"/>
      <c r="J13" s="4206"/>
      <c r="K13" s="1098"/>
      <c r="L13" s="1098"/>
      <c r="M13" s="1098">
        <v>2</v>
      </c>
      <c r="N13" s="1098"/>
      <c r="O13" s="1086">
        <f t="shared" si="1"/>
        <v>18</v>
      </c>
      <c r="P13" s="1087">
        <f t="shared" si="2"/>
        <v>1</v>
      </c>
      <c r="Q13" s="1077">
        <f t="shared" si="3"/>
        <v>6</v>
      </c>
      <c r="R13" s="1088">
        <v>3</v>
      </c>
      <c r="S13" s="1089">
        <v>2</v>
      </c>
      <c r="T13" s="1182">
        <f t="shared" si="4"/>
        <v>3</v>
      </c>
      <c r="U13" s="1088"/>
      <c r="W13" s="1170" t="s">
        <v>22</v>
      </c>
      <c r="X13" s="1113"/>
      <c r="Y13" s="1169" t="s">
        <v>0</v>
      </c>
      <c r="Z13" s="1167">
        <v>0</v>
      </c>
      <c r="AA13" s="1167">
        <v>1</v>
      </c>
      <c r="AB13" s="1167">
        <v>2</v>
      </c>
      <c r="AC13" s="1168">
        <v>3</v>
      </c>
      <c r="AD13" s="1168">
        <v>4</v>
      </c>
      <c r="AE13" s="1168">
        <v>5</v>
      </c>
      <c r="AG13" s="1046" t="s">
        <v>22</v>
      </c>
      <c r="AH13" s="1093" t="s">
        <v>133</v>
      </c>
      <c r="AI13" s="1140"/>
      <c r="AJ13" s="1140"/>
    </row>
    <row r="14" spans="1:36" s="1049" customFormat="1" ht="12.6" customHeight="1" x14ac:dyDescent="0.25">
      <c r="A14" s="1046" t="s">
        <v>23</v>
      </c>
      <c r="B14" s="1084"/>
      <c r="C14" s="1185" t="s">
        <v>464</v>
      </c>
      <c r="D14" s="1176">
        <f t="shared" si="0"/>
        <v>3</v>
      </c>
      <c r="E14" s="1177"/>
      <c r="F14" s="1099">
        <v>1</v>
      </c>
      <c r="G14" s="1097">
        <v>12</v>
      </c>
      <c r="H14" s="1098"/>
      <c r="I14" s="1098"/>
      <c r="J14" s="4206"/>
      <c r="K14" s="1098">
        <v>1</v>
      </c>
      <c r="L14" s="1098"/>
      <c r="M14" s="1098"/>
      <c r="N14" s="1098"/>
      <c r="O14" s="1086">
        <f t="shared" si="1"/>
        <v>14</v>
      </c>
      <c r="P14" s="1087">
        <f t="shared" si="2"/>
        <v>1</v>
      </c>
      <c r="Q14" s="1077">
        <f t="shared" si="3"/>
        <v>4.666666666666667</v>
      </c>
      <c r="R14" s="1088">
        <v>2</v>
      </c>
      <c r="S14" s="1089">
        <v>2</v>
      </c>
      <c r="T14" s="1182">
        <f t="shared" si="4"/>
        <v>3</v>
      </c>
      <c r="U14" s="1088">
        <v>2</v>
      </c>
      <c r="W14" s="1170" t="s">
        <v>23</v>
      </c>
      <c r="X14" s="1113"/>
      <c r="Y14" s="1167" t="s">
        <v>0</v>
      </c>
      <c r="Z14" s="1167" t="s">
        <v>0</v>
      </c>
      <c r="AA14" s="1167">
        <v>0</v>
      </c>
      <c r="AB14" s="1167">
        <v>1</v>
      </c>
      <c r="AC14" s="1168">
        <v>2</v>
      </c>
      <c r="AD14" s="1168">
        <v>3</v>
      </c>
      <c r="AE14" s="1168">
        <v>4</v>
      </c>
      <c r="AG14" s="1046" t="s">
        <v>23</v>
      </c>
      <c r="AH14" s="1093" t="s">
        <v>462</v>
      </c>
      <c r="AI14" s="1140"/>
      <c r="AJ14" s="1140"/>
    </row>
    <row r="15" spans="1:36" s="1113" customFormat="1" ht="12.6" customHeight="1" x14ac:dyDescent="0.25">
      <c r="A15" s="1046" t="s">
        <v>24</v>
      </c>
      <c r="B15" s="1084"/>
      <c r="C15" s="1183" t="s">
        <v>432</v>
      </c>
      <c r="D15" s="1176">
        <f t="shared" si="0"/>
        <v>5</v>
      </c>
      <c r="E15" s="1177"/>
      <c r="F15" s="1099">
        <v>11</v>
      </c>
      <c r="G15" s="1098">
        <v>7</v>
      </c>
      <c r="H15" s="1098"/>
      <c r="I15" s="1098">
        <v>0</v>
      </c>
      <c r="J15" s="4206"/>
      <c r="K15" s="1098"/>
      <c r="L15" s="1098">
        <v>1</v>
      </c>
      <c r="M15" s="1098"/>
      <c r="N15" s="1098">
        <v>0</v>
      </c>
      <c r="O15" s="1086">
        <f t="shared" si="1"/>
        <v>19</v>
      </c>
      <c r="P15" s="1087">
        <f t="shared" si="2"/>
        <v>1.2</v>
      </c>
      <c r="Q15" s="1077">
        <f t="shared" si="3"/>
        <v>4.5600000000000005</v>
      </c>
      <c r="R15" s="1088"/>
      <c r="S15" s="1089">
        <v>4</v>
      </c>
      <c r="T15" s="1182">
        <f t="shared" si="4"/>
        <v>5</v>
      </c>
      <c r="U15" s="1088">
        <v>1</v>
      </c>
      <c r="W15" s="1170" t="s">
        <v>24</v>
      </c>
      <c r="Y15" s="1167" t="s">
        <v>0</v>
      </c>
      <c r="Z15" s="1167" t="s">
        <v>0</v>
      </c>
      <c r="AA15" s="1167" t="s">
        <v>0</v>
      </c>
      <c r="AB15" s="1167">
        <v>0</v>
      </c>
      <c r="AC15" s="1167">
        <v>1</v>
      </c>
      <c r="AD15" s="1167">
        <v>2</v>
      </c>
      <c r="AE15" s="1167">
        <v>3</v>
      </c>
      <c r="AG15" s="1046" t="s">
        <v>24</v>
      </c>
      <c r="AH15" s="1093" t="s">
        <v>432</v>
      </c>
      <c r="AI15" s="1140"/>
      <c r="AJ15" s="489"/>
    </row>
    <row r="16" spans="1:36" s="1049" customFormat="1" ht="12.6" customHeight="1" x14ac:dyDescent="0.25">
      <c r="A16" s="1046" t="s">
        <v>29</v>
      </c>
      <c r="B16" s="1084"/>
      <c r="C16" s="1101" t="s">
        <v>2</v>
      </c>
      <c r="D16" s="1176">
        <f t="shared" si="0"/>
        <v>5</v>
      </c>
      <c r="E16" s="1177"/>
      <c r="F16" s="1099"/>
      <c r="G16" s="1098">
        <v>4</v>
      </c>
      <c r="H16" s="1186"/>
      <c r="I16" s="1098"/>
      <c r="J16" s="4206"/>
      <c r="K16" s="1098">
        <v>8</v>
      </c>
      <c r="L16" s="1098">
        <v>0</v>
      </c>
      <c r="M16" s="1098">
        <v>4</v>
      </c>
      <c r="N16" s="1098">
        <v>3</v>
      </c>
      <c r="O16" s="1086">
        <f t="shared" si="1"/>
        <v>19</v>
      </c>
      <c r="P16" s="1087">
        <f t="shared" si="2"/>
        <v>1.2</v>
      </c>
      <c r="Q16" s="1077">
        <f t="shared" si="3"/>
        <v>4.5600000000000005</v>
      </c>
      <c r="R16" s="1088">
        <v>2</v>
      </c>
      <c r="S16" s="1089">
        <v>4</v>
      </c>
      <c r="T16" s="1182">
        <f t="shared" si="4"/>
        <v>5</v>
      </c>
      <c r="U16" s="1088"/>
      <c r="W16" s="1170" t="s">
        <v>29</v>
      </c>
      <c r="X16" s="1113"/>
      <c r="Y16" s="1167" t="s">
        <v>0</v>
      </c>
      <c r="Z16" s="1167" t="s">
        <v>0</v>
      </c>
      <c r="AA16" s="1167" t="s">
        <v>0</v>
      </c>
      <c r="AB16" s="1167" t="s">
        <v>0</v>
      </c>
      <c r="AC16" s="1167">
        <v>0</v>
      </c>
      <c r="AD16" s="1167">
        <v>1</v>
      </c>
      <c r="AE16" s="1167">
        <v>2</v>
      </c>
      <c r="AG16" s="1046" t="s">
        <v>29</v>
      </c>
      <c r="AH16" s="1093" t="s">
        <v>465</v>
      </c>
      <c r="AI16" s="489"/>
      <c r="AJ16" s="1140"/>
    </row>
    <row r="17" spans="1:35" s="1049" customFormat="1" ht="12.6" customHeight="1" x14ac:dyDescent="0.25">
      <c r="A17" s="1046" t="s">
        <v>30</v>
      </c>
      <c r="B17" s="1084"/>
      <c r="C17" s="1101" t="s">
        <v>43</v>
      </c>
      <c r="D17" s="1176">
        <f t="shared" si="0"/>
        <v>3</v>
      </c>
      <c r="E17" s="1184"/>
      <c r="F17" s="1099"/>
      <c r="G17" s="1098"/>
      <c r="H17" s="1098"/>
      <c r="I17" s="1098">
        <v>5</v>
      </c>
      <c r="J17" s="4206"/>
      <c r="K17" s="1098"/>
      <c r="L17" s="1098"/>
      <c r="M17" s="1098">
        <v>1</v>
      </c>
      <c r="N17" s="1098">
        <v>5</v>
      </c>
      <c r="O17" s="1086">
        <f t="shared" si="1"/>
        <v>11</v>
      </c>
      <c r="P17" s="1087">
        <f t="shared" si="2"/>
        <v>1</v>
      </c>
      <c r="Q17" s="1077">
        <f t="shared" si="3"/>
        <v>3.6666666666666665</v>
      </c>
      <c r="R17" s="1088"/>
      <c r="S17" s="1089"/>
      <c r="T17" s="1182">
        <f t="shared" si="4"/>
        <v>3</v>
      </c>
      <c r="U17" s="1088"/>
      <c r="W17" s="1170" t="s">
        <v>30</v>
      </c>
      <c r="X17" s="1113"/>
      <c r="Y17" s="1167" t="s">
        <v>0</v>
      </c>
      <c r="Z17" s="1167" t="s">
        <v>0</v>
      </c>
      <c r="AA17" s="1167" t="s">
        <v>0</v>
      </c>
      <c r="AB17" s="1167" t="s">
        <v>0</v>
      </c>
      <c r="AC17" s="1167" t="s">
        <v>0</v>
      </c>
      <c r="AD17" s="1167">
        <v>0</v>
      </c>
      <c r="AE17" s="1167">
        <v>1</v>
      </c>
      <c r="AG17" s="1046" t="s">
        <v>30</v>
      </c>
      <c r="AH17" s="1093" t="s">
        <v>382</v>
      </c>
      <c r="AI17" s="1140"/>
    </row>
    <row r="18" spans="1:35" s="1049" customFormat="1" ht="12.6" customHeight="1" x14ac:dyDescent="0.25">
      <c r="A18" s="1046" t="s">
        <v>33</v>
      </c>
      <c r="B18" s="1084"/>
      <c r="C18" s="1101" t="s">
        <v>465</v>
      </c>
      <c r="D18" s="1176">
        <f t="shared" si="0"/>
        <v>3</v>
      </c>
      <c r="E18" s="1177"/>
      <c r="F18" s="1099"/>
      <c r="G18" s="1098"/>
      <c r="H18" s="1098"/>
      <c r="I18" s="1098"/>
      <c r="J18" s="4206"/>
      <c r="K18" s="1098"/>
      <c r="L18" s="1098">
        <v>3</v>
      </c>
      <c r="M18" s="1098">
        <v>6</v>
      </c>
      <c r="N18" s="1098">
        <v>1</v>
      </c>
      <c r="O18" s="1086">
        <f t="shared" si="1"/>
        <v>10</v>
      </c>
      <c r="P18" s="1087">
        <f t="shared" si="2"/>
        <v>1</v>
      </c>
      <c r="Q18" s="1077">
        <f t="shared" si="3"/>
        <v>3.3333333333333335</v>
      </c>
      <c r="R18" s="1088"/>
      <c r="S18" s="1089"/>
      <c r="T18" s="1182">
        <f t="shared" si="4"/>
        <v>3</v>
      </c>
      <c r="U18" s="1088"/>
      <c r="W18" s="1170" t="s">
        <v>33</v>
      </c>
      <c r="X18" s="1113"/>
      <c r="Y18" s="1167" t="s">
        <v>0</v>
      </c>
      <c r="Z18" s="1167" t="s">
        <v>0</v>
      </c>
      <c r="AA18" s="1167" t="s">
        <v>0</v>
      </c>
      <c r="AB18" s="1167" t="s">
        <v>0</v>
      </c>
      <c r="AC18" s="1167" t="s">
        <v>0</v>
      </c>
      <c r="AD18" s="1167" t="s">
        <v>0</v>
      </c>
      <c r="AE18" s="1167">
        <v>0</v>
      </c>
    </row>
    <row r="19" spans="1:35" s="1140" customFormat="1" ht="12.6" customHeight="1" x14ac:dyDescent="0.25">
      <c r="A19" s="1046" t="s">
        <v>56</v>
      </c>
      <c r="B19" s="1114"/>
      <c r="C19" s="1101" t="s">
        <v>191</v>
      </c>
      <c r="D19" s="1176">
        <f t="shared" si="0"/>
        <v>3</v>
      </c>
      <c r="E19" s="1177"/>
      <c r="F19" s="1099">
        <v>7</v>
      </c>
      <c r="G19" s="1098"/>
      <c r="H19" s="1098">
        <v>2</v>
      </c>
      <c r="I19" s="1098">
        <v>1</v>
      </c>
      <c r="J19" s="4206"/>
      <c r="K19" s="1098"/>
      <c r="L19" s="1098"/>
      <c r="M19" s="1098"/>
      <c r="N19" s="1098"/>
      <c r="O19" s="1086">
        <f t="shared" si="1"/>
        <v>10</v>
      </c>
      <c r="P19" s="1087">
        <f t="shared" si="2"/>
        <v>1</v>
      </c>
      <c r="Q19" s="1077">
        <f t="shared" si="3"/>
        <v>3.3333333333333335</v>
      </c>
      <c r="R19" s="1088">
        <v>1</v>
      </c>
      <c r="S19" s="1089">
        <v>6</v>
      </c>
      <c r="T19" s="1182">
        <f t="shared" si="4"/>
        <v>3</v>
      </c>
      <c r="U19" s="1088"/>
    </row>
    <row r="20" spans="1:35" s="1049" customFormat="1" ht="12.6" customHeight="1" thickBot="1" x14ac:dyDescent="0.3">
      <c r="A20" s="1046" t="s">
        <v>48</v>
      </c>
      <c r="B20" s="1084"/>
      <c r="C20" s="1187" t="s">
        <v>7</v>
      </c>
      <c r="D20" s="1188">
        <f t="shared" si="0"/>
        <v>3</v>
      </c>
      <c r="E20" s="1177"/>
      <c r="F20" s="1189">
        <v>3</v>
      </c>
      <c r="G20" s="1190"/>
      <c r="H20" s="1190">
        <v>1</v>
      </c>
      <c r="I20" s="1190"/>
      <c r="J20" s="4206"/>
      <c r="K20" s="1190">
        <v>4</v>
      </c>
      <c r="L20" s="1190"/>
      <c r="M20" s="1190"/>
      <c r="N20" s="1190"/>
      <c r="O20" s="1191">
        <f t="shared" si="1"/>
        <v>8</v>
      </c>
      <c r="P20" s="1192">
        <f t="shared" si="2"/>
        <v>1</v>
      </c>
      <c r="Q20" s="1193">
        <f t="shared" si="3"/>
        <v>2.6666666666666665</v>
      </c>
      <c r="R20" s="1194"/>
      <c r="S20" s="1195">
        <v>6</v>
      </c>
      <c r="T20" s="1196">
        <f t="shared" si="4"/>
        <v>3</v>
      </c>
      <c r="U20" s="1194"/>
      <c r="V20" s="1197" t="s">
        <v>44</v>
      </c>
      <c r="W20" s="1198"/>
      <c r="Y20" s="1199"/>
      <c r="Z20" s="4175" t="s">
        <v>466</v>
      </c>
      <c r="AA20" s="4175"/>
      <c r="AB20" s="4175"/>
      <c r="AC20" s="4175"/>
      <c r="AD20" s="4175"/>
      <c r="AE20" s="4175"/>
      <c r="AF20" s="4175"/>
      <c r="AG20" s="4175"/>
      <c r="AH20" s="4175"/>
      <c r="AI20" s="4175"/>
    </row>
    <row r="21" spans="1:35" s="1049" customFormat="1" ht="12.6" customHeight="1" thickTop="1" x14ac:dyDescent="0.25">
      <c r="A21" s="1046" t="s">
        <v>62</v>
      </c>
      <c r="B21" s="1114"/>
      <c r="C21" s="1200" t="s">
        <v>37</v>
      </c>
      <c r="D21" s="1201">
        <f t="shared" si="0"/>
        <v>2</v>
      </c>
      <c r="E21" s="1177"/>
      <c r="F21" s="1202">
        <v>4</v>
      </c>
      <c r="G21" s="1203"/>
      <c r="H21" s="1203"/>
      <c r="I21" s="1203"/>
      <c r="J21" s="4206"/>
      <c r="K21" s="1203"/>
      <c r="L21" s="1203">
        <v>12</v>
      </c>
      <c r="M21" s="1203"/>
      <c r="N21" s="1203"/>
      <c r="O21" s="1204">
        <f t="shared" si="1"/>
        <v>16</v>
      </c>
      <c r="P21" s="1205">
        <v>0.5</v>
      </c>
      <c r="Q21" s="1206">
        <f t="shared" si="3"/>
        <v>4</v>
      </c>
      <c r="R21" s="1207"/>
      <c r="S21" s="1208"/>
      <c r="T21" s="1209">
        <f t="shared" si="4"/>
        <v>2</v>
      </c>
      <c r="U21" s="1207"/>
      <c r="Y21" s="1210"/>
      <c r="Z21" s="4177"/>
      <c r="AA21" s="4177"/>
      <c r="AB21" s="4177"/>
      <c r="AC21" s="4177"/>
      <c r="AD21" s="4177"/>
      <c r="AE21" s="4177"/>
      <c r="AF21" s="4177"/>
      <c r="AG21" s="4177"/>
      <c r="AH21" s="4177"/>
      <c r="AI21" s="4177"/>
    </row>
    <row r="22" spans="1:35" s="1049" customFormat="1" ht="12.6" customHeight="1" x14ac:dyDescent="0.25">
      <c r="A22" s="1046" t="s">
        <v>130</v>
      </c>
      <c r="B22" s="1114"/>
      <c r="C22" s="1211" t="s">
        <v>425</v>
      </c>
      <c r="D22" s="1176">
        <f t="shared" si="0"/>
        <v>2</v>
      </c>
      <c r="E22" s="1177"/>
      <c r="F22" s="1099"/>
      <c r="G22" s="1098"/>
      <c r="H22" s="1097">
        <v>5</v>
      </c>
      <c r="I22" s="1098">
        <v>8</v>
      </c>
      <c r="J22" s="4206"/>
      <c r="K22" s="1098"/>
      <c r="L22" s="1098"/>
      <c r="M22" s="1098"/>
      <c r="N22" s="1098"/>
      <c r="O22" s="1086">
        <f t="shared" si="1"/>
        <v>13</v>
      </c>
      <c r="P22" s="1087">
        <v>0.5</v>
      </c>
      <c r="Q22" s="1077">
        <f t="shared" si="3"/>
        <v>3.25</v>
      </c>
      <c r="R22" s="1088">
        <v>2</v>
      </c>
      <c r="S22" s="1089">
        <v>4</v>
      </c>
      <c r="T22" s="1182">
        <f t="shared" si="4"/>
        <v>2</v>
      </c>
      <c r="U22" s="1088">
        <v>3</v>
      </c>
      <c r="Z22" s="1212"/>
      <c r="AA22" s="1212"/>
      <c r="AB22" s="1212"/>
      <c r="AC22" s="1212"/>
      <c r="AD22" s="1212"/>
      <c r="AE22" s="1212"/>
      <c r="AF22" s="1212"/>
      <c r="AG22" s="1212"/>
      <c r="AH22" s="1212"/>
      <c r="AI22" s="1212"/>
    </row>
    <row r="23" spans="1:35" s="1049" customFormat="1" ht="12.6" customHeight="1" x14ac:dyDescent="0.25">
      <c r="A23" s="1046" t="s">
        <v>434</v>
      </c>
      <c r="B23" s="1084"/>
      <c r="C23" s="1101" t="s">
        <v>45</v>
      </c>
      <c r="D23" s="1176">
        <f t="shared" si="0"/>
        <v>2</v>
      </c>
      <c r="E23" s="1177"/>
      <c r="F23" s="1189"/>
      <c r="G23" s="1190"/>
      <c r="H23" s="1098"/>
      <c r="I23" s="1098"/>
      <c r="J23" s="4206"/>
      <c r="K23" s="1098"/>
      <c r="L23" s="1098">
        <v>2</v>
      </c>
      <c r="M23" s="1098">
        <v>7</v>
      </c>
      <c r="N23" s="1098"/>
      <c r="O23" s="1086">
        <f t="shared" si="1"/>
        <v>9</v>
      </c>
      <c r="P23" s="1087">
        <v>0.5</v>
      </c>
      <c r="Q23" s="1077">
        <f t="shared" si="3"/>
        <v>2.25</v>
      </c>
      <c r="R23" s="1088"/>
      <c r="S23" s="1089"/>
      <c r="T23" s="1182">
        <f t="shared" si="4"/>
        <v>2</v>
      </c>
      <c r="U23" s="1088"/>
      <c r="V23" s="1140"/>
      <c r="W23" s="1213"/>
      <c r="X23" s="1140"/>
      <c r="Y23" s="1199"/>
      <c r="Z23" s="4208" t="s">
        <v>467</v>
      </c>
      <c r="AA23" s="4208"/>
      <c r="AB23" s="4208"/>
      <c r="AC23" s="4208"/>
      <c r="AD23" s="4208"/>
      <c r="AE23" s="4208"/>
      <c r="AF23" s="4208"/>
      <c r="AG23" s="4208"/>
      <c r="AH23" s="4208"/>
      <c r="AI23" s="4208"/>
    </row>
    <row r="24" spans="1:35" s="1140" customFormat="1" ht="12.6" customHeight="1" x14ac:dyDescent="0.25">
      <c r="A24" s="1046" t="s">
        <v>344</v>
      </c>
      <c r="B24" s="1114"/>
      <c r="C24" s="1183" t="s">
        <v>468</v>
      </c>
      <c r="D24" s="1176">
        <f t="shared" si="0"/>
        <v>2</v>
      </c>
      <c r="E24" s="1177"/>
      <c r="F24" s="1099"/>
      <c r="G24" s="1098"/>
      <c r="H24" s="1097">
        <v>4</v>
      </c>
      <c r="I24" s="1098"/>
      <c r="J24" s="4206"/>
      <c r="K24" s="1098"/>
      <c r="L24" s="1098"/>
      <c r="M24" s="1098">
        <v>3</v>
      </c>
      <c r="N24" s="1098"/>
      <c r="O24" s="1086">
        <f t="shared" si="1"/>
        <v>7</v>
      </c>
      <c r="P24" s="1087">
        <v>0.5</v>
      </c>
      <c r="Q24" s="1077">
        <f t="shared" si="3"/>
        <v>1.75</v>
      </c>
      <c r="R24" s="1088">
        <v>1</v>
      </c>
      <c r="S24" s="1089">
        <v>4</v>
      </c>
      <c r="T24" s="1182">
        <f t="shared" si="4"/>
        <v>2</v>
      </c>
      <c r="U24" s="1088">
        <v>1</v>
      </c>
      <c r="Y24" s="1210"/>
      <c r="Z24" s="4209"/>
      <c r="AA24" s="4209"/>
      <c r="AB24" s="4209"/>
      <c r="AC24" s="4209"/>
      <c r="AD24" s="4209"/>
      <c r="AE24" s="4209"/>
      <c r="AF24" s="4209"/>
      <c r="AG24" s="4209"/>
      <c r="AH24" s="4209"/>
      <c r="AI24" s="4209"/>
    </row>
    <row r="25" spans="1:35" s="1140" customFormat="1" ht="12.6" customHeight="1" thickBot="1" x14ac:dyDescent="0.3">
      <c r="A25" s="1046" t="s">
        <v>435</v>
      </c>
      <c r="B25" s="1114"/>
      <c r="C25" s="1187" t="s">
        <v>469</v>
      </c>
      <c r="D25" s="1188">
        <f t="shared" si="0"/>
        <v>2</v>
      </c>
      <c r="E25" s="1177"/>
      <c r="F25" s="1189">
        <v>2</v>
      </c>
      <c r="G25" s="1190">
        <v>2</v>
      </c>
      <c r="H25" s="1190"/>
      <c r="I25" s="1190"/>
      <c r="J25" s="4206"/>
      <c r="K25" s="1190"/>
      <c r="L25" s="1190"/>
      <c r="M25" s="1190"/>
      <c r="N25" s="1190"/>
      <c r="O25" s="1191">
        <f t="shared" si="1"/>
        <v>4</v>
      </c>
      <c r="P25" s="1087">
        <v>0.5</v>
      </c>
      <c r="Q25" s="1193">
        <f t="shared" si="3"/>
        <v>1</v>
      </c>
      <c r="R25" s="1194"/>
      <c r="S25" s="1195"/>
      <c r="T25" s="1196">
        <f t="shared" si="4"/>
        <v>2</v>
      </c>
      <c r="U25" s="1194"/>
      <c r="Z25" s="1214"/>
      <c r="AA25" s="1214"/>
      <c r="AB25" s="1214"/>
      <c r="AC25" s="1214"/>
      <c r="AD25" s="1214"/>
      <c r="AE25" s="1214"/>
      <c r="AF25" s="1214"/>
      <c r="AG25" s="1214"/>
      <c r="AH25" s="1214"/>
      <c r="AI25" s="1214"/>
    </row>
    <row r="26" spans="1:35" s="1140" customFormat="1" ht="12.6" customHeight="1" thickTop="1" x14ac:dyDescent="0.25">
      <c r="A26" s="1046" t="s">
        <v>437</v>
      </c>
      <c r="B26" s="1114"/>
      <c r="C26" s="1215" t="s">
        <v>470</v>
      </c>
      <c r="D26" s="1201">
        <f t="shared" si="0"/>
        <v>1</v>
      </c>
      <c r="E26" s="1184"/>
      <c r="F26" s="1216"/>
      <c r="G26" s="1217"/>
      <c r="H26" s="1217"/>
      <c r="I26" s="1218">
        <v>13</v>
      </c>
      <c r="J26" s="4206"/>
      <c r="K26" s="1217"/>
      <c r="L26" s="1217"/>
      <c r="M26" s="1217"/>
      <c r="N26" s="1217"/>
      <c r="O26" s="1219">
        <f t="shared" ref="O26:O33" si="5">SUM(F26:N26)</f>
        <v>13</v>
      </c>
      <c r="P26" s="1220">
        <v>0.5</v>
      </c>
      <c r="Q26" s="1206">
        <f t="shared" si="3"/>
        <v>6.5</v>
      </c>
      <c r="R26" s="1221"/>
      <c r="S26" s="1222"/>
      <c r="T26" s="1223">
        <f t="shared" si="4"/>
        <v>1</v>
      </c>
      <c r="U26" s="1221"/>
      <c r="W26" s="1224"/>
      <c r="Y26" s="1199"/>
      <c r="Z26" s="4175" t="s">
        <v>471</v>
      </c>
      <c r="AA26" s="4175"/>
      <c r="AB26" s="4175"/>
      <c r="AC26" s="4175"/>
      <c r="AD26" s="4175"/>
      <c r="AE26" s="4175"/>
      <c r="AF26" s="4175"/>
      <c r="AG26" s="4175"/>
      <c r="AH26" s="4175"/>
      <c r="AI26" s="4175"/>
    </row>
    <row r="27" spans="1:35" s="1140" customFormat="1" ht="12.6" customHeight="1" x14ac:dyDescent="0.25">
      <c r="A27" s="1046" t="s">
        <v>438</v>
      </c>
      <c r="B27" s="1114"/>
      <c r="C27" s="1183" t="s">
        <v>472</v>
      </c>
      <c r="D27" s="1176">
        <f t="shared" si="0"/>
        <v>1</v>
      </c>
      <c r="E27" s="1184"/>
      <c r="F27" s="1104"/>
      <c r="G27" s="1105"/>
      <c r="H27" s="1105"/>
      <c r="I27" s="1105"/>
      <c r="J27" s="4206"/>
      <c r="K27" s="1225">
        <v>13</v>
      </c>
      <c r="L27" s="1105"/>
      <c r="M27" s="1105"/>
      <c r="N27" s="1105"/>
      <c r="O27" s="1106">
        <f t="shared" si="5"/>
        <v>13</v>
      </c>
      <c r="P27" s="1107">
        <v>0.5</v>
      </c>
      <c r="Q27" s="1077">
        <f t="shared" si="3"/>
        <v>6.5</v>
      </c>
      <c r="R27" s="1108"/>
      <c r="S27" s="1109"/>
      <c r="T27" s="1226">
        <f t="shared" si="4"/>
        <v>1</v>
      </c>
      <c r="U27" s="1108">
        <v>1</v>
      </c>
      <c r="Z27" s="4176"/>
      <c r="AA27" s="4176"/>
      <c r="AB27" s="4176"/>
      <c r="AC27" s="4176"/>
      <c r="AD27" s="4176"/>
      <c r="AE27" s="4176"/>
      <c r="AF27" s="4176"/>
      <c r="AG27" s="4176"/>
      <c r="AH27" s="4176"/>
      <c r="AI27" s="4176"/>
    </row>
    <row r="28" spans="1:35" s="1140" customFormat="1" ht="12.6" customHeight="1" x14ac:dyDescent="0.25">
      <c r="A28" s="1046" t="s">
        <v>439</v>
      </c>
      <c r="B28" s="1114"/>
      <c r="C28" s="1103" t="s">
        <v>46</v>
      </c>
      <c r="D28" s="1176"/>
      <c r="E28" s="1184"/>
      <c r="F28" s="1104"/>
      <c r="G28" s="1105"/>
      <c r="H28" s="1105"/>
      <c r="I28" s="1105"/>
      <c r="J28" s="4206"/>
      <c r="K28" s="1105"/>
      <c r="L28" s="1105"/>
      <c r="M28" s="1105">
        <v>10</v>
      </c>
      <c r="N28" s="1105"/>
      <c r="O28" s="1106">
        <f t="shared" si="5"/>
        <v>10</v>
      </c>
      <c r="P28" s="1107">
        <v>0.5</v>
      </c>
      <c r="Q28" s="1077">
        <f t="shared" si="3"/>
        <v>5</v>
      </c>
      <c r="R28" s="1108"/>
      <c r="S28" s="1109"/>
      <c r="T28" s="1226">
        <f t="shared" si="4"/>
        <v>1</v>
      </c>
      <c r="U28" s="1108"/>
      <c r="Y28" s="1210"/>
      <c r="Z28" s="4177"/>
      <c r="AA28" s="4177"/>
      <c r="AB28" s="4177"/>
      <c r="AC28" s="4177"/>
      <c r="AD28" s="4177"/>
      <c r="AE28" s="4177"/>
      <c r="AF28" s="4177"/>
      <c r="AG28" s="4177"/>
      <c r="AH28" s="4177"/>
      <c r="AI28" s="4177"/>
    </row>
    <row r="29" spans="1:35" s="1140" customFormat="1" ht="12.6" customHeight="1" x14ac:dyDescent="0.25">
      <c r="A29" s="1046" t="s">
        <v>440</v>
      </c>
      <c r="B29" s="1114"/>
      <c r="C29" s="1103" t="s">
        <v>136</v>
      </c>
      <c r="D29" s="1176">
        <f>T29</f>
        <v>1</v>
      </c>
      <c r="E29" s="1177"/>
      <c r="F29" s="1104">
        <v>9</v>
      </c>
      <c r="G29" s="1105"/>
      <c r="H29" s="1105"/>
      <c r="I29" s="1105"/>
      <c r="J29" s="4206"/>
      <c r="K29" s="1105"/>
      <c r="L29" s="1105"/>
      <c r="M29" s="1105"/>
      <c r="N29" s="1105"/>
      <c r="O29" s="1106">
        <f t="shared" si="5"/>
        <v>9</v>
      </c>
      <c r="P29" s="1107">
        <v>0.5</v>
      </c>
      <c r="Q29" s="1077">
        <f t="shared" si="3"/>
        <v>4.5</v>
      </c>
      <c r="R29" s="1108">
        <v>2</v>
      </c>
      <c r="S29" s="1109">
        <v>4</v>
      </c>
      <c r="T29" s="1226">
        <f t="shared" si="4"/>
        <v>1</v>
      </c>
      <c r="U29" s="1108"/>
      <c r="Z29" s="1227"/>
      <c r="AA29" s="1227"/>
      <c r="AB29" s="1227"/>
      <c r="AC29" s="1227"/>
      <c r="AD29" s="1227"/>
      <c r="AE29" s="1227"/>
      <c r="AF29" s="1227"/>
      <c r="AG29" s="1227"/>
      <c r="AH29" s="1227"/>
      <c r="AI29" s="1227"/>
    </row>
    <row r="30" spans="1:35" s="1140" customFormat="1" ht="12.6" customHeight="1" x14ac:dyDescent="0.25">
      <c r="A30" s="1046" t="s">
        <v>441</v>
      </c>
      <c r="B30" s="1114"/>
      <c r="C30" s="1103" t="s">
        <v>36</v>
      </c>
      <c r="D30" s="1176">
        <f>T30</f>
        <v>1</v>
      </c>
      <c r="E30" s="1177"/>
      <c r="F30" s="1104">
        <v>6</v>
      </c>
      <c r="G30" s="1105"/>
      <c r="H30" s="1105"/>
      <c r="I30" s="1105"/>
      <c r="J30" s="4206"/>
      <c r="K30" s="1105"/>
      <c r="L30" s="1105"/>
      <c r="M30" s="1105"/>
      <c r="N30" s="1105"/>
      <c r="O30" s="1106">
        <f t="shared" si="5"/>
        <v>6</v>
      </c>
      <c r="P30" s="1107">
        <v>0.5</v>
      </c>
      <c r="Q30" s="1077">
        <f t="shared" si="3"/>
        <v>3</v>
      </c>
      <c r="R30" s="1108"/>
      <c r="S30" s="1109"/>
      <c r="T30" s="1226">
        <f t="shared" si="4"/>
        <v>1</v>
      </c>
      <c r="U30" s="1108"/>
      <c r="Z30" s="1227"/>
      <c r="AA30" s="1227"/>
      <c r="AB30" s="1227"/>
      <c r="AC30" s="1227"/>
      <c r="AD30" s="1227"/>
      <c r="AE30" s="1227"/>
      <c r="AF30" s="1227"/>
      <c r="AG30" s="1227"/>
      <c r="AH30" s="1227"/>
      <c r="AI30" s="1227"/>
    </row>
    <row r="31" spans="1:35" s="1140" customFormat="1" ht="12.6" customHeight="1" x14ac:dyDescent="0.25">
      <c r="A31" s="1046" t="s">
        <v>442</v>
      </c>
      <c r="B31" s="1114"/>
      <c r="C31" s="1103" t="s">
        <v>47</v>
      </c>
      <c r="D31" s="1176"/>
      <c r="E31" s="1177"/>
      <c r="F31" s="1104"/>
      <c r="G31" s="1105"/>
      <c r="H31" s="1105"/>
      <c r="I31" s="1105"/>
      <c r="J31" s="4206"/>
      <c r="K31" s="1105"/>
      <c r="L31" s="1105"/>
      <c r="M31" s="1105"/>
      <c r="N31" s="1105">
        <v>4</v>
      </c>
      <c r="O31" s="1106">
        <f t="shared" si="5"/>
        <v>4</v>
      </c>
      <c r="P31" s="1107">
        <v>1.5</v>
      </c>
      <c r="Q31" s="1077">
        <f t="shared" si="3"/>
        <v>6</v>
      </c>
      <c r="R31" s="1108"/>
      <c r="S31" s="1109"/>
      <c r="T31" s="1226">
        <f t="shared" si="4"/>
        <v>1</v>
      </c>
      <c r="U31" s="1108"/>
      <c r="Z31" s="1227"/>
      <c r="AA31" s="1227"/>
      <c r="AB31" s="1227"/>
      <c r="AC31" s="1227"/>
      <c r="AD31" s="1227"/>
      <c r="AE31" s="1227"/>
      <c r="AF31" s="1227"/>
      <c r="AG31" s="1227"/>
      <c r="AH31" s="1227"/>
      <c r="AI31" s="1227"/>
    </row>
    <row r="32" spans="1:35" s="1140" customFormat="1" ht="12.6" customHeight="1" x14ac:dyDescent="0.25">
      <c r="A32" s="1046" t="s">
        <v>443</v>
      </c>
      <c r="B32" s="1114"/>
      <c r="C32" s="1103" t="s">
        <v>40</v>
      </c>
      <c r="D32" s="1176">
        <f>T32</f>
        <v>1</v>
      </c>
      <c r="E32" s="1177"/>
      <c r="F32" s="1104"/>
      <c r="G32" s="1105">
        <v>0</v>
      </c>
      <c r="H32" s="1105"/>
      <c r="I32" s="1105"/>
      <c r="J32" s="4206"/>
      <c r="K32" s="1105"/>
      <c r="L32" s="1105"/>
      <c r="M32" s="1105"/>
      <c r="N32" s="1105"/>
      <c r="O32" s="1106">
        <f t="shared" si="5"/>
        <v>0</v>
      </c>
      <c r="P32" s="1107">
        <v>0.5</v>
      </c>
      <c r="Q32" s="1077">
        <f t="shared" si="3"/>
        <v>0</v>
      </c>
      <c r="R32" s="1108"/>
      <c r="S32" s="1109"/>
      <c r="T32" s="1226">
        <f t="shared" si="4"/>
        <v>1</v>
      </c>
      <c r="U32" s="1108"/>
      <c r="V32" s="1049"/>
      <c r="W32" s="1049"/>
      <c r="X32" s="1049"/>
      <c r="Z32" s="1227"/>
      <c r="AA32" s="1227"/>
      <c r="AB32" s="1227"/>
      <c r="AC32" s="1227"/>
      <c r="AD32" s="1227"/>
      <c r="AE32" s="1227"/>
      <c r="AF32" s="1227"/>
      <c r="AG32" s="1227"/>
      <c r="AH32" s="1227"/>
      <c r="AI32" s="1227"/>
    </row>
    <row r="33" spans="1:35" s="1049" customFormat="1" ht="12.6" customHeight="1" x14ac:dyDescent="0.25">
      <c r="A33" s="1122" t="s">
        <v>473</v>
      </c>
      <c r="B33" s="1114"/>
      <c r="C33" s="1103" t="s">
        <v>42</v>
      </c>
      <c r="D33" s="1176">
        <f>T33</f>
        <v>1</v>
      </c>
      <c r="E33" s="1184"/>
      <c r="F33" s="1104"/>
      <c r="G33" s="1105"/>
      <c r="H33" s="1105">
        <v>0</v>
      </c>
      <c r="I33" s="1105"/>
      <c r="J33" s="4207"/>
      <c r="K33" s="1105"/>
      <c r="L33" s="1105"/>
      <c r="M33" s="1105"/>
      <c r="N33" s="1105"/>
      <c r="O33" s="1106">
        <f t="shared" si="5"/>
        <v>0</v>
      </c>
      <c r="P33" s="1107">
        <v>0.5</v>
      </c>
      <c r="Q33" s="1077">
        <f t="shared" si="3"/>
        <v>0</v>
      </c>
      <c r="R33" s="1108"/>
      <c r="S33" s="1109"/>
      <c r="T33" s="1226">
        <f t="shared" si="4"/>
        <v>1</v>
      </c>
      <c r="U33" s="1108"/>
      <c r="Y33" s="1140"/>
      <c r="Z33" s="1227"/>
      <c r="AA33" s="1227"/>
      <c r="AB33" s="1227"/>
      <c r="AC33" s="1227"/>
      <c r="AD33" s="1227"/>
      <c r="AE33" s="1227"/>
      <c r="AF33" s="1227"/>
      <c r="AG33" s="1227"/>
      <c r="AH33" s="1227"/>
      <c r="AI33" s="1227"/>
    </row>
    <row r="34" spans="1:35" s="1049" customFormat="1" ht="3.95" customHeight="1" x14ac:dyDescent="0.25">
      <c r="A34" s="1130"/>
      <c r="B34" s="1131"/>
      <c r="C34" s="1130"/>
      <c r="D34" s="1132"/>
      <c r="E34" s="1132"/>
      <c r="F34" s="1133"/>
      <c r="G34" s="1133"/>
      <c r="H34" s="1133"/>
      <c r="I34" s="1133"/>
      <c r="J34" s="1133"/>
      <c r="K34" s="1133"/>
      <c r="L34" s="1133"/>
      <c r="M34" s="1133"/>
      <c r="N34" s="1133"/>
      <c r="O34" s="1134"/>
      <c r="P34" s="1134"/>
      <c r="Q34" s="1135"/>
      <c r="R34" s="1136"/>
      <c r="S34" s="1136"/>
      <c r="T34" s="1136"/>
      <c r="U34" s="1228"/>
      <c r="Y34" s="1140"/>
      <c r="Z34" s="1140"/>
      <c r="AA34" s="1140"/>
      <c r="AB34" s="1140"/>
      <c r="AC34" s="1140"/>
      <c r="AD34" s="1140"/>
      <c r="AE34" s="1140"/>
      <c r="AF34" s="1140"/>
      <c r="AG34" s="1140"/>
      <c r="AH34" s="1140"/>
      <c r="AI34" s="1140"/>
    </row>
    <row r="35" spans="1:35" s="1049" customFormat="1" ht="11.1" customHeight="1" x14ac:dyDescent="0.25">
      <c r="A35" s="1046"/>
      <c r="B35" s="1114"/>
      <c r="C35" s="1183" t="s">
        <v>429</v>
      </c>
      <c r="D35" s="1229"/>
      <c r="E35" s="1184"/>
      <c r="F35" s="1104"/>
      <c r="G35" s="1105"/>
      <c r="H35" s="1105"/>
      <c r="I35" s="1105"/>
      <c r="J35" s="1105"/>
      <c r="K35" s="1105"/>
      <c r="L35" s="1225"/>
      <c r="M35" s="1225"/>
      <c r="N35" s="1105"/>
      <c r="O35" s="1106">
        <f t="shared" ref="O35:O44" si="6">SUM(F35:N35)</f>
        <v>0</v>
      </c>
      <c r="P35" s="1107"/>
      <c r="Q35" s="1077"/>
      <c r="R35" s="1108">
        <v>3</v>
      </c>
      <c r="S35" s="1109">
        <v>4</v>
      </c>
      <c r="T35" s="1226"/>
      <c r="U35" s="1108">
        <v>1</v>
      </c>
    </row>
    <row r="36" spans="1:35" s="1049" customFormat="1" ht="11.1" customHeight="1" x14ac:dyDescent="0.25">
      <c r="A36" s="1122"/>
      <c r="B36" s="1084"/>
      <c r="C36" s="1183" t="s">
        <v>431</v>
      </c>
      <c r="D36" s="1230"/>
      <c r="E36" s="1177"/>
      <c r="F36" s="1104"/>
      <c r="G36" s="1105"/>
      <c r="H36" s="1116"/>
      <c r="I36" s="1105"/>
      <c r="J36" s="1225"/>
      <c r="K36" s="1105"/>
      <c r="L36" s="1105"/>
      <c r="M36" s="1105"/>
      <c r="N36" s="1105"/>
      <c r="O36" s="1106">
        <f t="shared" si="6"/>
        <v>0</v>
      </c>
      <c r="P36" s="1107"/>
      <c r="Q36" s="1077"/>
      <c r="R36" s="1108"/>
      <c r="S36" s="1109">
        <v>4</v>
      </c>
      <c r="T36" s="1226"/>
      <c r="U36" s="1108">
        <v>1</v>
      </c>
    </row>
    <row r="37" spans="1:35" s="1049" customFormat="1" ht="11.1" customHeight="1" x14ac:dyDescent="0.25">
      <c r="A37" s="1122"/>
      <c r="C37" s="1103" t="s">
        <v>1</v>
      </c>
      <c r="D37" s="1231"/>
      <c r="E37" s="1232"/>
      <c r="F37" s="1104"/>
      <c r="G37" s="1105"/>
      <c r="H37" s="1105"/>
      <c r="I37" s="1105"/>
      <c r="J37" s="1105"/>
      <c r="K37" s="1105"/>
      <c r="L37" s="1105"/>
      <c r="M37" s="1105"/>
      <c r="N37" s="1105"/>
      <c r="O37" s="1106">
        <f t="shared" si="6"/>
        <v>0</v>
      </c>
      <c r="P37" s="1107"/>
      <c r="Q37" s="1077"/>
      <c r="R37" s="1108">
        <v>2</v>
      </c>
      <c r="S37" s="1109">
        <v>5</v>
      </c>
      <c r="T37" s="1226"/>
      <c r="U37" s="1108"/>
    </row>
    <row r="38" spans="1:35" s="1049" customFormat="1" ht="11.1" customHeight="1" x14ac:dyDescent="0.25">
      <c r="A38" s="1046"/>
      <c r="B38" s="1084"/>
      <c r="C38" s="1103" t="s">
        <v>6</v>
      </c>
      <c r="D38" s="1230"/>
      <c r="E38" s="1177"/>
      <c r="F38" s="1104"/>
      <c r="G38" s="1105"/>
      <c r="H38" s="1105"/>
      <c r="I38" s="1105"/>
      <c r="J38" s="1105"/>
      <c r="K38" s="1105"/>
      <c r="L38" s="1105"/>
      <c r="M38" s="1105"/>
      <c r="N38" s="1105"/>
      <c r="O38" s="1106">
        <f t="shared" si="6"/>
        <v>0</v>
      </c>
      <c r="P38" s="1107"/>
      <c r="Q38" s="1077"/>
      <c r="R38" s="1108"/>
      <c r="S38" s="1109">
        <v>5</v>
      </c>
      <c r="T38" s="1226"/>
      <c r="U38" s="1108"/>
    </row>
    <row r="39" spans="1:35" s="1049" customFormat="1" ht="11.1" customHeight="1" x14ac:dyDescent="0.25">
      <c r="A39" s="1046"/>
      <c r="B39" s="1084"/>
      <c r="C39" s="1103" t="s">
        <v>8</v>
      </c>
      <c r="D39" s="1230"/>
      <c r="E39" s="1177"/>
      <c r="F39" s="1104"/>
      <c r="G39" s="1105"/>
      <c r="H39" s="1105"/>
      <c r="I39" s="1105"/>
      <c r="J39" s="1105"/>
      <c r="K39" s="1105"/>
      <c r="L39" s="1105"/>
      <c r="M39" s="1105"/>
      <c r="N39" s="1105"/>
      <c r="O39" s="1106">
        <f t="shared" si="6"/>
        <v>0</v>
      </c>
      <c r="P39" s="1107"/>
      <c r="Q39" s="1077"/>
      <c r="R39" s="1108"/>
      <c r="S39" s="1109">
        <v>4</v>
      </c>
      <c r="T39" s="1226"/>
      <c r="U39" s="1108"/>
    </row>
    <row r="40" spans="1:35" s="1049" customFormat="1" ht="11.1" customHeight="1" x14ac:dyDescent="0.25">
      <c r="A40" s="1046"/>
      <c r="B40" s="1084"/>
      <c r="C40" s="1103" t="s">
        <v>5</v>
      </c>
      <c r="D40" s="1230"/>
      <c r="E40" s="1177"/>
      <c r="F40" s="1104"/>
      <c r="G40" s="1105"/>
      <c r="H40" s="1105"/>
      <c r="I40" s="1105"/>
      <c r="J40" s="1105"/>
      <c r="K40" s="1105"/>
      <c r="L40" s="1105"/>
      <c r="M40" s="1105"/>
      <c r="N40" s="1105"/>
      <c r="O40" s="1106">
        <f t="shared" si="6"/>
        <v>0</v>
      </c>
      <c r="P40" s="1107"/>
      <c r="Q40" s="1077"/>
      <c r="R40" s="1108">
        <v>1</v>
      </c>
      <c r="S40" s="1109">
        <v>2</v>
      </c>
      <c r="T40" s="1226"/>
      <c r="U40" s="1108"/>
    </row>
    <row r="41" spans="1:35" ht="11.1" customHeight="1" x14ac:dyDescent="0.25">
      <c r="B41" s="1084"/>
      <c r="C41" s="1103" t="s">
        <v>436</v>
      </c>
      <c r="D41" s="1230"/>
      <c r="E41" s="1177"/>
      <c r="F41" s="1104"/>
      <c r="G41" s="1105"/>
      <c r="H41" s="1105"/>
      <c r="I41" s="1105"/>
      <c r="J41" s="1105"/>
      <c r="K41" s="1105"/>
      <c r="L41" s="1105"/>
      <c r="M41" s="1105"/>
      <c r="N41" s="1105"/>
      <c r="O41" s="1106">
        <f t="shared" si="6"/>
        <v>0</v>
      </c>
      <c r="P41" s="1107"/>
      <c r="Q41" s="1077"/>
      <c r="R41" s="1108"/>
      <c r="S41" s="1109">
        <v>1</v>
      </c>
      <c r="T41" s="1226"/>
      <c r="U41" s="1108"/>
      <c r="V41" s="1047"/>
      <c r="W41" s="1047"/>
      <c r="X41" s="1047"/>
    </row>
    <row r="42" spans="1:35" s="1049" customFormat="1" ht="11.1" customHeight="1" x14ac:dyDescent="0.25">
      <c r="A42" s="1046"/>
      <c r="B42" s="1084"/>
      <c r="C42" s="1103" t="s">
        <v>31</v>
      </c>
      <c r="D42" s="1230"/>
      <c r="E42" s="1177"/>
      <c r="F42" s="1123"/>
      <c r="G42" s="1124"/>
      <c r="H42" s="1105"/>
      <c r="I42" s="1105"/>
      <c r="J42" s="1105"/>
      <c r="K42" s="1105"/>
      <c r="L42" s="1105"/>
      <c r="M42" s="1105"/>
      <c r="N42" s="1105"/>
      <c r="O42" s="1106">
        <f t="shared" si="6"/>
        <v>0</v>
      </c>
      <c r="P42" s="1107"/>
      <c r="Q42" s="1077"/>
      <c r="R42" s="1108"/>
      <c r="S42" s="1109">
        <v>1</v>
      </c>
      <c r="T42" s="1226"/>
      <c r="U42" s="1108"/>
    </row>
    <row r="43" spans="1:35" s="1049" customFormat="1" ht="11.1" customHeight="1" x14ac:dyDescent="0.25">
      <c r="A43" s="1046"/>
      <c r="B43" s="1084"/>
      <c r="C43" s="1103" t="s">
        <v>35</v>
      </c>
      <c r="D43" s="1229"/>
      <c r="E43" s="1184"/>
      <c r="F43" s="1123"/>
      <c r="G43" s="1124"/>
      <c r="H43" s="1105"/>
      <c r="I43" s="1105"/>
      <c r="J43" s="1105"/>
      <c r="K43" s="1105"/>
      <c r="L43" s="1105"/>
      <c r="M43" s="1105"/>
      <c r="N43" s="1105"/>
      <c r="O43" s="1106">
        <f t="shared" si="6"/>
        <v>0</v>
      </c>
      <c r="P43" s="1107"/>
      <c r="Q43" s="1077"/>
      <c r="R43" s="1108"/>
      <c r="S43" s="1109">
        <v>1</v>
      </c>
      <c r="T43" s="1226"/>
      <c r="U43" s="1108"/>
    </row>
    <row r="44" spans="1:35" ht="11.1" customHeight="1" x14ac:dyDescent="0.25">
      <c r="B44" s="1084"/>
      <c r="C44" s="1103" t="s">
        <v>15</v>
      </c>
      <c r="D44" s="1230"/>
      <c r="E44" s="1177"/>
      <c r="F44" s="1123"/>
      <c r="G44" s="1124"/>
      <c r="H44" s="1105"/>
      <c r="I44" s="1105"/>
      <c r="J44" s="1105"/>
      <c r="K44" s="1105"/>
      <c r="L44" s="1105"/>
      <c r="M44" s="1105"/>
      <c r="N44" s="1105"/>
      <c r="O44" s="1106">
        <f t="shared" si="6"/>
        <v>0</v>
      </c>
      <c r="P44" s="1107"/>
      <c r="Q44" s="1077"/>
      <c r="R44" s="1108"/>
      <c r="S44" s="1109">
        <v>1</v>
      </c>
      <c r="T44" s="1226"/>
      <c r="U44" s="1108"/>
      <c r="V44" s="1047"/>
      <c r="W44" s="1047"/>
      <c r="X44" s="1047"/>
    </row>
    <row r="45" spans="1:35" s="1140" customFormat="1" ht="3.95" customHeight="1" x14ac:dyDescent="0.25">
      <c r="A45" s="1130"/>
      <c r="B45" s="1131"/>
      <c r="C45" s="1130"/>
      <c r="D45" s="1132"/>
      <c r="E45" s="1132"/>
      <c r="F45" s="1133"/>
      <c r="G45" s="1133"/>
      <c r="H45" s="1133"/>
      <c r="I45" s="1133"/>
      <c r="J45" s="1133"/>
      <c r="K45" s="1133"/>
      <c r="L45" s="1133"/>
      <c r="M45" s="1133"/>
      <c r="N45" s="1133"/>
      <c r="O45" s="1134"/>
      <c r="P45" s="1134"/>
      <c r="Q45" s="1135"/>
      <c r="R45" s="1136"/>
      <c r="S45" s="1136"/>
      <c r="T45" s="1136"/>
      <c r="U45" s="1228"/>
      <c r="V45" s="1053"/>
      <c r="W45" s="1053"/>
      <c r="X45" s="1053"/>
    </row>
    <row r="46" spans="1:35" s="1049" customFormat="1" ht="11.1" customHeight="1" x14ac:dyDescent="0.25">
      <c r="A46" s="1046"/>
      <c r="B46" s="1115"/>
      <c r="C46" s="1103" t="s">
        <v>198</v>
      </c>
      <c r="D46" s="1230"/>
      <c r="E46" s="1177"/>
      <c r="F46" s="1104"/>
      <c r="G46" s="1105"/>
      <c r="H46" s="1105"/>
      <c r="I46" s="1105"/>
      <c r="J46" s="1105"/>
      <c r="K46" s="1105"/>
      <c r="L46" s="1105"/>
      <c r="M46" s="1105"/>
      <c r="N46" s="1105"/>
      <c r="O46" s="1106">
        <f>SUM(F46:N46)</f>
        <v>0</v>
      </c>
      <c r="P46" s="1107"/>
      <c r="Q46" s="1077"/>
      <c r="R46" s="1108"/>
      <c r="S46" s="1109"/>
      <c r="T46" s="1226"/>
      <c r="U46" s="1108"/>
      <c r="V46" s="1053"/>
      <c r="W46" s="1053"/>
      <c r="X46" s="1053"/>
    </row>
    <row r="47" spans="1:35" s="1049" customFormat="1" ht="11.1" customHeight="1" x14ac:dyDescent="0.25">
      <c r="A47" s="1046"/>
      <c r="B47" s="1084"/>
      <c r="C47" s="1103" t="s">
        <v>474</v>
      </c>
      <c r="D47" s="1230"/>
      <c r="E47" s="1177"/>
      <c r="F47" s="1126"/>
      <c r="G47" s="1127"/>
      <c r="H47" s="1127"/>
      <c r="I47" s="1127"/>
      <c r="J47" s="1127"/>
      <c r="K47" s="1105"/>
      <c r="L47" s="1105"/>
      <c r="M47" s="1105"/>
      <c r="N47" s="1105"/>
      <c r="O47" s="1106">
        <f>SUMPRODUCT(D$4:N$4,D47:N47)</f>
        <v>0</v>
      </c>
      <c r="P47" s="1128"/>
      <c r="Q47" s="1077"/>
      <c r="R47" s="1108"/>
      <c r="S47" s="1109"/>
      <c r="T47" s="1226"/>
      <c r="U47" s="1108"/>
      <c r="V47" s="1053"/>
      <c r="W47" s="1053"/>
      <c r="X47" s="1053"/>
    </row>
    <row r="48" spans="1:35" ht="11.1" customHeight="1" x14ac:dyDescent="0.25">
      <c r="B48" s="1102"/>
      <c r="C48" s="1103" t="s">
        <v>218</v>
      </c>
      <c r="D48" s="1230"/>
      <c r="E48" s="1177"/>
      <c r="F48" s="1126"/>
      <c r="G48" s="1127"/>
      <c r="H48" s="1127"/>
      <c r="I48" s="1127"/>
      <c r="J48" s="1127"/>
      <c r="K48" s="1105"/>
      <c r="L48" s="1105"/>
      <c r="M48" s="1105"/>
      <c r="N48" s="1105"/>
      <c r="O48" s="1106">
        <f>SUMPRODUCT(D$4:N$4,D48:N48)</f>
        <v>0</v>
      </c>
      <c r="P48" s="1129"/>
      <c r="Q48" s="1077"/>
      <c r="R48" s="1108"/>
      <c r="S48" s="1109"/>
      <c r="T48" s="1226"/>
      <c r="U48" s="1108"/>
    </row>
    <row r="49" spans="1:24" s="1049" customFormat="1" ht="11.1" customHeight="1" x14ac:dyDescent="0.25">
      <c r="A49" s="1046"/>
      <c r="B49" s="1084"/>
      <c r="C49" s="1103" t="s">
        <v>475</v>
      </c>
      <c r="D49" s="1230"/>
      <c r="E49" s="1177"/>
      <c r="F49" s="1126"/>
      <c r="G49" s="1127"/>
      <c r="H49" s="1127"/>
      <c r="I49" s="1127"/>
      <c r="J49" s="1127"/>
      <c r="K49" s="1105"/>
      <c r="L49" s="1105"/>
      <c r="M49" s="1105"/>
      <c r="N49" s="1105"/>
      <c r="O49" s="1106">
        <f>SUMPRODUCT(D$4:N$4,D49:N49)</f>
        <v>0</v>
      </c>
      <c r="P49" s="1129"/>
      <c r="Q49" s="1077"/>
      <c r="R49" s="1108"/>
      <c r="S49" s="1109"/>
      <c r="T49" s="1226"/>
      <c r="U49" s="1108"/>
      <c r="V49" s="1053"/>
      <c r="W49" s="1053"/>
      <c r="X49" s="1053"/>
    </row>
    <row r="50" spans="1:24" ht="11.1" customHeight="1" x14ac:dyDescent="0.25">
      <c r="B50" s="1233"/>
      <c r="C50" s="1103" t="s">
        <v>476</v>
      </c>
      <c r="D50" s="1234"/>
      <c r="E50" s="1177"/>
      <c r="F50" s="1235"/>
      <c r="G50" s="1236"/>
      <c r="H50" s="1127"/>
      <c r="I50" s="1127"/>
      <c r="J50" s="1127"/>
      <c r="K50" s="1105"/>
      <c r="L50" s="1105"/>
      <c r="M50" s="1105"/>
      <c r="N50" s="1105"/>
      <c r="O50" s="1106">
        <f>SUMPRODUCT(D$4:N$4,D50:N50)</f>
        <v>0</v>
      </c>
      <c r="P50" s="1129"/>
      <c r="Q50" s="1077"/>
      <c r="R50" s="1108"/>
      <c r="S50" s="1109"/>
      <c r="T50" s="1226"/>
      <c r="U50" s="1108"/>
    </row>
    <row r="51" spans="1:24" s="1052" customFormat="1" ht="3.95" customHeight="1" x14ac:dyDescent="0.25">
      <c r="A51" s="1056"/>
      <c r="C51" s="1141"/>
      <c r="D51" s="1142"/>
      <c r="E51" s="1142"/>
      <c r="F51" s="1143"/>
      <c r="G51" s="1143"/>
      <c r="H51" s="1144"/>
      <c r="I51" s="1144"/>
      <c r="J51" s="1144"/>
      <c r="K51" s="1144"/>
      <c r="L51" s="1145"/>
      <c r="M51" s="1145"/>
      <c r="N51" s="1145"/>
      <c r="O51" s="1146"/>
      <c r="P51" s="1146"/>
      <c r="Q51" s="1147"/>
      <c r="R51" s="1147"/>
      <c r="S51" s="1147"/>
      <c r="T51" s="1147"/>
      <c r="U51" s="1"/>
      <c r="V51" s="1053"/>
      <c r="W51" s="1053"/>
      <c r="X51" s="1053"/>
    </row>
    <row r="52" spans="1:24" ht="9.9499999999999993" customHeight="1" x14ac:dyDescent="0.25">
      <c r="A52" s="4201" t="s">
        <v>14</v>
      </c>
      <c r="B52" s="4201"/>
      <c r="C52" s="4201"/>
      <c r="D52" s="1237"/>
      <c r="E52" s="1238"/>
      <c r="F52" s="1150">
        <f t="shared" ref="F52:N52" si="7">COUNTIF(F5:F50,"&gt;=0")</f>
        <v>13</v>
      </c>
      <c r="G52" s="1151">
        <f t="shared" si="7"/>
        <v>9</v>
      </c>
      <c r="H52" s="1152">
        <f t="shared" si="7"/>
        <v>9</v>
      </c>
      <c r="I52" s="1152">
        <f t="shared" si="7"/>
        <v>10</v>
      </c>
      <c r="J52" s="1239"/>
      <c r="K52" s="1152">
        <f t="shared" si="7"/>
        <v>10</v>
      </c>
      <c r="L52" s="1152">
        <f t="shared" si="7"/>
        <v>12</v>
      </c>
      <c r="M52" s="1152">
        <f t="shared" si="7"/>
        <v>14</v>
      </c>
      <c r="N52" s="1152">
        <f t="shared" si="7"/>
        <v>12</v>
      </c>
      <c r="O52" s="522"/>
      <c r="P52" s="522"/>
      <c r="Q52" s="541"/>
      <c r="R52" s="541"/>
      <c r="S52" s="541"/>
      <c r="T52" s="541"/>
    </row>
    <row r="53" spans="1:24" s="2" customFormat="1" ht="6.75" customHeight="1" x14ac:dyDescent="0.25">
      <c r="A53" s="1046"/>
      <c r="C53" s="1154"/>
      <c r="D53" s="1155"/>
      <c r="E53" s="1155"/>
      <c r="F53" s="1156"/>
      <c r="G53" s="1156"/>
      <c r="H53" s="1156"/>
      <c r="L53" s="1048"/>
      <c r="M53" s="1048"/>
      <c r="P53" s="3"/>
      <c r="Q53" s="3"/>
      <c r="R53" s="3"/>
      <c r="S53" s="3"/>
      <c r="T53" s="3"/>
      <c r="U53" s="1"/>
      <c r="V53" s="1053"/>
      <c r="W53" s="1053"/>
      <c r="X53" s="1053"/>
    </row>
    <row r="55" spans="1:24" ht="15" customHeight="1" x14ac:dyDescent="0.25">
      <c r="N55" s="1"/>
      <c r="O55" s="1"/>
      <c r="S55" s="1053"/>
      <c r="U55" s="1047"/>
      <c r="V55" s="1047"/>
      <c r="W55" s="1047"/>
      <c r="X55" s="1047"/>
    </row>
    <row r="56" spans="1:24" ht="12" customHeight="1" x14ac:dyDescent="0.25">
      <c r="O56" s="1"/>
      <c r="S56" s="1053"/>
      <c r="U56" s="1047"/>
      <c r="V56" s="1047"/>
      <c r="W56" s="1047"/>
      <c r="X56" s="1047"/>
    </row>
    <row r="57" spans="1:24" ht="12" customHeight="1" x14ac:dyDescent="0.25">
      <c r="O57" s="1"/>
      <c r="S57" s="1053"/>
      <c r="U57" s="1047"/>
      <c r="V57" s="1047"/>
      <c r="W57" s="1047"/>
      <c r="X57" s="1047"/>
    </row>
    <row r="58" spans="1:24" ht="12" customHeight="1" x14ac:dyDescent="0.25">
      <c r="O58" s="1"/>
      <c r="S58" s="1053"/>
      <c r="U58" s="1047"/>
      <c r="V58" s="1047"/>
      <c r="W58" s="1047"/>
      <c r="X58" s="1047"/>
    </row>
    <row r="59" spans="1:24" ht="12" customHeight="1" x14ac:dyDescent="0.25">
      <c r="A59" s="1047"/>
      <c r="O59" s="1"/>
      <c r="S59" s="1053"/>
      <c r="U59" s="1047"/>
      <c r="V59" s="1047"/>
      <c r="W59" s="1047"/>
      <c r="X59" s="1047"/>
    </row>
    <row r="60" spans="1:24" ht="12" customHeight="1" x14ac:dyDescent="0.25">
      <c r="A60" s="1047"/>
      <c r="O60" s="1"/>
      <c r="S60" s="1053"/>
      <c r="U60" s="1047"/>
      <c r="V60" s="1047"/>
      <c r="W60" s="1047"/>
      <c r="X60" s="1047"/>
    </row>
    <row r="61" spans="1:24" ht="12" customHeight="1" x14ac:dyDescent="0.25">
      <c r="A61" s="1047"/>
      <c r="O61" s="1"/>
      <c r="S61" s="1053"/>
      <c r="U61" s="1047"/>
      <c r="V61" s="1047"/>
      <c r="W61" s="1047"/>
      <c r="X61" s="1047"/>
    </row>
    <row r="62" spans="1:24" ht="12" customHeight="1" x14ac:dyDescent="0.25">
      <c r="A62" s="1047"/>
      <c r="O62" s="1"/>
      <c r="S62" s="1053"/>
      <c r="U62" s="1047"/>
      <c r="V62" s="1047"/>
      <c r="W62" s="1047"/>
      <c r="X62" s="1047"/>
    </row>
    <row r="63" spans="1:24" ht="12" customHeight="1" x14ac:dyDescent="0.25">
      <c r="A63" s="1047"/>
      <c r="O63" s="1"/>
      <c r="S63" s="1053"/>
      <c r="U63" s="1047"/>
      <c r="V63" s="1047"/>
      <c r="W63" s="1047"/>
      <c r="X63" s="1047"/>
    </row>
    <row r="64" spans="1:24" ht="12" customHeight="1" x14ac:dyDescent="0.25">
      <c r="A64" s="1047"/>
      <c r="O64" s="1"/>
      <c r="S64" s="1053"/>
      <c r="U64" s="1047"/>
      <c r="V64" s="1047"/>
      <c r="W64" s="1047"/>
      <c r="X64" s="1047"/>
    </row>
    <row r="65" spans="1:24" ht="12" customHeight="1" x14ac:dyDescent="0.25">
      <c r="A65" s="1047"/>
      <c r="O65" s="1"/>
      <c r="S65" s="1053"/>
      <c r="U65" s="1047"/>
      <c r="V65" s="1047"/>
      <c r="W65" s="1047"/>
      <c r="X65" s="1047"/>
    </row>
    <row r="66" spans="1:24" ht="12" customHeight="1" x14ac:dyDescent="0.25">
      <c r="A66" s="1047"/>
      <c r="O66" s="1"/>
      <c r="S66" s="1053"/>
      <c r="U66" s="1047"/>
      <c r="V66" s="1047"/>
      <c r="W66" s="1047"/>
      <c r="X66" s="1047"/>
    </row>
    <row r="67" spans="1:24" ht="12" customHeight="1" x14ac:dyDescent="0.25">
      <c r="A67" s="1047"/>
      <c r="O67" s="1"/>
      <c r="S67" s="1053"/>
      <c r="U67" s="1047"/>
      <c r="V67" s="1047"/>
      <c r="W67" s="1047"/>
      <c r="X67" s="1047"/>
    </row>
    <row r="68" spans="1:24" ht="12" customHeight="1" x14ac:dyDescent="0.25">
      <c r="A68" s="1047"/>
      <c r="P68" s="1047"/>
      <c r="Q68" s="1047"/>
      <c r="R68" s="1047"/>
    </row>
    <row r="69" spans="1:24" ht="12" customHeight="1" x14ac:dyDescent="0.25"/>
  </sheetData>
  <sheetProtection algorithmName="SHA-512" hashValue="iA3eniku0ANZbo4BHO9KljF0JBmeH1lj1HDkjxf6qg21/dPB+RgLGBxIqPfXsM35qkfGHNROAkgeJrN9OYdz2Q==" saltValue="3Aw8WeTjR2Pb19x6RO/eKQ==" spinCount="100000" sheet="1" objects="1" scenarios="1"/>
  <mergeCells count="15">
    <mergeCell ref="G1:M1"/>
    <mergeCell ref="F2:N2"/>
    <mergeCell ref="O3:O4"/>
    <mergeCell ref="P3:P4"/>
    <mergeCell ref="Q3:Q4"/>
    <mergeCell ref="A52:C52"/>
    <mergeCell ref="S3:S4"/>
    <mergeCell ref="T3:T4"/>
    <mergeCell ref="U3:U4"/>
    <mergeCell ref="AG4:AI4"/>
    <mergeCell ref="J5:J33"/>
    <mergeCell ref="Z20:AI21"/>
    <mergeCell ref="Z23:AI24"/>
    <mergeCell ref="Z26:AI28"/>
    <mergeCell ref="R3:R4"/>
  </mergeCells>
  <conditionalFormatting sqref="F5:F19 F24:F33">
    <cfRule type="colorScale" priority="12">
      <colorScale>
        <cfvo type="min"/>
        <cfvo type="max"/>
        <color rgb="FFFFEF9C"/>
        <color rgb="FFFF7128"/>
      </colorScale>
    </cfRule>
  </conditionalFormatting>
  <conditionalFormatting sqref="G5:G19 G24:G33">
    <cfRule type="colorScale" priority="11">
      <colorScale>
        <cfvo type="min"/>
        <cfvo type="max"/>
        <color rgb="FFFFEF9C"/>
        <color rgb="FFFF7128"/>
      </colorScale>
    </cfRule>
  </conditionalFormatting>
  <conditionalFormatting sqref="H5:H33">
    <cfRule type="colorScale" priority="10">
      <colorScale>
        <cfvo type="min"/>
        <cfvo type="max"/>
        <color rgb="FFFFEF9C"/>
        <color rgb="FFFF7128"/>
      </colorScale>
    </cfRule>
  </conditionalFormatting>
  <conditionalFormatting sqref="F5:F33">
    <cfRule type="colorScale" priority="9">
      <colorScale>
        <cfvo type="min"/>
        <cfvo type="max"/>
        <color rgb="FFFFEF9C"/>
        <color rgb="FFFF7128"/>
      </colorScale>
    </cfRule>
  </conditionalFormatting>
  <conditionalFormatting sqref="G5:G33">
    <cfRule type="colorScale" priority="8">
      <colorScale>
        <cfvo type="min"/>
        <cfvo type="max"/>
        <color rgb="FFFFEF9C"/>
        <color rgb="FFFF7128"/>
      </colorScale>
    </cfRule>
  </conditionalFormatting>
  <conditionalFormatting sqref="I5:I33">
    <cfRule type="colorScale" priority="7">
      <colorScale>
        <cfvo type="min"/>
        <cfvo type="max"/>
        <color rgb="FFFFEF9C"/>
        <color rgb="FFFF7128"/>
      </colorScale>
    </cfRule>
  </conditionalFormatting>
  <conditionalFormatting sqref="K5:K33">
    <cfRule type="colorScale" priority="6">
      <colorScale>
        <cfvo type="min"/>
        <cfvo type="max"/>
        <color rgb="FFFFEF9C"/>
        <color rgb="FFFF7128"/>
      </colorScale>
    </cfRule>
  </conditionalFormatting>
  <conditionalFormatting sqref="D5:D33">
    <cfRule type="cellIs" dxfId="1" priority="4" operator="equal">
      <formula>2</formula>
    </cfRule>
    <cfRule type="cellIs" dxfId="0" priority="5" operator="greaterThan">
      <formula>2</formula>
    </cfRule>
  </conditionalFormatting>
  <conditionalFormatting sqref="L5:L33">
    <cfRule type="colorScale" priority="3">
      <colorScale>
        <cfvo type="min"/>
        <cfvo type="max"/>
        <color rgb="FFFFEF9C"/>
        <color rgb="FFFF7128"/>
      </colorScale>
    </cfRule>
  </conditionalFormatting>
  <conditionalFormatting sqref="M5:M33">
    <cfRule type="colorScale" priority="2">
      <colorScale>
        <cfvo type="min"/>
        <cfvo type="max"/>
        <color rgb="FFFFEF9C"/>
        <color rgb="FFFF7128"/>
      </colorScale>
    </cfRule>
  </conditionalFormatting>
  <conditionalFormatting sqref="N5:N31">
    <cfRule type="colorScale" priority="1">
      <colorScale>
        <cfvo type="min"/>
        <cfvo type="max"/>
        <color rgb="FFFFEF9C"/>
        <color rgb="FFFF7128"/>
      </colorScale>
    </cfRule>
  </conditionalFormatting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2"/>
  <sheetViews>
    <sheetView workbookViewId="0">
      <selection activeCell="AB22" sqref="AB22"/>
    </sheetView>
  </sheetViews>
  <sheetFormatPr baseColWidth="10" defaultRowHeight="15" x14ac:dyDescent="0.25"/>
  <cols>
    <col min="1" max="1" width="3.5703125" style="1046" customWidth="1"/>
    <col min="2" max="2" width="1.85546875" style="1047" customWidth="1"/>
    <col min="3" max="3" width="11.140625" style="1048" customWidth="1"/>
    <col min="4" max="4" width="1.5703125" style="1049" customWidth="1"/>
    <col min="5" max="10" width="5.85546875" style="1047" customWidth="1"/>
    <col min="11" max="11" width="5.85546875" style="1048" customWidth="1"/>
    <col min="12" max="13" width="5.85546875" style="1047" customWidth="1"/>
    <col min="14" max="19" width="5.85546875" style="1" customWidth="1"/>
    <col min="20" max="20" width="5.85546875" style="1053" customWidth="1"/>
    <col min="21" max="21" width="5.7109375" style="1" customWidth="1"/>
    <col min="22" max="25" width="5.7109375" style="1047" customWidth="1"/>
    <col min="26" max="16384" width="11.42578125" style="1047"/>
  </cols>
  <sheetData>
    <row r="1" spans="1:24" ht="9" customHeight="1" x14ac:dyDescent="0.25">
      <c r="H1" s="1050" t="s">
        <v>406</v>
      </c>
      <c r="I1" s="1051"/>
      <c r="J1" s="1051"/>
      <c r="K1" s="1051"/>
      <c r="L1" s="1052"/>
    </row>
    <row r="2" spans="1:24" ht="8.4499999999999993" customHeight="1" x14ac:dyDescent="0.25">
      <c r="E2" s="4211" t="s">
        <v>25</v>
      </c>
      <c r="F2" s="4212"/>
      <c r="G2" s="4212"/>
      <c r="H2" s="4212"/>
      <c r="I2" s="4212"/>
      <c r="J2" s="4212"/>
      <c r="K2" s="4212"/>
      <c r="L2" s="4212"/>
      <c r="M2" s="1054"/>
    </row>
    <row r="3" spans="1:24" s="1055" customFormat="1" ht="8.4499999999999993" customHeight="1" x14ac:dyDescent="0.25">
      <c r="A3" s="1046"/>
      <c r="C3" s="1056"/>
      <c r="D3" s="1057"/>
      <c r="E3" s="1058" t="s">
        <v>26</v>
      </c>
      <c r="F3" s="1059" t="s">
        <v>27</v>
      </c>
      <c r="G3" s="1059" t="s">
        <v>28</v>
      </c>
      <c r="H3" s="1059" t="s">
        <v>407</v>
      </c>
      <c r="I3" s="1060" t="s">
        <v>408</v>
      </c>
      <c r="J3" s="1059" t="s">
        <v>32</v>
      </c>
      <c r="K3" s="1061" t="s">
        <v>409</v>
      </c>
      <c r="L3" s="1062" t="s">
        <v>34</v>
      </c>
      <c r="M3" s="4195" t="s">
        <v>3</v>
      </c>
      <c r="N3" s="4178" t="s">
        <v>410</v>
      </c>
      <c r="O3" s="4197" t="s">
        <v>411</v>
      </c>
      <c r="P3" s="4199" t="s">
        <v>412</v>
      </c>
      <c r="Q3" s="4186" t="s">
        <v>413</v>
      </c>
      <c r="R3" s="4188" t="s">
        <v>414</v>
      </c>
      <c r="S3" s="4199" t="s">
        <v>415</v>
      </c>
      <c r="T3" s="4186" t="s">
        <v>416</v>
      </c>
      <c r="U3" s="56"/>
    </row>
    <row r="4" spans="1:24" s="1055" customFormat="1" ht="12.95" customHeight="1" thickBot="1" x14ac:dyDescent="0.3">
      <c r="A4" s="1063"/>
      <c r="B4" s="56"/>
      <c r="C4" s="1064"/>
      <c r="D4" s="1065"/>
      <c r="E4" s="1066" t="s">
        <v>417</v>
      </c>
      <c r="F4" s="1067" t="s">
        <v>418</v>
      </c>
      <c r="G4" s="1067" t="s">
        <v>419</v>
      </c>
      <c r="H4" s="1067" t="s">
        <v>420</v>
      </c>
      <c r="I4" s="1068" t="s">
        <v>421</v>
      </c>
      <c r="J4" s="1068" t="s">
        <v>422</v>
      </c>
      <c r="K4" s="1068" t="s">
        <v>423</v>
      </c>
      <c r="L4" s="1068" t="s">
        <v>424</v>
      </c>
      <c r="M4" s="4196"/>
      <c r="N4" s="4179"/>
      <c r="O4" s="4198"/>
      <c r="P4" s="4200"/>
      <c r="Q4" s="4187"/>
      <c r="R4" s="4189"/>
      <c r="S4" s="4200"/>
      <c r="T4" s="4187"/>
      <c r="U4" s="56"/>
    </row>
    <row r="5" spans="1:24" ht="12.6" customHeight="1" thickTop="1" x14ac:dyDescent="0.25">
      <c r="A5" s="1046" t="s">
        <v>4</v>
      </c>
      <c r="B5" s="1069"/>
      <c r="C5" s="1070" t="s">
        <v>425</v>
      </c>
      <c r="D5" s="1071"/>
      <c r="E5" s="1072">
        <v>8</v>
      </c>
      <c r="F5" s="1073"/>
      <c r="G5" s="1073">
        <v>13</v>
      </c>
      <c r="H5" s="1074">
        <v>17</v>
      </c>
      <c r="I5" s="1074"/>
      <c r="J5" s="1074">
        <v>17</v>
      </c>
      <c r="K5" s="1073"/>
      <c r="L5" s="1073">
        <v>6</v>
      </c>
      <c r="M5" s="1075">
        <f t="shared" ref="M5:M30" si="0">SUM(E5:L5)</f>
        <v>61</v>
      </c>
      <c r="N5" s="1076">
        <f t="shared" ref="N5:N30" si="1">COUNTIF(E5:L5,"&gt;=0")*0.1+0.6</f>
        <v>1.1000000000000001</v>
      </c>
      <c r="O5" s="1077">
        <f t="shared" ref="O5:O30" si="2">M5*N5/COUNTIF(E5:L5,"&gt;=0")</f>
        <v>13.420000000000002</v>
      </c>
      <c r="P5" s="1078">
        <v>2</v>
      </c>
      <c r="Q5" s="1079">
        <f t="shared" ref="Q5:Q32" si="3">COUNTIF(E5:L5,"&gt;=0")</f>
        <v>5</v>
      </c>
      <c r="R5" s="1080">
        <f t="shared" ref="R5:R32" si="4">P5+Q5</f>
        <v>7</v>
      </c>
      <c r="S5" s="1081">
        <v>4</v>
      </c>
      <c r="T5" s="1082">
        <v>3</v>
      </c>
      <c r="U5" s="1083"/>
      <c r="V5" s="4202" t="s">
        <v>426</v>
      </c>
      <c r="W5" s="4203"/>
      <c r="X5" s="4204"/>
    </row>
    <row r="6" spans="1:24" s="1049" customFormat="1" ht="12.6" customHeight="1" x14ac:dyDescent="0.25">
      <c r="A6" s="1046" t="s">
        <v>16</v>
      </c>
      <c r="B6" s="1084"/>
      <c r="C6" s="1085" t="s">
        <v>133</v>
      </c>
      <c r="D6" s="1071"/>
      <c r="E6" s="1072">
        <v>10</v>
      </c>
      <c r="F6" s="1073">
        <v>6</v>
      </c>
      <c r="G6" s="1073">
        <v>11</v>
      </c>
      <c r="H6" s="1073">
        <v>12</v>
      </c>
      <c r="I6" s="1073">
        <v>13</v>
      </c>
      <c r="J6" s="1073">
        <v>8</v>
      </c>
      <c r="K6" s="1073">
        <v>5</v>
      </c>
      <c r="L6" s="1073">
        <v>8</v>
      </c>
      <c r="M6" s="1086">
        <f t="shared" si="0"/>
        <v>73</v>
      </c>
      <c r="N6" s="1087">
        <f t="shared" si="1"/>
        <v>1.4</v>
      </c>
      <c r="O6" s="1077">
        <f t="shared" si="2"/>
        <v>12.774999999999999</v>
      </c>
      <c r="P6" s="1088">
        <v>3</v>
      </c>
      <c r="Q6" s="1089">
        <f t="shared" si="3"/>
        <v>8</v>
      </c>
      <c r="R6" s="1090">
        <f t="shared" si="4"/>
        <v>11</v>
      </c>
      <c r="S6" s="1091">
        <v>1</v>
      </c>
      <c r="T6" s="1092"/>
      <c r="U6" s="489"/>
      <c r="V6" s="1046" t="s">
        <v>4</v>
      </c>
      <c r="W6" s="1093" t="s">
        <v>427</v>
      </c>
    </row>
    <row r="7" spans="1:24" s="1049" customFormat="1" ht="12.6" customHeight="1" x14ac:dyDescent="0.25">
      <c r="A7" s="1046" t="s">
        <v>17</v>
      </c>
      <c r="B7" s="1084"/>
      <c r="C7" s="1094" t="s">
        <v>428</v>
      </c>
      <c r="D7" s="1095"/>
      <c r="E7" s="1096"/>
      <c r="F7" s="1097">
        <v>16</v>
      </c>
      <c r="G7" s="1098"/>
      <c r="H7" s="1098">
        <v>14</v>
      </c>
      <c r="I7" s="1098">
        <v>11</v>
      </c>
      <c r="J7" s="1098">
        <v>3</v>
      </c>
      <c r="K7" s="1098">
        <v>6</v>
      </c>
      <c r="L7" s="1098">
        <v>5</v>
      </c>
      <c r="M7" s="1086">
        <f t="shared" si="0"/>
        <v>55</v>
      </c>
      <c r="N7" s="1087">
        <f t="shared" si="1"/>
        <v>1.2000000000000002</v>
      </c>
      <c r="O7" s="1077">
        <f t="shared" si="2"/>
        <v>11.000000000000002</v>
      </c>
      <c r="P7" s="1088"/>
      <c r="Q7" s="1089">
        <f t="shared" si="3"/>
        <v>6</v>
      </c>
      <c r="R7" s="1090">
        <f t="shared" si="4"/>
        <v>6</v>
      </c>
      <c r="S7" s="1091">
        <v>2</v>
      </c>
      <c r="T7" s="1092">
        <v>1</v>
      </c>
      <c r="U7" s="489"/>
      <c r="V7" s="1046" t="s">
        <v>16</v>
      </c>
      <c r="W7" s="1093" t="s">
        <v>133</v>
      </c>
    </row>
    <row r="8" spans="1:24" s="1049" customFormat="1" ht="12.6" customHeight="1" x14ac:dyDescent="0.25">
      <c r="A8" s="1046" t="s">
        <v>18</v>
      </c>
      <c r="B8" s="1084"/>
      <c r="C8" s="1094" t="s">
        <v>429</v>
      </c>
      <c r="D8" s="1095"/>
      <c r="E8" s="1099"/>
      <c r="F8" s="1098">
        <v>9</v>
      </c>
      <c r="G8" s="1098">
        <v>1</v>
      </c>
      <c r="H8" s="1098"/>
      <c r="I8" s="1098"/>
      <c r="J8" s="1098">
        <v>14</v>
      </c>
      <c r="K8" s="1097">
        <v>15</v>
      </c>
      <c r="L8" s="1098">
        <v>10</v>
      </c>
      <c r="M8" s="1086">
        <f t="shared" si="0"/>
        <v>49</v>
      </c>
      <c r="N8" s="1087">
        <f t="shared" si="1"/>
        <v>1.1000000000000001</v>
      </c>
      <c r="O8" s="1077">
        <f t="shared" si="2"/>
        <v>10.780000000000001</v>
      </c>
      <c r="P8" s="1088">
        <v>3</v>
      </c>
      <c r="Q8" s="1089">
        <f t="shared" si="3"/>
        <v>5</v>
      </c>
      <c r="R8" s="1090">
        <f t="shared" si="4"/>
        <v>8</v>
      </c>
      <c r="S8" s="1091">
        <v>2</v>
      </c>
      <c r="T8" s="1092">
        <v>1</v>
      </c>
      <c r="U8" s="489"/>
      <c r="V8" s="1046" t="s">
        <v>17</v>
      </c>
      <c r="W8" s="1093" t="s">
        <v>428</v>
      </c>
    </row>
    <row r="9" spans="1:24" s="1049" customFormat="1" ht="12.6" customHeight="1" x14ac:dyDescent="0.25">
      <c r="A9" s="1046" t="s">
        <v>19</v>
      </c>
      <c r="B9" s="1084"/>
      <c r="C9" s="1094" t="s">
        <v>427</v>
      </c>
      <c r="D9" s="1071"/>
      <c r="E9" s="1100">
        <v>15</v>
      </c>
      <c r="F9" s="1098"/>
      <c r="G9" s="1098">
        <v>9</v>
      </c>
      <c r="H9" s="1098">
        <v>6</v>
      </c>
      <c r="I9" s="1098"/>
      <c r="J9" s="1098"/>
      <c r="K9" s="1098">
        <v>8</v>
      </c>
      <c r="L9" s="1098"/>
      <c r="M9" s="1086">
        <f t="shared" si="0"/>
        <v>38</v>
      </c>
      <c r="N9" s="1087">
        <f t="shared" si="1"/>
        <v>1</v>
      </c>
      <c r="O9" s="1077">
        <f t="shared" si="2"/>
        <v>9.5</v>
      </c>
      <c r="P9" s="1088">
        <v>1</v>
      </c>
      <c r="Q9" s="1089">
        <f t="shared" si="3"/>
        <v>4</v>
      </c>
      <c r="R9" s="1090">
        <f t="shared" si="4"/>
        <v>5</v>
      </c>
      <c r="S9" s="1091">
        <v>1</v>
      </c>
      <c r="T9" s="1092">
        <v>1</v>
      </c>
      <c r="U9" s="489"/>
      <c r="V9" s="1046" t="s">
        <v>18</v>
      </c>
      <c r="W9" s="1093" t="s">
        <v>430</v>
      </c>
    </row>
    <row r="10" spans="1:24" s="1049" customFormat="1" ht="12.6" customHeight="1" x14ac:dyDescent="0.25">
      <c r="A10" s="1046" t="s">
        <v>20</v>
      </c>
      <c r="B10" s="1084"/>
      <c r="C10" s="1101" t="s">
        <v>191</v>
      </c>
      <c r="D10" s="1071"/>
      <c r="E10" s="1099">
        <v>7</v>
      </c>
      <c r="F10" s="1098">
        <v>7</v>
      </c>
      <c r="G10" s="1098">
        <v>0</v>
      </c>
      <c r="H10" s="1098">
        <v>1</v>
      </c>
      <c r="I10" s="1098">
        <v>9</v>
      </c>
      <c r="J10" s="1098">
        <v>9</v>
      </c>
      <c r="K10" s="1098"/>
      <c r="L10" s="1097">
        <v>17</v>
      </c>
      <c r="M10" s="1086">
        <f t="shared" si="0"/>
        <v>50</v>
      </c>
      <c r="N10" s="1087">
        <f t="shared" si="1"/>
        <v>1.3</v>
      </c>
      <c r="O10" s="1077">
        <f t="shared" si="2"/>
        <v>9.2857142857142865</v>
      </c>
      <c r="P10" s="1088">
        <v>1</v>
      </c>
      <c r="Q10" s="1089">
        <f t="shared" si="3"/>
        <v>7</v>
      </c>
      <c r="R10" s="1090">
        <f t="shared" si="4"/>
        <v>8</v>
      </c>
      <c r="S10" s="1091"/>
      <c r="T10" s="1092"/>
      <c r="V10" s="1046" t="s">
        <v>19</v>
      </c>
      <c r="W10" s="1093" t="s">
        <v>141</v>
      </c>
    </row>
    <row r="11" spans="1:24" ht="12.6" customHeight="1" x14ac:dyDescent="0.25">
      <c r="A11" s="1046" t="s">
        <v>21</v>
      </c>
      <c r="B11" s="1102"/>
      <c r="C11" s="1094" t="s">
        <v>430</v>
      </c>
      <c r="D11" s="1071"/>
      <c r="E11" s="1099">
        <v>6</v>
      </c>
      <c r="F11" s="1098">
        <v>8</v>
      </c>
      <c r="G11" s="1098"/>
      <c r="H11" s="1098"/>
      <c r="I11" s="1098"/>
      <c r="J11" s="1098">
        <v>10</v>
      </c>
      <c r="K11" s="1098">
        <v>3</v>
      </c>
      <c r="L11" s="1098">
        <v>12</v>
      </c>
      <c r="M11" s="1086">
        <f t="shared" si="0"/>
        <v>39</v>
      </c>
      <c r="N11" s="1087">
        <f t="shared" si="1"/>
        <v>1.1000000000000001</v>
      </c>
      <c r="O11" s="1077">
        <f t="shared" si="2"/>
        <v>8.5800000000000018</v>
      </c>
      <c r="P11" s="1088">
        <v>2</v>
      </c>
      <c r="Q11" s="1089">
        <f t="shared" si="3"/>
        <v>5</v>
      </c>
      <c r="R11" s="1090">
        <f t="shared" si="4"/>
        <v>7</v>
      </c>
      <c r="S11" s="1091">
        <v>1</v>
      </c>
      <c r="T11" s="1092">
        <v>1</v>
      </c>
      <c r="U11" s="1047"/>
      <c r="V11" s="1046" t="s">
        <v>20</v>
      </c>
      <c r="W11" s="1093" t="s">
        <v>425</v>
      </c>
    </row>
    <row r="12" spans="1:24" s="1049" customFormat="1" ht="12.6" customHeight="1" x14ac:dyDescent="0.25">
      <c r="A12" s="1046" t="s">
        <v>21</v>
      </c>
      <c r="B12" s="1084"/>
      <c r="C12" s="1101" t="s">
        <v>7</v>
      </c>
      <c r="D12" s="1071"/>
      <c r="E12" s="1099">
        <v>12</v>
      </c>
      <c r="F12" s="1098">
        <v>13</v>
      </c>
      <c r="G12" s="1098">
        <v>6</v>
      </c>
      <c r="H12" s="1098">
        <v>2</v>
      </c>
      <c r="I12" s="1098">
        <v>3</v>
      </c>
      <c r="J12" s="1098">
        <v>1</v>
      </c>
      <c r="K12" s="1098"/>
      <c r="L12" s="1098">
        <v>9</v>
      </c>
      <c r="M12" s="1086">
        <f t="shared" si="0"/>
        <v>46</v>
      </c>
      <c r="N12" s="1087">
        <f t="shared" si="1"/>
        <v>1.3</v>
      </c>
      <c r="O12" s="1077">
        <f t="shared" si="2"/>
        <v>8.5428571428571427</v>
      </c>
      <c r="P12" s="1088"/>
      <c r="Q12" s="1089">
        <f t="shared" si="3"/>
        <v>7</v>
      </c>
      <c r="R12" s="1090">
        <f t="shared" si="4"/>
        <v>7</v>
      </c>
      <c r="S12" s="1091">
        <v>2</v>
      </c>
      <c r="T12" s="1092"/>
      <c r="U12" s="489"/>
      <c r="V12" s="1046" t="s">
        <v>21</v>
      </c>
      <c r="W12" s="1093" t="s">
        <v>136</v>
      </c>
    </row>
    <row r="13" spans="1:24" ht="12.6" customHeight="1" x14ac:dyDescent="0.25">
      <c r="A13" s="1046" t="s">
        <v>22</v>
      </c>
      <c r="B13" s="1102"/>
      <c r="C13" s="1103" t="s">
        <v>35</v>
      </c>
      <c r="D13" s="1095"/>
      <c r="E13" s="1104"/>
      <c r="F13" s="1105"/>
      <c r="G13" s="1105"/>
      <c r="H13" s="1105"/>
      <c r="I13" s="1105"/>
      <c r="J13" s="1105"/>
      <c r="K13" s="1105">
        <v>12</v>
      </c>
      <c r="L13" s="1105"/>
      <c r="M13" s="1106">
        <f t="shared" si="0"/>
        <v>12</v>
      </c>
      <c r="N13" s="1107">
        <f t="shared" si="1"/>
        <v>0.7</v>
      </c>
      <c r="O13" s="1077">
        <f t="shared" si="2"/>
        <v>8.3999999999999986</v>
      </c>
      <c r="P13" s="1108"/>
      <c r="Q13" s="1109">
        <f t="shared" si="3"/>
        <v>1</v>
      </c>
      <c r="R13" s="1110">
        <f t="shared" si="4"/>
        <v>1</v>
      </c>
      <c r="S13" s="1111">
        <v>1</v>
      </c>
      <c r="T13" s="1112"/>
      <c r="U13" s="1047"/>
      <c r="V13" s="1046" t="s">
        <v>41</v>
      </c>
      <c r="W13" s="1093" t="s">
        <v>431</v>
      </c>
    </row>
    <row r="14" spans="1:24" s="1049" customFormat="1" ht="12.6" customHeight="1" x14ac:dyDescent="0.25">
      <c r="A14" s="1046" t="s">
        <v>23</v>
      </c>
      <c r="B14" s="1084"/>
      <c r="C14" s="1101" t="s">
        <v>382</v>
      </c>
      <c r="D14" s="1071"/>
      <c r="E14" s="1099">
        <v>2</v>
      </c>
      <c r="F14" s="1098">
        <v>5</v>
      </c>
      <c r="G14" s="1098">
        <v>8</v>
      </c>
      <c r="H14" s="1098">
        <v>8</v>
      </c>
      <c r="I14" s="1098">
        <v>4</v>
      </c>
      <c r="J14" s="1098"/>
      <c r="K14" s="1098">
        <v>10</v>
      </c>
      <c r="L14" s="1098"/>
      <c r="M14" s="1086">
        <f t="shared" si="0"/>
        <v>37</v>
      </c>
      <c r="N14" s="1087">
        <f t="shared" si="1"/>
        <v>1.2000000000000002</v>
      </c>
      <c r="O14" s="1077">
        <f t="shared" si="2"/>
        <v>7.4000000000000012</v>
      </c>
      <c r="P14" s="1088">
        <v>3</v>
      </c>
      <c r="Q14" s="1089">
        <f t="shared" si="3"/>
        <v>6</v>
      </c>
      <c r="R14" s="1090">
        <f t="shared" si="4"/>
        <v>9</v>
      </c>
      <c r="S14" s="1091"/>
      <c r="T14" s="1092"/>
      <c r="U14" s="489"/>
      <c r="V14" s="1046" t="s">
        <v>22</v>
      </c>
      <c r="W14" s="1093" t="s">
        <v>11</v>
      </c>
    </row>
    <row r="15" spans="1:24" s="1113" customFormat="1" ht="12.6" customHeight="1" x14ac:dyDescent="0.25">
      <c r="A15" s="1046" t="s">
        <v>24</v>
      </c>
      <c r="B15" s="1084"/>
      <c r="C15" s="1094" t="s">
        <v>431</v>
      </c>
      <c r="D15" s="1071"/>
      <c r="E15" s="1099"/>
      <c r="F15" s="1098"/>
      <c r="G15" s="1098">
        <v>7</v>
      </c>
      <c r="H15" s="1098"/>
      <c r="I15" s="1097">
        <v>16</v>
      </c>
      <c r="J15" s="1098">
        <v>2</v>
      </c>
      <c r="K15" s="1098">
        <v>4</v>
      </c>
      <c r="L15" s="1098"/>
      <c r="M15" s="1086">
        <f t="shared" si="0"/>
        <v>29</v>
      </c>
      <c r="N15" s="1087">
        <f t="shared" si="1"/>
        <v>1</v>
      </c>
      <c r="O15" s="1077">
        <f t="shared" si="2"/>
        <v>7.25</v>
      </c>
      <c r="P15" s="1088"/>
      <c r="Q15" s="1089">
        <f t="shared" si="3"/>
        <v>4</v>
      </c>
      <c r="R15" s="1090">
        <f t="shared" si="4"/>
        <v>4</v>
      </c>
      <c r="S15" s="1091">
        <v>1</v>
      </c>
      <c r="T15" s="1092">
        <v>1</v>
      </c>
      <c r="U15" s="489"/>
      <c r="V15" s="1046" t="s">
        <v>23</v>
      </c>
      <c r="W15" s="1093" t="s">
        <v>8</v>
      </c>
    </row>
    <row r="16" spans="1:24" s="1049" customFormat="1" ht="12.6" customHeight="1" x14ac:dyDescent="0.25">
      <c r="A16" s="1046" t="s">
        <v>29</v>
      </c>
      <c r="B16" s="1084"/>
      <c r="C16" s="1103" t="s">
        <v>11</v>
      </c>
      <c r="D16" s="1095"/>
      <c r="E16" s="1104"/>
      <c r="F16" s="1105">
        <v>11</v>
      </c>
      <c r="G16" s="1105"/>
      <c r="H16" s="1105"/>
      <c r="I16" s="1105"/>
      <c r="J16" s="1105"/>
      <c r="K16" s="1105">
        <v>7</v>
      </c>
      <c r="L16" s="1105"/>
      <c r="M16" s="1106">
        <f t="shared" si="0"/>
        <v>18</v>
      </c>
      <c r="N16" s="1107">
        <f t="shared" si="1"/>
        <v>0.8</v>
      </c>
      <c r="O16" s="1077">
        <f t="shared" si="2"/>
        <v>7.2</v>
      </c>
      <c r="P16" s="1108">
        <v>3</v>
      </c>
      <c r="Q16" s="1109">
        <f t="shared" si="3"/>
        <v>2</v>
      </c>
      <c r="R16" s="1110">
        <f t="shared" si="4"/>
        <v>5</v>
      </c>
      <c r="S16" s="1111">
        <v>1</v>
      </c>
      <c r="T16" s="1112"/>
      <c r="U16" s="489"/>
      <c r="V16" s="1046" t="s">
        <v>24</v>
      </c>
      <c r="W16" s="1093" t="s">
        <v>432</v>
      </c>
    </row>
    <row r="17" spans="1:23" s="1049" customFormat="1" ht="12.6" customHeight="1" x14ac:dyDescent="0.25">
      <c r="A17" s="1046" t="s">
        <v>30</v>
      </c>
      <c r="B17" s="1084"/>
      <c r="C17" s="1103" t="s">
        <v>31</v>
      </c>
      <c r="D17" s="1071"/>
      <c r="E17" s="1104"/>
      <c r="F17" s="1105"/>
      <c r="G17" s="1105"/>
      <c r="H17" s="1105">
        <v>9</v>
      </c>
      <c r="I17" s="1105"/>
      <c r="J17" s="1105"/>
      <c r="K17" s="1105"/>
      <c r="L17" s="1105"/>
      <c r="M17" s="1106">
        <f t="shared" si="0"/>
        <v>9</v>
      </c>
      <c r="N17" s="1107">
        <f t="shared" si="1"/>
        <v>0.7</v>
      </c>
      <c r="O17" s="1077">
        <f t="shared" si="2"/>
        <v>6.3</v>
      </c>
      <c r="P17" s="1108"/>
      <c r="Q17" s="1109">
        <f t="shared" si="3"/>
        <v>1</v>
      </c>
      <c r="R17" s="1110">
        <f t="shared" si="4"/>
        <v>1</v>
      </c>
      <c r="S17" s="1111"/>
      <c r="T17" s="1112"/>
      <c r="U17" s="489"/>
      <c r="V17" s="1046" t="s">
        <v>29</v>
      </c>
      <c r="W17" s="1093" t="s">
        <v>382</v>
      </c>
    </row>
    <row r="18" spans="1:23" s="1049" customFormat="1" ht="12.6" customHeight="1" x14ac:dyDescent="0.25">
      <c r="A18" s="1046" t="s">
        <v>33</v>
      </c>
      <c r="B18" s="1114"/>
      <c r="C18" s="1094" t="s">
        <v>432</v>
      </c>
      <c r="D18" s="1071"/>
      <c r="E18" s="1099"/>
      <c r="F18" s="1098"/>
      <c r="G18" s="1097">
        <v>16</v>
      </c>
      <c r="H18" s="1098"/>
      <c r="I18" s="1098">
        <v>1</v>
      </c>
      <c r="J18" s="1098">
        <v>5</v>
      </c>
      <c r="K18" s="1098">
        <v>2</v>
      </c>
      <c r="L18" s="1098">
        <v>4</v>
      </c>
      <c r="M18" s="1086">
        <f t="shared" si="0"/>
        <v>28</v>
      </c>
      <c r="N18" s="1087">
        <f t="shared" si="1"/>
        <v>1.1000000000000001</v>
      </c>
      <c r="O18" s="1077">
        <f t="shared" si="2"/>
        <v>6.160000000000001</v>
      </c>
      <c r="P18" s="1088"/>
      <c r="Q18" s="1089">
        <f t="shared" si="3"/>
        <v>5</v>
      </c>
      <c r="R18" s="1090">
        <f t="shared" si="4"/>
        <v>5</v>
      </c>
      <c r="S18" s="1091">
        <v>1</v>
      </c>
      <c r="T18" s="1092">
        <v>1</v>
      </c>
      <c r="V18" s="1046" t="s">
        <v>30</v>
      </c>
      <c r="W18" s="1093" t="s">
        <v>191</v>
      </c>
    </row>
    <row r="19" spans="1:23" s="1049" customFormat="1" ht="12.6" customHeight="1" x14ac:dyDescent="0.25">
      <c r="A19" s="1046" t="s">
        <v>56</v>
      </c>
      <c r="B19" s="1115"/>
      <c r="C19" s="1103" t="s">
        <v>132</v>
      </c>
      <c r="D19" s="1071"/>
      <c r="E19" s="1104"/>
      <c r="F19" s="1105"/>
      <c r="G19" s="1116"/>
      <c r="H19" s="1105">
        <v>10</v>
      </c>
      <c r="I19" s="1105"/>
      <c r="J19" s="1105">
        <v>4</v>
      </c>
      <c r="K19" s="1105"/>
      <c r="L19" s="1105"/>
      <c r="M19" s="1106">
        <f t="shared" si="0"/>
        <v>14</v>
      </c>
      <c r="N19" s="1107">
        <f t="shared" si="1"/>
        <v>0.8</v>
      </c>
      <c r="O19" s="1077">
        <f t="shared" si="2"/>
        <v>5.6000000000000005</v>
      </c>
      <c r="P19" s="1108"/>
      <c r="Q19" s="1109">
        <f t="shared" si="3"/>
        <v>2</v>
      </c>
      <c r="R19" s="1110">
        <f t="shared" si="4"/>
        <v>2</v>
      </c>
      <c r="S19" s="1111"/>
      <c r="T19" s="1112"/>
      <c r="U19" s="489"/>
    </row>
    <row r="20" spans="1:23" s="1049" customFormat="1" ht="12.6" customHeight="1" x14ac:dyDescent="0.25">
      <c r="A20" s="1046" t="s">
        <v>48</v>
      </c>
      <c r="B20" s="1084"/>
      <c r="C20" s="1101" t="s">
        <v>1</v>
      </c>
      <c r="D20" s="1117"/>
      <c r="E20" s="1099">
        <v>4</v>
      </c>
      <c r="F20" s="1098">
        <v>4</v>
      </c>
      <c r="G20" s="1098"/>
      <c r="H20" s="1098">
        <v>5</v>
      </c>
      <c r="I20" s="1098">
        <v>6</v>
      </c>
      <c r="J20" s="1098">
        <v>7</v>
      </c>
      <c r="K20" s="1098"/>
      <c r="L20" s="1098">
        <v>1</v>
      </c>
      <c r="M20" s="1086">
        <f t="shared" si="0"/>
        <v>27</v>
      </c>
      <c r="N20" s="1087">
        <f t="shared" si="1"/>
        <v>1.2000000000000002</v>
      </c>
      <c r="O20" s="1077">
        <f t="shared" si="2"/>
        <v>5.4000000000000012</v>
      </c>
      <c r="P20" s="1088">
        <v>2</v>
      </c>
      <c r="Q20" s="1089">
        <f t="shared" si="3"/>
        <v>6</v>
      </c>
      <c r="R20" s="1090">
        <f t="shared" si="4"/>
        <v>8</v>
      </c>
      <c r="S20" s="1091"/>
      <c r="T20" s="1092"/>
    </row>
    <row r="21" spans="1:23" s="1049" customFormat="1" ht="12.6" customHeight="1" x14ac:dyDescent="0.25">
      <c r="A21" s="1046" t="s">
        <v>62</v>
      </c>
      <c r="B21" s="1084"/>
      <c r="C21" s="1094" t="s">
        <v>433</v>
      </c>
      <c r="D21" s="1071"/>
      <c r="E21" s="1104"/>
      <c r="F21" s="1105"/>
      <c r="G21" s="1105"/>
      <c r="H21" s="1105">
        <v>4</v>
      </c>
      <c r="I21" s="1105">
        <v>8</v>
      </c>
      <c r="J21" s="1105"/>
      <c r="K21" s="1105"/>
      <c r="L21" s="1105"/>
      <c r="M21" s="1106">
        <f t="shared" si="0"/>
        <v>12</v>
      </c>
      <c r="N21" s="1107">
        <f t="shared" si="1"/>
        <v>0.8</v>
      </c>
      <c r="O21" s="1077">
        <f t="shared" si="2"/>
        <v>4.8000000000000007</v>
      </c>
      <c r="P21" s="1108">
        <v>2</v>
      </c>
      <c r="Q21" s="1109">
        <f t="shared" si="3"/>
        <v>2</v>
      </c>
      <c r="R21" s="1110">
        <f t="shared" si="4"/>
        <v>4</v>
      </c>
      <c r="S21" s="1111">
        <v>2</v>
      </c>
      <c r="T21" s="1112">
        <v>1</v>
      </c>
    </row>
    <row r="22" spans="1:23" s="1049" customFormat="1" ht="12.6" customHeight="1" x14ac:dyDescent="0.25">
      <c r="A22" s="1046" t="s">
        <v>130</v>
      </c>
      <c r="B22" s="1084"/>
      <c r="C22" s="1101" t="s">
        <v>141</v>
      </c>
      <c r="D22" s="1071"/>
      <c r="E22" s="1099"/>
      <c r="F22" s="1098"/>
      <c r="G22" s="1098"/>
      <c r="H22" s="1098">
        <v>7</v>
      </c>
      <c r="I22" s="1098">
        <v>7</v>
      </c>
      <c r="J22" s="1097"/>
      <c r="K22" s="1098"/>
      <c r="L22" s="1098">
        <v>2</v>
      </c>
      <c r="M22" s="1086">
        <f t="shared" si="0"/>
        <v>16</v>
      </c>
      <c r="N22" s="1087">
        <f t="shared" si="1"/>
        <v>0.9</v>
      </c>
      <c r="O22" s="1077">
        <f t="shared" si="2"/>
        <v>4.8</v>
      </c>
      <c r="P22" s="1088"/>
      <c r="Q22" s="1089">
        <f t="shared" si="3"/>
        <v>3</v>
      </c>
      <c r="R22" s="1090">
        <f t="shared" si="4"/>
        <v>3</v>
      </c>
      <c r="S22" s="1091"/>
      <c r="T22" s="1092"/>
    </row>
    <row r="23" spans="1:23" s="1049" customFormat="1" ht="12.6" customHeight="1" x14ac:dyDescent="0.25">
      <c r="A23" s="1046" t="s">
        <v>434</v>
      </c>
      <c r="B23" s="1084"/>
      <c r="C23" s="1101" t="s">
        <v>136</v>
      </c>
      <c r="D23" s="1071"/>
      <c r="E23" s="1099">
        <v>3</v>
      </c>
      <c r="F23" s="1098">
        <v>1</v>
      </c>
      <c r="G23" s="1098"/>
      <c r="H23" s="1098"/>
      <c r="I23" s="1098"/>
      <c r="J23" s="1098">
        <v>12</v>
      </c>
      <c r="K23" s="1098">
        <v>1</v>
      </c>
      <c r="L23" s="1098">
        <v>3</v>
      </c>
      <c r="M23" s="1086">
        <f t="shared" si="0"/>
        <v>20</v>
      </c>
      <c r="N23" s="1087">
        <f t="shared" si="1"/>
        <v>1.1000000000000001</v>
      </c>
      <c r="O23" s="1077">
        <f t="shared" si="2"/>
        <v>4.4000000000000004</v>
      </c>
      <c r="P23" s="1088">
        <v>2</v>
      </c>
      <c r="Q23" s="1089">
        <f t="shared" si="3"/>
        <v>5</v>
      </c>
      <c r="R23" s="1090">
        <f t="shared" si="4"/>
        <v>7</v>
      </c>
      <c r="S23" s="1091">
        <v>1</v>
      </c>
      <c r="T23" s="1092"/>
    </row>
    <row r="24" spans="1:23" s="1049" customFormat="1" ht="12.6" customHeight="1" x14ac:dyDescent="0.25">
      <c r="A24" s="1046" t="s">
        <v>344</v>
      </c>
      <c r="B24" s="1084"/>
      <c r="C24" s="1101" t="s">
        <v>8</v>
      </c>
      <c r="D24" s="1071"/>
      <c r="E24" s="1099">
        <v>5</v>
      </c>
      <c r="F24" s="1098"/>
      <c r="G24" s="1098">
        <v>2</v>
      </c>
      <c r="H24" s="1098"/>
      <c r="I24" s="1098"/>
      <c r="J24" s="1098">
        <v>6</v>
      </c>
      <c r="K24" s="1098">
        <v>0</v>
      </c>
      <c r="L24" s="1098">
        <v>7</v>
      </c>
      <c r="M24" s="1086">
        <f t="shared" si="0"/>
        <v>20</v>
      </c>
      <c r="N24" s="1087">
        <f t="shared" si="1"/>
        <v>1.1000000000000001</v>
      </c>
      <c r="O24" s="1077">
        <f t="shared" si="2"/>
        <v>4.4000000000000004</v>
      </c>
      <c r="P24" s="1088"/>
      <c r="Q24" s="1089">
        <f t="shared" si="3"/>
        <v>5</v>
      </c>
      <c r="R24" s="1090">
        <f t="shared" si="4"/>
        <v>5</v>
      </c>
      <c r="S24" s="1091"/>
      <c r="T24" s="1092"/>
    </row>
    <row r="25" spans="1:23" s="1049" customFormat="1" ht="12.6" customHeight="1" x14ac:dyDescent="0.25">
      <c r="A25" s="1118" t="s">
        <v>435</v>
      </c>
      <c r="B25" s="1084"/>
      <c r="C25" s="1103" t="s">
        <v>436</v>
      </c>
      <c r="D25" s="1071"/>
      <c r="E25" s="1119"/>
      <c r="F25" s="1120"/>
      <c r="G25" s="1105">
        <v>5</v>
      </c>
      <c r="H25" s="1105"/>
      <c r="I25" s="1105"/>
      <c r="J25" s="1105"/>
      <c r="K25" s="1105"/>
      <c r="L25" s="1105"/>
      <c r="M25" s="1106">
        <f t="shared" si="0"/>
        <v>5</v>
      </c>
      <c r="N25" s="1107">
        <f t="shared" si="1"/>
        <v>0.7</v>
      </c>
      <c r="O25" s="1077">
        <f t="shared" si="2"/>
        <v>3.5</v>
      </c>
      <c r="P25" s="1108"/>
      <c r="Q25" s="1109">
        <f t="shared" si="3"/>
        <v>1</v>
      </c>
      <c r="R25" s="1110">
        <f t="shared" si="4"/>
        <v>1</v>
      </c>
      <c r="S25" s="1111"/>
      <c r="T25" s="1112"/>
      <c r="U25" s="1121"/>
    </row>
    <row r="26" spans="1:23" ht="12.6" customHeight="1" x14ac:dyDescent="0.25">
      <c r="A26" s="1122" t="s">
        <v>437</v>
      </c>
      <c r="B26" s="1084"/>
      <c r="C26" s="1101" t="s">
        <v>6</v>
      </c>
      <c r="D26" s="1071"/>
      <c r="E26" s="1099"/>
      <c r="F26" s="1098">
        <v>3</v>
      </c>
      <c r="G26" s="1098">
        <v>3</v>
      </c>
      <c r="H26" s="1098">
        <v>3</v>
      </c>
      <c r="I26" s="1098">
        <v>5</v>
      </c>
      <c r="J26" s="1098">
        <v>0</v>
      </c>
      <c r="K26" s="1098"/>
      <c r="L26" s="1098"/>
      <c r="M26" s="1086">
        <f t="shared" si="0"/>
        <v>14</v>
      </c>
      <c r="N26" s="1087">
        <f t="shared" si="1"/>
        <v>1.1000000000000001</v>
      </c>
      <c r="O26" s="1077">
        <f t="shared" si="2"/>
        <v>3.0800000000000005</v>
      </c>
      <c r="P26" s="1088"/>
      <c r="Q26" s="1089">
        <f t="shared" si="3"/>
        <v>5</v>
      </c>
      <c r="R26" s="1090">
        <f t="shared" si="4"/>
        <v>5</v>
      </c>
      <c r="S26" s="1091"/>
      <c r="T26" s="1092"/>
    </row>
    <row r="27" spans="1:23" s="1049" customFormat="1" ht="12.6" customHeight="1" x14ac:dyDescent="0.25">
      <c r="A27" s="1046" t="s">
        <v>438</v>
      </c>
      <c r="B27" s="1084"/>
      <c r="C27" s="1103" t="s">
        <v>15</v>
      </c>
      <c r="D27" s="1071"/>
      <c r="E27" s="1123"/>
      <c r="F27" s="1124"/>
      <c r="G27" s="1105">
        <v>4</v>
      </c>
      <c r="H27" s="1105"/>
      <c r="I27" s="1105"/>
      <c r="J27" s="1105"/>
      <c r="K27" s="1105"/>
      <c r="L27" s="1105"/>
      <c r="M27" s="1106">
        <f t="shared" si="0"/>
        <v>4</v>
      </c>
      <c r="N27" s="1107">
        <f t="shared" si="1"/>
        <v>0.7</v>
      </c>
      <c r="O27" s="1077">
        <f t="shared" si="2"/>
        <v>2.8</v>
      </c>
      <c r="P27" s="1108"/>
      <c r="Q27" s="1109">
        <f t="shared" si="3"/>
        <v>1</v>
      </c>
      <c r="R27" s="1110">
        <f t="shared" si="4"/>
        <v>1</v>
      </c>
      <c r="S27" s="1111"/>
      <c r="T27" s="1112"/>
      <c r="U27" s="1113"/>
    </row>
    <row r="28" spans="1:23" s="1049" customFormat="1" ht="12.6" customHeight="1" x14ac:dyDescent="0.25">
      <c r="A28" s="1122" t="s">
        <v>439</v>
      </c>
      <c r="B28" s="1084"/>
      <c r="C28" s="1101" t="s">
        <v>2</v>
      </c>
      <c r="D28" s="1071"/>
      <c r="E28" s="1072">
        <v>1</v>
      </c>
      <c r="F28" s="1073">
        <v>2</v>
      </c>
      <c r="G28" s="1125"/>
      <c r="H28" s="1098">
        <v>0</v>
      </c>
      <c r="I28" s="1098">
        <v>2</v>
      </c>
      <c r="J28" s="1098"/>
      <c r="K28" s="1098"/>
      <c r="L28" s="1098"/>
      <c r="M28" s="1086">
        <f t="shared" si="0"/>
        <v>5</v>
      </c>
      <c r="N28" s="1087">
        <f t="shared" si="1"/>
        <v>1</v>
      </c>
      <c r="O28" s="1077">
        <f t="shared" si="2"/>
        <v>1.25</v>
      </c>
      <c r="P28" s="1088">
        <v>2</v>
      </c>
      <c r="Q28" s="1089">
        <f t="shared" si="3"/>
        <v>4</v>
      </c>
      <c r="R28" s="1090">
        <f t="shared" si="4"/>
        <v>6</v>
      </c>
      <c r="S28" s="1091"/>
      <c r="T28" s="1092"/>
      <c r="U28" s="1113"/>
    </row>
    <row r="29" spans="1:23" ht="12.6" customHeight="1" x14ac:dyDescent="0.25">
      <c r="A29" s="1046" t="s">
        <v>440</v>
      </c>
      <c r="B29" s="1084"/>
      <c r="C29" s="1103" t="s">
        <v>198</v>
      </c>
      <c r="D29" s="1071"/>
      <c r="E29" s="1123"/>
      <c r="F29" s="1124"/>
      <c r="G29" s="1105"/>
      <c r="H29" s="1105"/>
      <c r="I29" s="1105">
        <v>0</v>
      </c>
      <c r="J29" s="1105"/>
      <c r="K29" s="1105"/>
      <c r="L29" s="1105"/>
      <c r="M29" s="1106">
        <f t="shared" si="0"/>
        <v>0</v>
      </c>
      <c r="N29" s="1107">
        <f t="shared" si="1"/>
        <v>0.7</v>
      </c>
      <c r="O29" s="1077">
        <f t="shared" si="2"/>
        <v>0</v>
      </c>
      <c r="P29" s="1108"/>
      <c r="Q29" s="1109">
        <f t="shared" si="3"/>
        <v>1</v>
      </c>
      <c r="R29" s="1110">
        <f t="shared" si="4"/>
        <v>1</v>
      </c>
      <c r="S29" s="1111"/>
      <c r="T29" s="1112"/>
      <c r="U29" s="1053"/>
    </row>
    <row r="30" spans="1:23" s="1049" customFormat="1" ht="12" customHeight="1" x14ac:dyDescent="0.25">
      <c r="A30" s="1122" t="s">
        <v>441</v>
      </c>
      <c r="B30" s="1115"/>
      <c r="C30" s="1103" t="s">
        <v>5</v>
      </c>
      <c r="D30" s="1071"/>
      <c r="E30" s="1104">
        <v>0</v>
      </c>
      <c r="F30" s="1105">
        <v>0</v>
      </c>
      <c r="G30" s="1105"/>
      <c r="H30" s="1105"/>
      <c r="I30" s="1105"/>
      <c r="J30" s="1105"/>
      <c r="K30" s="1105"/>
      <c r="L30" s="1105"/>
      <c r="M30" s="1106">
        <f t="shared" si="0"/>
        <v>0</v>
      </c>
      <c r="N30" s="1107">
        <f t="shared" si="1"/>
        <v>0.8</v>
      </c>
      <c r="O30" s="1077">
        <f t="shared" si="2"/>
        <v>0</v>
      </c>
      <c r="P30" s="1108">
        <v>1</v>
      </c>
      <c r="Q30" s="1109">
        <f t="shared" si="3"/>
        <v>2</v>
      </c>
      <c r="R30" s="1110">
        <f t="shared" si="4"/>
        <v>3</v>
      </c>
      <c r="S30" s="1111"/>
      <c r="T30" s="1112"/>
      <c r="U30" s="1113"/>
    </row>
    <row r="31" spans="1:23" s="1049" customFormat="1" ht="12" customHeight="1" x14ac:dyDescent="0.25">
      <c r="A31" s="1046" t="s">
        <v>442</v>
      </c>
      <c r="B31" s="1084"/>
      <c r="C31" s="1103" t="s">
        <v>31</v>
      </c>
      <c r="D31" s="1071"/>
      <c r="E31" s="1126"/>
      <c r="F31" s="1127"/>
      <c r="G31" s="1127"/>
      <c r="H31" s="1127"/>
      <c r="I31" s="1127"/>
      <c r="J31" s="1105"/>
      <c r="K31" s="1105"/>
      <c r="L31" s="1105">
        <v>0</v>
      </c>
      <c r="M31" s="1106">
        <f>SUMPRODUCT(D$4:L$4,D31:L31)</f>
        <v>0</v>
      </c>
      <c r="N31" s="1128"/>
      <c r="O31" s="1077"/>
      <c r="P31" s="1108"/>
      <c r="Q31" s="1109">
        <f t="shared" si="3"/>
        <v>1</v>
      </c>
      <c r="R31" s="1110">
        <f t="shared" si="4"/>
        <v>1</v>
      </c>
      <c r="S31" s="1111"/>
      <c r="T31" s="1112"/>
      <c r="U31" s="1113"/>
    </row>
    <row r="32" spans="1:23" ht="12" customHeight="1" x14ac:dyDescent="0.25">
      <c r="A32" s="1046" t="s">
        <v>443</v>
      </c>
      <c r="B32" s="1102"/>
      <c r="C32" s="1103" t="s">
        <v>444</v>
      </c>
      <c r="D32" s="1071"/>
      <c r="E32" s="1126"/>
      <c r="F32" s="1127"/>
      <c r="G32" s="1127"/>
      <c r="H32" s="1127"/>
      <c r="I32" s="1127"/>
      <c r="J32" s="1105"/>
      <c r="K32" s="1105"/>
      <c r="L32" s="1105">
        <v>14</v>
      </c>
      <c r="M32" s="1106">
        <f>SUMPRODUCT(D$4:L$4,D32:L32)</f>
        <v>0</v>
      </c>
      <c r="N32" s="1129"/>
      <c r="O32" s="1077"/>
      <c r="P32" s="1108"/>
      <c r="Q32" s="1109">
        <f t="shared" si="3"/>
        <v>1</v>
      </c>
      <c r="R32" s="1110">
        <f t="shared" si="4"/>
        <v>1</v>
      </c>
      <c r="S32" s="1111"/>
      <c r="T32" s="1112"/>
    </row>
    <row r="33" spans="1:21" s="1140" customFormat="1" ht="3.95" customHeight="1" x14ac:dyDescent="0.25">
      <c r="A33" s="1130"/>
      <c r="B33" s="1131"/>
      <c r="C33" s="1130"/>
      <c r="D33" s="1132"/>
      <c r="E33" s="1133"/>
      <c r="F33" s="1133"/>
      <c r="G33" s="1133"/>
      <c r="H33" s="1133"/>
      <c r="I33" s="1133"/>
      <c r="J33" s="1133"/>
      <c r="K33" s="1133"/>
      <c r="L33" s="1133"/>
      <c r="M33" s="1134"/>
      <c r="N33" s="1134"/>
      <c r="O33" s="1135"/>
      <c r="P33" s="1136"/>
      <c r="Q33" s="1136"/>
      <c r="R33" s="1137"/>
      <c r="S33" s="1138"/>
      <c r="T33" s="1139"/>
      <c r="U33" s="489"/>
    </row>
    <row r="34" spans="1:21" s="1052" customFormat="1" ht="3.95" customHeight="1" x14ac:dyDescent="0.25">
      <c r="A34" s="1056"/>
      <c r="C34" s="1141"/>
      <c r="D34" s="1142"/>
      <c r="E34" s="1143"/>
      <c r="F34" s="1143"/>
      <c r="G34" s="1144"/>
      <c r="H34" s="1144"/>
      <c r="I34" s="1144"/>
      <c r="J34" s="1144"/>
      <c r="K34" s="1145"/>
      <c r="L34" s="1145"/>
      <c r="M34" s="1146"/>
      <c r="N34" s="1146"/>
      <c r="O34" s="1147"/>
      <c r="P34" s="1147"/>
      <c r="Q34" s="1147"/>
      <c r="R34" s="1147"/>
      <c r="S34" s="1147"/>
      <c r="T34" s="1148"/>
      <c r="U34" s="522"/>
    </row>
    <row r="35" spans="1:21" ht="9.9499999999999993" customHeight="1" x14ac:dyDescent="0.25">
      <c r="A35" s="4201" t="s">
        <v>14</v>
      </c>
      <c r="B35" s="4201"/>
      <c r="C35" s="4213"/>
      <c r="D35" s="1149"/>
      <c r="E35" s="1150">
        <f t="shared" ref="E35:L35" si="5">COUNTIF(E5:E32,"&gt;=0")</f>
        <v>12</v>
      </c>
      <c r="F35" s="1151">
        <f t="shared" si="5"/>
        <v>13</v>
      </c>
      <c r="G35" s="1152">
        <f t="shared" si="5"/>
        <v>13</v>
      </c>
      <c r="H35" s="1152">
        <f t="shared" si="5"/>
        <v>14</v>
      </c>
      <c r="I35" s="1152">
        <f t="shared" si="5"/>
        <v>13</v>
      </c>
      <c r="J35" s="1152">
        <f t="shared" si="5"/>
        <v>14</v>
      </c>
      <c r="K35" s="1152">
        <f t="shared" si="5"/>
        <v>12</v>
      </c>
      <c r="L35" s="1152">
        <f t="shared" si="5"/>
        <v>14</v>
      </c>
      <c r="M35" s="522"/>
      <c r="N35" s="522"/>
      <c r="O35" s="541"/>
      <c r="P35" s="541"/>
      <c r="Q35" s="541"/>
      <c r="R35" s="541"/>
      <c r="S35" s="541"/>
      <c r="T35" s="1153"/>
    </row>
    <row r="36" spans="1:21" s="2" customFormat="1" ht="6.75" customHeight="1" x14ac:dyDescent="0.25">
      <c r="A36" s="1046"/>
      <c r="C36" s="1154"/>
      <c r="D36" s="1155"/>
      <c r="E36" s="1156"/>
      <c r="F36" s="1156"/>
      <c r="G36" s="1156"/>
      <c r="K36" s="1048"/>
      <c r="N36" s="3"/>
      <c r="O36" s="3"/>
      <c r="P36" s="3"/>
      <c r="Q36" s="3"/>
      <c r="R36" s="3"/>
      <c r="S36" s="3"/>
      <c r="T36" s="1157"/>
      <c r="U36" s="3"/>
    </row>
    <row r="38" spans="1:21" ht="15.75" thickBot="1" x14ac:dyDescent="0.3">
      <c r="C38" s="1158" t="s">
        <v>445</v>
      </c>
      <c r="D38" s="1159"/>
      <c r="E38" s="1160" t="s">
        <v>39</v>
      </c>
      <c r="F38" s="1160" t="s">
        <v>38</v>
      </c>
      <c r="G38" s="1160" t="s">
        <v>446</v>
      </c>
      <c r="H38" s="1161" t="s">
        <v>9</v>
      </c>
      <c r="I38" s="1160" t="s">
        <v>13</v>
      </c>
      <c r="J38" s="1160" t="s">
        <v>12</v>
      </c>
      <c r="K38" s="1160" t="s">
        <v>10</v>
      </c>
      <c r="M38" s="1"/>
    </row>
    <row r="39" spans="1:21" ht="12" customHeight="1" thickTop="1" x14ac:dyDescent="0.25">
      <c r="C39" s="1162">
        <v>1</v>
      </c>
      <c r="D39" s="1163"/>
      <c r="E39" s="1164">
        <v>11</v>
      </c>
      <c r="F39" s="1164">
        <v>12</v>
      </c>
      <c r="G39" s="1164">
        <v>13</v>
      </c>
      <c r="H39" s="1164">
        <v>14</v>
      </c>
      <c r="I39" s="1165">
        <v>15</v>
      </c>
      <c r="J39" s="1165">
        <v>16</v>
      </c>
      <c r="K39" s="1165">
        <v>17</v>
      </c>
      <c r="N39" s="1047"/>
      <c r="O39" s="1047"/>
    </row>
    <row r="40" spans="1:21" ht="12" customHeight="1" x14ac:dyDescent="0.25">
      <c r="C40" s="1166">
        <v>2</v>
      </c>
      <c r="D40" s="1163"/>
      <c r="E40" s="1167">
        <v>8</v>
      </c>
      <c r="F40" s="1167">
        <v>9</v>
      </c>
      <c r="G40" s="1167">
        <v>10</v>
      </c>
      <c r="H40" s="1167">
        <v>11</v>
      </c>
      <c r="I40" s="1168">
        <v>12</v>
      </c>
      <c r="J40" s="1168">
        <v>13</v>
      </c>
      <c r="K40" s="1168">
        <v>14</v>
      </c>
      <c r="N40" s="1047"/>
      <c r="O40" s="1047"/>
    </row>
    <row r="41" spans="1:21" ht="12" customHeight="1" x14ac:dyDescent="0.25">
      <c r="C41" s="1166">
        <v>3</v>
      </c>
      <c r="D41" s="1163"/>
      <c r="E41" s="1167">
        <v>6</v>
      </c>
      <c r="F41" s="1167">
        <v>7</v>
      </c>
      <c r="G41" s="1167">
        <v>8</v>
      </c>
      <c r="H41" s="1167">
        <v>9</v>
      </c>
      <c r="I41" s="1168">
        <v>10</v>
      </c>
      <c r="J41" s="1168">
        <v>11</v>
      </c>
      <c r="K41" s="1168">
        <v>12</v>
      </c>
      <c r="N41" s="1047"/>
      <c r="O41" s="1047"/>
    </row>
    <row r="42" spans="1:21" ht="12" customHeight="1" x14ac:dyDescent="0.25">
      <c r="C42" s="1166">
        <v>4</v>
      </c>
      <c r="D42" s="1163"/>
      <c r="E42" s="1167">
        <v>4</v>
      </c>
      <c r="F42" s="1167">
        <v>5</v>
      </c>
      <c r="G42" s="1167">
        <v>6</v>
      </c>
      <c r="H42" s="1167">
        <v>7</v>
      </c>
      <c r="I42" s="1168">
        <v>8</v>
      </c>
      <c r="J42" s="1168">
        <v>9</v>
      </c>
      <c r="K42" s="1168">
        <v>10</v>
      </c>
      <c r="N42" s="1047"/>
      <c r="O42" s="1047"/>
    </row>
    <row r="43" spans="1:21" ht="12" customHeight="1" x14ac:dyDescent="0.25">
      <c r="C43" s="1166">
        <v>5</v>
      </c>
      <c r="D43" s="1163"/>
      <c r="E43" s="1167">
        <v>3</v>
      </c>
      <c r="F43" s="1167">
        <v>4</v>
      </c>
      <c r="G43" s="1167">
        <v>5</v>
      </c>
      <c r="H43" s="1167">
        <v>6</v>
      </c>
      <c r="I43" s="1168">
        <v>7</v>
      </c>
      <c r="J43" s="1168">
        <v>8</v>
      </c>
      <c r="K43" s="1168">
        <v>9</v>
      </c>
      <c r="N43" s="1047"/>
      <c r="O43" s="1047"/>
    </row>
    <row r="44" spans="1:21" ht="12" customHeight="1" x14ac:dyDescent="0.25">
      <c r="C44" s="1166">
        <v>6</v>
      </c>
      <c r="D44" s="1163"/>
      <c r="E44" s="1167">
        <v>2</v>
      </c>
      <c r="F44" s="1167">
        <v>3</v>
      </c>
      <c r="G44" s="1167">
        <v>4</v>
      </c>
      <c r="H44" s="1167">
        <v>5</v>
      </c>
      <c r="I44" s="1168">
        <v>6</v>
      </c>
      <c r="J44" s="1168">
        <v>7</v>
      </c>
      <c r="K44" s="1168">
        <v>8</v>
      </c>
      <c r="N44" s="1047"/>
      <c r="O44" s="1047"/>
    </row>
    <row r="45" spans="1:21" ht="12" customHeight="1" x14ac:dyDescent="0.25">
      <c r="C45" s="1166">
        <v>7</v>
      </c>
      <c r="D45" s="1163"/>
      <c r="E45" s="1167">
        <v>1</v>
      </c>
      <c r="F45" s="1167">
        <v>2</v>
      </c>
      <c r="G45" s="1167">
        <v>3</v>
      </c>
      <c r="H45" s="1167">
        <v>4</v>
      </c>
      <c r="I45" s="1168">
        <v>5</v>
      </c>
      <c r="J45" s="1168">
        <v>6</v>
      </c>
      <c r="K45" s="1168">
        <v>7</v>
      </c>
      <c r="N45" s="1047"/>
      <c r="O45" s="1047"/>
    </row>
    <row r="46" spans="1:21" ht="12" customHeight="1" x14ac:dyDescent="0.25">
      <c r="C46" s="1166">
        <v>8</v>
      </c>
      <c r="D46" s="1163"/>
      <c r="E46" s="1167">
        <v>0</v>
      </c>
      <c r="F46" s="1167">
        <v>1</v>
      </c>
      <c r="G46" s="1167">
        <v>2</v>
      </c>
      <c r="H46" s="1167">
        <v>3</v>
      </c>
      <c r="I46" s="1168">
        <v>4</v>
      </c>
      <c r="J46" s="1168">
        <v>5</v>
      </c>
      <c r="K46" s="1168">
        <v>6</v>
      </c>
      <c r="N46" s="1047"/>
      <c r="O46" s="1047"/>
    </row>
    <row r="47" spans="1:21" ht="12" customHeight="1" x14ac:dyDescent="0.25">
      <c r="C47" s="1166">
        <v>9</v>
      </c>
      <c r="D47" s="1163"/>
      <c r="E47" s="1169" t="s">
        <v>0</v>
      </c>
      <c r="F47" s="1167">
        <v>0</v>
      </c>
      <c r="G47" s="1167">
        <v>1</v>
      </c>
      <c r="H47" s="1167">
        <v>2</v>
      </c>
      <c r="I47" s="1168">
        <v>3</v>
      </c>
      <c r="J47" s="1168">
        <v>4</v>
      </c>
      <c r="K47" s="1168">
        <v>5</v>
      </c>
      <c r="N47" s="1047"/>
      <c r="O47" s="1047"/>
    </row>
    <row r="48" spans="1:21" ht="12" customHeight="1" x14ac:dyDescent="0.25">
      <c r="C48" s="1166">
        <v>10</v>
      </c>
      <c r="D48" s="1163"/>
      <c r="E48" s="1167" t="s">
        <v>0</v>
      </c>
      <c r="F48" s="1167" t="s">
        <v>0</v>
      </c>
      <c r="G48" s="1167">
        <v>0</v>
      </c>
      <c r="H48" s="1167">
        <v>1</v>
      </c>
      <c r="I48" s="1168">
        <v>2</v>
      </c>
      <c r="J48" s="1168">
        <v>3</v>
      </c>
      <c r="K48" s="1168">
        <v>4</v>
      </c>
      <c r="N48" s="1047"/>
      <c r="O48" s="1047"/>
    </row>
    <row r="49" spans="3:15" ht="12" customHeight="1" x14ac:dyDescent="0.25">
      <c r="C49" s="1166">
        <v>11</v>
      </c>
      <c r="D49" s="1163"/>
      <c r="E49" s="1167" t="s">
        <v>0</v>
      </c>
      <c r="F49" s="1167" t="s">
        <v>0</v>
      </c>
      <c r="G49" s="1167" t="s">
        <v>0</v>
      </c>
      <c r="H49" s="1167">
        <v>0</v>
      </c>
      <c r="I49" s="1167">
        <v>1</v>
      </c>
      <c r="J49" s="1167">
        <v>2</v>
      </c>
      <c r="K49" s="1167">
        <v>3</v>
      </c>
      <c r="N49" s="1047"/>
      <c r="O49" s="1047"/>
    </row>
    <row r="50" spans="3:15" ht="12" customHeight="1" x14ac:dyDescent="0.25">
      <c r="C50" s="1166">
        <v>12</v>
      </c>
      <c r="D50" s="1163"/>
      <c r="E50" s="1167" t="s">
        <v>0</v>
      </c>
      <c r="F50" s="1167" t="s">
        <v>0</v>
      </c>
      <c r="G50" s="1167" t="s">
        <v>0</v>
      </c>
      <c r="H50" s="1167" t="s">
        <v>0</v>
      </c>
      <c r="I50" s="1167">
        <v>0</v>
      </c>
      <c r="J50" s="1167">
        <v>1</v>
      </c>
      <c r="K50" s="1167">
        <v>2</v>
      </c>
      <c r="N50" s="1047"/>
      <c r="O50" s="1047"/>
    </row>
    <row r="51" spans="3:15" ht="12" customHeight="1" x14ac:dyDescent="0.25">
      <c r="C51" s="1166">
        <v>13</v>
      </c>
      <c r="D51" s="1163"/>
      <c r="E51" s="1167" t="s">
        <v>0</v>
      </c>
      <c r="F51" s="1167" t="s">
        <v>0</v>
      </c>
      <c r="G51" s="1167" t="s">
        <v>0</v>
      </c>
      <c r="H51" s="1167" t="s">
        <v>0</v>
      </c>
      <c r="I51" s="1167" t="s">
        <v>0</v>
      </c>
      <c r="J51" s="1167">
        <v>0</v>
      </c>
      <c r="K51" s="1167">
        <v>1</v>
      </c>
      <c r="N51" s="1047"/>
      <c r="O51" s="1047"/>
    </row>
    <row r="52" spans="3:15" ht="12" customHeight="1" x14ac:dyDescent="0.25">
      <c r="C52" s="1170">
        <v>13</v>
      </c>
      <c r="E52" s="1167" t="s">
        <v>0</v>
      </c>
      <c r="F52" s="1167" t="s">
        <v>0</v>
      </c>
      <c r="G52" s="1167" t="s">
        <v>0</v>
      </c>
      <c r="H52" s="1167" t="s">
        <v>0</v>
      </c>
      <c r="I52" s="1167" t="s">
        <v>0</v>
      </c>
      <c r="J52" s="1167" t="s">
        <v>0</v>
      </c>
      <c r="K52" s="1167">
        <v>0</v>
      </c>
      <c r="N52" s="1047"/>
      <c r="O52" s="1047"/>
    </row>
  </sheetData>
  <sheetProtection algorithmName="SHA-512" hashValue="q3+KBAigSqLiMk6lUovWxb54yaNKEbc+tbyXl19JK4fwUjPUZt5MWVTXQPyC3yAB2OSqapWAy9dji8txyITy0A==" saltValue="coARRCPgbPvPJrLdEFmeBg==" spinCount="100000" sheet="1" objects="1" scenarios="1"/>
  <mergeCells count="11">
    <mergeCell ref="E2:L2"/>
    <mergeCell ref="M3:M4"/>
    <mergeCell ref="N3:N4"/>
    <mergeCell ref="O3:O4"/>
    <mergeCell ref="P3:P4"/>
    <mergeCell ref="R3:R4"/>
    <mergeCell ref="S3:S4"/>
    <mergeCell ref="T3:T4"/>
    <mergeCell ref="V5:X5"/>
    <mergeCell ref="A35:C35"/>
    <mergeCell ref="Q3:Q4"/>
  </mergeCells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45"/>
  <sheetViews>
    <sheetView workbookViewId="0">
      <selection activeCell="C13" sqref="C13"/>
    </sheetView>
  </sheetViews>
  <sheetFormatPr baseColWidth="10" defaultRowHeight="15.75" x14ac:dyDescent="0.25"/>
  <cols>
    <col min="1" max="1" width="8.28515625" customWidth="1"/>
    <col min="2" max="2" width="3.140625" customWidth="1"/>
    <col min="3" max="3" width="11.85546875" style="998" customWidth="1"/>
    <col min="4" max="11" width="8.7109375" customWidth="1"/>
    <col min="12" max="12" width="8.7109375" style="997" customWidth="1"/>
    <col min="13" max="13" width="8.7109375" style="160" customWidth="1"/>
    <col min="14" max="14" width="8.7109375" style="996" customWidth="1"/>
    <col min="15" max="15" width="8.7109375" style="49" customWidth="1"/>
    <col min="16" max="16" width="7.28515625" style="160" customWidth="1"/>
    <col min="17" max="17" width="7.7109375" customWidth="1"/>
  </cols>
  <sheetData>
    <row r="4" spans="1:16" ht="16.5" thickBot="1" x14ac:dyDescent="0.3"/>
    <row r="5" spans="1:16" ht="20.25" thickTop="1" thickBot="1" x14ac:dyDescent="0.35">
      <c r="E5" s="4217" t="s">
        <v>405</v>
      </c>
      <c r="F5" s="4218"/>
      <c r="G5" s="4218"/>
      <c r="H5" s="4218"/>
      <c r="I5" s="4218"/>
      <c r="J5" s="4219"/>
      <c r="K5" s="1045"/>
      <c r="L5" s="1015"/>
    </row>
    <row r="6" spans="1:16" ht="15" customHeight="1" thickTop="1" x14ac:dyDescent="0.25">
      <c r="A6" s="160"/>
      <c r="B6" s="160"/>
      <c r="C6" s="1044"/>
      <c r="D6" s="1043">
        <v>39219</v>
      </c>
      <c r="E6" s="1041">
        <v>39219</v>
      </c>
      <c r="F6" s="1042">
        <v>39227</v>
      </c>
      <c r="G6" s="1041">
        <v>39241</v>
      </c>
      <c r="H6" s="1040">
        <v>39241</v>
      </c>
      <c r="I6" s="1040">
        <v>39248</v>
      </c>
      <c r="J6" s="1040">
        <v>39248</v>
      </c>
      <c r="K6" s="1039">
        <v>39263</v>
      </c>
      <c r="L6" s="1038">
        <v>39308</v>
      </c>
      <c r="M6" s="1037" t="s">
        <v>3</v>
      </c>
      <c r="N6" s="1036" t="s">
        <v>50</v>
      </c>
      <c r="O6" s="1035" t="s">
        <v>228</v>
      </c>
    </row>
    <row r="7" spans="1:16" ht="15" customHeight="1" x14ac:dyDescent="0.25">
      <c r="A7" t="s">
        <v>4</v>
      </c>
      <c r="C7" s="1025" t="s">
        <v>135</v>
      </c>
      <c r="D7" s="1023"/>
      <c r="E7" s="1023"/>
      <c r="F7" s="1024">
        <v>11</v>
      </c>
      <c r="G7" s="1023"/>
      <c r="H7" s="1022"/>
      <c r="I7" s="1026">
        <v>2</v>
      </c>
      <c r="J7" s="1030">
        <v>12</v>
      </c>
      <c r="K7" s="1021"/>
      <c r="L7" s="1034">
        <v>13</v>
      </c>
      <c r="M7" s="1019">
        <f t="shared" ref="M7:M31" si="0">SUM(D7:L7)</f>
        <v>38</v>
      </c>
      <c r="N7" s="1018">
        <f t="shared" ref="N7:N31" si="1">AVERAGE(D7:L7)</f>
        <v>9.5</v>
      </c>
      <c r="O7" s="1017" t="s">
        <v>404</v>
      </c>
      <c r="P7" s="1012"/>
    </row>
    <row r="8" spans="1:16" x14ac:dyDescent="0.25">
      <c r="A8" t="s">
        <v>403</v>
      </c>
      <c r="C8" s="1025" t="s">
        <v>402</v>
      </c>
      <c r="D8" s="1023"/>
      <c r="E8" s="1023"/>
      <c r="F8" s="1033">
        <v>15</v>
      </c>
      <c r="G8" s="1027">
        <v>0</v>
      </c>
      <c r="H8" s="1026">
        <v>4</v>
      </c>
      <c r="I8" s="1022"/>
      <c r="J8" s="1022"/>
      <c r="K8" s="1028">
        <v>9</v>
      </c>
      <c r="L8" s="1020"/>
      <c r="M8" s="1019">
        <f t="shared" si="0"/>
        <v>28</v>
      </c>
      <c r="N8" s="1018">
        <f t="shared" si="1"/>
        <v>7</v>
      </c>
      <c r="O8" s="1017" t="s">
        <v>397</v>
      </c>
      <c r="P8" s="1012"/>
    </row>
    <row r="9" spans="1:16" x14ac:dyDescent="0.25">
      <c r="A9" t="s">
        <v>229</v>
      </c>
      <c r="C9" s="1025" t="s">
        <v>136</v>
      </c>
      <c r="D9" s="1027">
        <v>0</v>
      </c>
      <c r="E9" s="1031">
        <v>10</v>
      </c>
      <c r="F9" s="1024">
        <v>7</v>
      </c>
      <c r="G9" s="1023"/>
      <c r="H9" s="1022"/>
      <c r="I9" s="1022"/>
      <c r="J9" s="1022"/>
      <c r="K9" s="1028">
        <v>11</v>
      </c>
      <c r="L9" s="1020"/>
      <c r="M9" s="1019">
        <f t="shared" si="0"/>
        <v>28</v>
      </c>
      <c r="N9" s="1018">
        <f t="shared" si="1"/>
        <v>7</v>
      </c>
      <c r="O9" s="1017" t="s">
        <v>397</v>
      </c>
      <c r="P9" s="1012"/>
    </row>
    <row r="10" spans="1:16" x14ac:dyDescent="0.25">
      <c r="A10" t="s">
        <v>401</v>
      </c>
      <c r="C10" s="1025" t="s">
        <v>5</v>
      </c>
      <c r="D10" s="1023"/>
      <c r="E10" s="1023"/>
      <c r="F10" s="26"/>
      <c r="G10" s="1023"/>
      <c r="H10" s="1022"/>
      <c r="I10" s="1022"/>
      <c r="J10" s="1022"/>
      <c r="K10" s="1028">
        <v>6</v>
      </c>
      <c r="L10" s="1020"/>
      <c r="M10" s="1019">
        <f t="shared" si="0"/>
        <v>6</v>
      </c>
      <c r="N10" s="1018">
        <f t="shared" si="1"/>
        <v>6</v>
      </c>
      <c r="O10" s="1017" t="s">
        <v>365</v>
      </c>
      <c r="P10" s="1012"/>
    </row>
    <row r="11" spans="1:16" x14ac:dyDescent="0.25">
      <c r="A11" t="s">
        <v>400</v>
      </c>
      <c r="C11" s="1025" t="s">
        <v>399</v>
      </c>
      <c r="D11" s="1027">
        <v>6</v>
      </c>
      <c r="E11" s="1027">
        <v>0</v>
      </c>
      <c r="F11" s="1024">
        <v>6</v>
      </c>
      <c r="G11" s="1023"/>
      <c r="H11" s="1022"/>
      <c r="I11" s="1022"/>
      <c r="J11" s="1026">
        <v>8</v>
      </c>
      <c r="K11" s="1028">
        <v>5</v>
      </c>
      <c r="L11" s="1020">
        <v>9</v>
      </c>
      <c r="M11" s="1019">
        <f t="shared" si="0"/>
        <v>34</v>
      </c>
      <c r="N11" s="1018">
        <f t="shared" si="1"/>
        <v>5.666666666666667</v>
      </c>
      <c r="O11" s="1017" t="s">
        <v>379</v>
      </c>
      <c r="P11" s="1012"/>
    </row>
    <row r="12" spans="1:16" x14ac:dyDescent="0.25">
      <c r="A12" t="s">
        <v>398</v>
      </c>
      <c r="C12" s="1025" t="s">
        <v>142</v>
      </c>
      <c r="D12" s="1027">
        <v>2</v>
      </c>
      <c r="E12" s="1027">
        <v>1</v>
      </c>
      <c r="F12" s="26"/>
      <c r="G12" s="1023"/>
      <c r="H12" s="1022"/>
      <c r="I12" s="1022"/>
      <c r="J12" s="1022"/>
      <c r="K12" s="1032">
        <v>15</v>
      </c>
      <c r="L12" s="1020">
        <v>4</v>
      </c>
      <c r="M12" s="1019">
        <f t="shared" si="0"/>
        <v>22</v>
      </c>
      <c r="N12" s="1018">
        <f t="shared" si="1"/>
        <v>5.5</v>
      </c>
      <c r="O12" s="1017" t="s">
        <v>397</v>
      </c>
      <c r="P12" s="1012"/>
    </row>
    <row r="13" spans="1:16" x14ac:dyDescent="0.25">
      <c r="A13" t="s">
        <v>396</v>
      </c>
      <c r="C13" s="1025" t="s">
        <v>395</v>
      </c>
      <c r="D13" s="1027">
        <v>1</v>
      </c>
      <c r="E13" s="1027">
        <v>6</v>
      </c>
      <c r="F13" s="1024">
        <v>9</v>
      </c>
      <c r="G13" s="1023"/>
      <c r="H13" s="1022"/>
      <c r="I13" s="1022"/>
      <c r="J13" s="1022"/>
      <c r="K13" s="1021"/>
      <c r="L13" s="1020"/>
      <c r="M13" s="1019">
        <f t="shared" si="0"/>
        <v>16</v>
      </c>
      <c r="N13" s="1018">
        <f t="shared" si="1"/>
        <v>5.333333333333333</v>
      </c>
      <c r="O13" s="1017" t="s">
        <v>371</v>
      </c>
      <c r="P13" s="1012"/>
    </row>
    <row r="14" spans="1:16" x14ac:dyDescent="0.25">
      <c r="A14" t="s">
        <v>394</v>
      </c>
      <c r="C14" s="1025" t="s">
        <v>139</v>
      </c>
      <c r="D14" s="1023"/>
      <c r="E14" s="1023"/>
      <c r="F14" s="1024"/>
      <c r="G14" s="1023"/>
      <c r="H14" s="1022"/>
      <c r="I14" s="1022"/>
      <c r="J14" s="1022"/>
      <c r="K14" s="1021"/>
      <c r="L14" s="1020">
        <v>5</v>
      </c>
      <c r="M14" s="1019">
        <f t="shared" si="0"/>
        <v>5</v>
      </c>
      <c r="N14" s="1018">
        <f t="shared" si="1"/>
        <v>5</v>
      </c>
      <c r="O14" s="1017" t="s">
        <v>365</v>
      </c>
      <c r="P14" s="1012"/>
    </row>
    <row r="15" spans="1:16" x14ac:dyDescent="0.25">
      <c r="A15" t="s">
        <v>393</v>
      </c>
      <c r="C15" s="1025" t="s">
        <v>133</v>
      </c>
      <c r="D15" s="1031">
        <v>10</v>
      </c>
      <c r="E15" s="1027">
        <v>4</v>
      </c>
      <c r="F15" s="1024">
        <v>3</v>
      </c>
      <c r="G15" s="1031">
        <v>10</v>
      </c>
      <c r="H15" s="1026">
        <v>6</v>
      </c>
      <c r="I15" s="1026">
        <v>1</v>
      </c>
      <c r="J15" s="1026">
        <v>3</v>
      </c>
      <c r="K15" s="1028">
        <v>7</v>
      </c>
      <c r="L15" s="1020">
        <v>0</v>
      </c>
      <c r="M15" s="1019">
        <f t="shared" si="0"/>
        <v>44</v>
      </c>
      <c r="N15" s="1018">
        <f t="shared" si="1"/>
        <v>4.8888888888888893</v>
      </c>
      <c r="O15" s="1017" t="s">
        <v>392</v>
      </c>
      <c r="P15" s="1012"/>
    </row>
    <row r="16" spans="1:16" x14ac:dyDescent="0.25">
      <c r="A16" t="s">
        <v>391</v>
      </c>
      <c r="C16" s="1025" t="s">
        <v>1</v>
      </c>
      <c r="D16" s="1027">
        <v>0</v>
      </c>
      <c r="E16" s="1023"/>
      <c r="F16" s="1024">
        <v>5</v>
      </c>
      <c r="G16" s="1027">
        <v>1</v>
      </c>
      <c r="H16" s="1030">
        <v>10</v>
      </c>
      <c r="I16" s="1030">
        <v>10</v>
      </c>
      <c r="J16" s="1026">
        <v>1</v>
      </c>
      <c r="K16" s="1021"/>
      <c r="L16" s="1020">
        <v>1</v>
      </c>
      <c r="M16" s="1019">
        <f t="shared" si="0"/>
        <v>28</v>
      </c>
      <c r="N16" s="1018">
        <f t="shared" si="1"/>
        <v>4</v>
      </c>
      <c r="O16" s="1017" t="s">
        <v>390</v>
      </c>
      <c r="P16" s="1012"/>
    </row>
    <row r="17" spans="1:16" x14ac:dyDescent="0.25">
      <c r="A17" t="s">
        <v>389</v>
      </c>
      <c r="C17" s="1025" t="s">
        <v>141</v>
      </c>
      <c r="D17" s="1023"/>
      <c r="E17" s="1023"/>
      <c r="F17" s="26"/>
      <c r="G17" s="1023"/>
      <c r="H17" s="1022"/>
      <c r="I17" s="1026">
        <v>4</v>
      </c>
      <c r="J17" s="1026">
        <v>4</v>
      </c>
      <c r="K17" s="1021"/>
      <c r="L17" s="1020"/>
      <c r="M17" s="1019">
        <f t="shared" si="0"/>
        <v>8</v>
      </c>
      <c r="N17" s="1018">
        <f t="shared" si="1"/>
        <v>4</v>
      </c>
      <c r="O17" s="1017" t="s">
        <v>375</v>
      </c>
      <c r="P17" s="1012"/>
    </row>
    <row r="18" spans="1:16" x14ac:dyDescent="0.25">
      <c r="A18" t="s">
        <v>388</v>
      </c>
      <c r="C18" s="1025" t="s">
        <v>53</v>
      </c>
      <c r="D18" s="1023"/>
      <c r="E18" s="1023"/>
      <c r="F18" s="26"/>
      <c r="G18" s="1023"/>
      <c r="H18" s="1022"/>
      <c r="I18" s="1022"/>
      <c r="J18" s="1022"/>
      <c r="K18" s="1028">
        <v>4</v>
      </c>
      <c r="L18" s="1020"/>
      <c r="M18" s="1019">
        <f t="shared" si="0"/>
        <v>4</v>
      </c>
      <c r="N18" s="1018">
        <f t="shared" si="1"/>
        <v>4</v>
      </c>
      <c r="O18" s="1017" t="s">
        <v>365</v>
      </c>
      <c r="P18" s="1029"/>
    </row>
    <row r="19" spans="1:16" x14ac:dyDescent="0.25">
      <c r="A19" t="s">
        <v>387</v>
      </c>
      <c r="C19" s="1025" t="s">
        <v>386</v>
      </c>
      <c r="D19" s="1027">
        <v>4</v>
      </c>
      <c r="E19" s="1027">
        <v>2</v>
      </c>
      <c r="F19" s="26"/>
      <c r="G19" s="1023"/>
      <c r="H19" s="1022"/>
      <c r="I19" s="1022"/>
      <c r="J19" s="1022"/>
      <c r="K19" s="1021"/>
      <c r="L19" s="1020"/>
      <c r="M19" s="1019">
        <f t="shared" si="0"/>
        <v>6</v>
      </c>
      <c r="N19" s="1018">
        <f t="shared" si="1"/>
        <v>3</v>
      </c>
      <c r="O19" s="1017" t="s">
        <v>375</v>
      </c>
    </row>
    <row r="20" spans="1:16" s="160" customFormat="1" x14ac:dyDescent="0.25">
      <c r="A20" t="s">
        <v>385</v>
      </c>
      <c r="B20"/>
      <c r="C20" s="1025" t="s">
        <v>191</v>
      </c>
      <c r="D20" s="1023"/>
      <c r="E20" s="1023"/>
      <c r="F20" s="26"/>
      <c r="G20" s="1023"/>
      <c r="H20" s="1022"/>
      <c r="I20" s="1022"/>
      <c r="J20" s="1026">
        <v>6</v>
      </c>
      <c r="K20" s="1028">
        <v>0</v>
      </c>
      <c r="L20" s="1020"/>
      <c r="M20" s="1019">
        <f t="shared" si="0"/>
        <v>6</v>
      </c>
      <c r="N20" s="1018">
        <f t="shared" si="1"/>
        <v>3</v>
      </c>
      <c r="O20" s="1017" t="s">
        <v>375</v>
      </c>
    </row>
    <row r="21" spans="1:16" x14ac:dyDescent="0.25">
      <c r="A21" t="s">
        <v>384</v>
      </c>
      <c r="C21" s="1025" t="s">
        <v>197</v>
      </c>
      <c r="D21" s="1023"/>
      <c r="E21" s="1023"/>
      <c r="F21" s="1024">
        <v>4</v>
      </c>
      <c r="G21" s="1023"/>
      <c r="H21" s="1022"/>
      <c r="I21" s="1022"/>
      <c r="J21" s="1022"/>
      <c r="K21" s="1028">
        <v>0</v>
      </c>
      <c r="L21" s="1020">
        <v>3</v>
      </c>
      <c r="M21" s="1019">
        <f t="shared" si="0"/>
        <v>7</v>
      </c>
      <c r="N21" s="1018">
        <f t="shared" si="1"/>
        <v>2.3333333333333335</v>
      </c>
      <c r="O21" s="1017" t="s">
        <v>371</v>
      </c>
    </row>
    <row r="22" spans="1:16" x14ac:dyDescent="0.25">
      <c r="A22" t="s">
        <v>383</v>
      </c>
      <c r="C22" s="1025" t="s">
        <v>382</v>
      </c>
      <c r="D22" s="1023"/>
      <c r="E22" s="1023"/>
      <c r="F22" s="1024">
        <v>2</v>
      </c>
      <c r="G22" s="1023"/>
      <c r="H22" s="1022"/>
      <c r="I22" s="1026">
        <v>0</v>
      </c>
      <c r="J22" s="1026">
        <v>0</v>
      </c>
      <c r="K22" s="1028">
        <v>2</v>
      </c>
      <c r="L22" s="1020">
        <v>7</v>
      </c>
      <c r="M22" s="1019">
        <f t="shared" si="0"/>
        <v>11</v>
      </c>
      <c r="N22" s="1018">
        <f t="shared" si="1"/>
        <v>2.2000000000000002</v>
      </c>
      <c r="O22" s="1017" t="s">
        <v>381</v>
      </c>
    </row>
    <row r="23" spans="1:16" x14ac:dyDescent="0.25">
      <c r="A23" t="s">
        <v>380</v>
      </c>
      <c r="C23" s="1025" t="s">
        <v>2</v>
      </c>
      <c r="D23" s="1023"/>
      <c r="E23" s="1023"/>
      <c r="F23" s="1024">
        <v>0</v>
      </c>
      <c r="G23" s="1027">
        <v>6</v>
      </c>
      <c r="H23" s="1026">
        <v>1</v>
      </c>
      <c r="I23" s="1026">
        <v>6</v>
      </c>
      <c r="J23" s="1026">
        <v>0</v>
      </c>
      <c r="K23" s="1028">
        <v>0</v>
      </c>
      <c r="L23" s="1020"/>
      <c r="M23" s="1019">
        <f t="shared" si="0"/>
        <v>13</v>
      </c>
      <c r="N23" s="1018">
        <f t="shared" si="1"/>
        <v>2.1666666666666665</v>
      </c>
      <c r="O23" s="1017" t="s">
        <v>379</v>
      </c>
    </row>
    <row r="24" spans="1:16" x14ac:dyDescent="0.25">
      <c r="A24" t="s">
        <v>378</v>
      </c>
      <c r="C24" s="1025" t="s">
        <v>377</v>
      </c>
      <c r="D24" s="1023"/>
      <c r="E24" s="1023"/>
      <c r="F24" s="26"/>
      <c r="G24" s="1027">
        <v>2</v>
      </c>
      <c r="H24" s="1026">
        <v>2</v>
      </c>
      <c r="I24" s="1022"/>
      <c r="J24" s="1022"/>
      <c r="K24" s="1021"/>
      <c r="L24" s="1020"/>
      <c r="M24" s="1019">
        <f t="shared" si="0"/>
        <v>4</v>
      </c>
      <c r="N24" s="1018">
        <f t="shared" si="1"/>
        <v>2</v>
      </c>
      <c r="O24" s="1017" t="s">
        <v>375</v>
      </c>
    </row>
    <row r="25" spans="1:16" x14ac:dyDescent="0.25">
      <c r="A25" t="s">
        <v>376</v>
      </c>
      <c r="C25" s="1025" t="s">
        <v>51</v>
      </c>
      <c r="D25" s="1023"/>
      <c r="E25" s="1023"/>
      <c r="F25" s="1024">
        <v>1</v>
      </c>
      <c r="G25" s="1023"/>
      <c r="H25" s="1023"/>
      <c r="I25" s="1022"/>
      <c r="J25" s="1022"/>
      <c r="K25" s="1028">
        <v>3</v>
      </c>
      <c r="L25" s="1020"/>
      <c r="M25" s="1019">
        <f t="shared" si="0"/>
        <v>4</v>
      </c>
      <c r="N25" s="1018">
        <f t="shared" si="1"/>
        <v>2</v>
      </c>
      <c r="O25" s="1017" t="s">
        <v>375</v>
      </c>
    </row>
    <row r="26" spans="1:16" x14ac:dyDescent="0.25">
      <c r="A26" t="s">
        <v>374</v>
      </c>
      <c r="C26" s="1025" t="s">
        <v>54</v>
      </c>
      <c r="D26" s="1023"/>
      <c r="E26" s="1023"/>
      <c r="F26" s="1024"/>
      <c r="G26" s="1023"/>
      <c r="H26" s="1023"/>
      <c r="I26" s="1022"/>
      <c r="J26" s="1022"/>
      <c r="K26" s="1021"/>
      <c r="L26" s="1020">
        <v>2</v>
      </c>
      <c r="M26" s="1019">
        <f t="shared" si="0"/>
        <v>2</v>
      </c>
      <c r="N26" s="1018">
        <f t="shared" si="1"/>
        <v>2</v>
      </c>
      <c r="O26" s="1017" t="s">
        <v>365</v>
      </c>
    </row>
    <row r="27" spans="1:16" x14ac:dyDescent="0.25">
      <c r="A27" t="s">
        <v>373</v>
      </c>
      <c r="C27" s="1025" t="s">
        <v>372</v>
      </c>
      <c r="D27" s="1023"/>
      <c r="E27" s="1023"/>
      <c r="F27" s="26"/>
      <c r="G27" s="1027">
        <v>4</v>
      </c>
      <c r="H27" s="1027">
        <v>0</v>
      </c>
      <c r="I27" s="1022"/>
      <c r="J27" s="1022"/>
      <c r="K27" s="1028">
        <v>1</v>
      </c>
      <c r="L27" s="1020"/>
      <c r="M27" s="1019">
        <f t="shared" si="0"/>
        <v>5</v>
      </c>
      <c r="N27" s="1018">
        <f t="shared" si="1"/>
        <v>1.6666666666666667</v>
      </c>
      <c r="O27" s="1017" t="s">
        <v>371</v>
      </c>
    </row>
    <row r="28" spans="1:16" x14ac:dyDescent="0.25">
      <c r="A28" t="s">
        <v>370</v>
      </c>
      <c r="C28" s="1025" t="s">
        <v>218</v>
      </c>
      <c r="D28" s="1023"/>
      <c r="E28" s="1023"/>
      <c r="F28" s="26"/>
      <c r="G28" s="1027">
        <v>0</v>
      </c>
      <c r="H28" s="1027">
        <v>0</v>
      </c>
      <c r="I28" s="1026">
        <v>0</v>
      </c>
      <c r="J28" s="1026">
        <v>2</v>
      </c>
      <c r="K28" s="1021"/>
      <c r="L28" s="1020"/>
      <c r="M28" s="1019">
        <f t="shared" si="0"/>
        <v>2</v>
      </c>
      <c r="N28" s="1018">
        <f t="shared" si="1"/>
        <v>0.5</v>
      </c>
      <c r="O28" s="1017" t="s">
        <v>369</v>
      </c>
    </row>
    <row r="29" spans="1:16" x14ac:dyDescent="0.25">
      <c r="A29" t="s">
        <v>368</v>
      </c>
      <c r="C29" s="1025" t="s">
        <v>226</v>
      </c>
      <c r="D29" s="1023"/>
      <c r="E29" s="1023"/>
      <c r="F29" s="1024">
        <v>0</v>
      </c>
      <c r="G29" s="1023"/>
      <c r="H29" s="1023"/>
      <c r="I29" s="1022"/>
      <c r="J29" s="1022"/>
      <c r="K29" s="1021"/>
      <c r="L29" s="1020"/>
      <c r="M29" s="1019">
        <f t="shared" si="0"/>
        <v>0</v>
      </c>
      <c r="N29" s="1018">
        <f t="shared" si="1"/>
        <v>0</v>
      </c>
      <c r="O29" s="1017" t="s">
        <v>365</v>
      </c>
    </row>
    <row r="30" spans="1:16" x14ac:dyDescent="0.25">
      <c r="A30" t="s">
        <v>367</v>
      </c>
      <c r="C30" s="1025" t="s">
        <v>52</v>
      </c>
      <c r="D30" s="1023"/>
      <c r="E30" s="1023"/>
      <c r="F30" s="1024">
        <v>0</v>
      </c>
      <c r="G30" s="1023"/>
      <c r="H30" s="1023"/>
      <c r="I30" s="1022"/>
      <c r="J30" s="1022"/>
      <c r="K30" s="1021"/>
      <c r="L30" s="1020"/>
      <c r="M30" s="1019">
        <f t="shared" si="0"/>
        <v>0</v>
      </c>
      <c r="N30" s="1018">
        <f t="shared" si="1"/>
        <v>0</v>
      </c>
      <c r="O30" s="1017" t="s">
        <v>365</v>
      </c>
    </row>
    <row r="31" spans="1:16" x14ac:dyDescent="0.25">
      <c r="A31" t="s">
        <v>366</v>
      </c>
      <c r="C31" s="1025" t="s">
        <v>199</v>
      </c>
      <c r="D31" s="1023"/>
      <c r="E31" s="1023"/>
      <c r="F31" s="1024"/>
      <c r="G31" s="1023"/>
      <c r="H31" s="1023"/>
      <c r="I31" s="1022"/>
      <c r="J31" s="1022"/>
      <c r="K31" s="1021"/>
      <c r="L31" s="1020">
        <v>0</v>
      </c>
      <c r="M31" s="1019">
        <f t="shared" si="0"/>
        <v>0</v>
      </c>
      <c r="N31" s="1018">
        <f t="shared" si="1"/>
        <v>0</v>
      </c>
      <c r="O31" s="1017" t="s">
        <v>365</v>
      </c>
    </row>
    <row r="32" spans="1:16" x14ac:dyDescent="0.25">
      <c r="C32" s="1016"/>
      <c r="D32" s="1014"/>
      <c r="E32" s="1014"/>
      <c r="F32" s="1015"/>
      <c r="G32" s="1014"/>
      <c r="H32" s="1014"/>
      <c r="I32" s="1014"/>
      <c r="J32" s="1014"/>
      <c r="K32" s="1014"/>
      <c r="L32" s="1013"/>
      <c r="M32" s="1012"/>
      <c r="N32" s="1011"/>
      <c r="O32" s="1010"/>
    </row>
    <row r="33" spans="3:16" s="999" customFormat="1" ht="12" customHeight="1" x14ac:dyDescent="0.25">
      <c r="C33" s="1009"/>
      <c r="D33" s="4214" t="s">
        <v>364</v>
      </c>
      <c r="E33" s="4215"/>
      <c r="F33" s="4215"/>
      <c r="G33" s="4215"/>
      <c r="H33" s="4216"/>
      <c r="I33" s="1000"/>
      <c r="L33" s="997"/>
      <c r="M33" s="1000"/>
      <c r="N33" s="1001"/>
      <c r="O33" s="1005"/>
      <c r="P33" s="1000"/>
    </row>
    <row r="34" spans="3:16" s="999" customFormat="1" ht="12" customHeight="1" x14ac:dyDescent="0.25">
      <c r="C34" s="1008" t="s">
        <v>363</v>
      </c>
      <c r="D34" s="1006" t="s">
        <v>362</v>
      </c>
      <c r="E34" s="1006">
        <v>8</v>
      </c>
      <c r="F34" s="1006">
        <v>9</v>
      </c>
      <c r="G34" s="1006">
        <v>10</v>
      </c>
      <c r="H34" s="1007">
        <v>11</v>
      </c>
      <c r="I34" s="1006" t="s">
        <v>361</v>
      </c>
      <c r="L34" s="997"/>
      <c r="M34" s="1000"/>
      <c r="N34" s="1001"/>
      <c r="O34" s="1005"/>
      <c r="P34" s="1000"/>
    </row>
    <row r="35" spans="3:16" s="999" customFormat="1" ht="12" customHeight="1" x14ac:dyDescent="0.25">
      <c r="C35" s="1003">
        <v>1</v>
      </c>
      <c r="D35" s="1002">
        <v>10</v>
      </c>
      <c r="E35" s="1002">
        <v>11</v>
      </c>
      <c r="F35" s="1002">
        <v>12</v>
      </c>
      <c r="G35" s="1002">
        <v>13</v>
      </c>
      <c r="H35" s="1002">
        <v>14</v>
      </c>
      <c r="I35" s="1004">
        <v>15</v>
      </c>
      <c r="L35" s="997"/>
      <c r="M35" s="1000"/>
      <c r="N35" s="1001"/>
      <c r="O35" s="1005"/>
      <c r="P35" s="1000"/>
    </row>
    <row r="36" spans="3:16" s="999" customFormat="1" ht="12" customHeight="1" x14ac:dyDescent="0.25">
      <c r="C36" s="1003">
        <v>2</v>
      </c>
      <c r="D36" s="1002">
        <v>6</v>
      </c>
      <c r="E36" s="1002">
        <v>7</v>
      </c>
      <c r="F36" s="1002">
        <v>8</v>
      </c>
      <c r="G36" s="1002">
        <v>9</v>
      </c>
      <c r="H36" s="1002">
        <v>10</v>
      </c>
      <c r="I36" s="1004">
        <v>11</v>
      </c>
      <c r="L36" s="997"/>
      <c r="M36" s="1000"/>
      <c r="N36" s="1001"/>
      <c r="O36" s="1005"/>
      <c r="P36" s="1000"/>
    </row>
    <row r="37" spans="3:16" s="999" customFormat="1" ht="12" customHeight="1" x14ac:dyDescent="0.25">
      <c r="C37" s="1003">
        <v>3</v>
      </c>
      <c r="D37" s="1002">
        <v>4</v>
      </c>
      <c r="E37" s="1002">
        <v>5</v>
      </c>
      <c r="F37" s="1002">
        <v>6</v>
      </c>
      <c r="G37" s="1002">
        <v>7</v>
      </c>
      <c r="H37" s="1002">
        <v>8</v>
      </c>
      <c r="I37" s="1004">
        <v>9</v>
      </c>
      <c r="L37" s="997"/>
      <c r="M37" s="1000"/>
      <c r="N37" s="1001"/>
      <c r="O37" s="1005"/>
      <c r="P37" s="1000"/>
    </row>
    <row r="38" spans="3:16" s="999" customFormat="1" ht="12" customHeight="1" x14ac:dyDescent="0.25">
      <c r="C38" s="1003">
        <v>4</v>
      </c>
      <c r="D38" s="1002">
        <v>2</v>
      </c>
      <c r="E38" s="1002">
        <v>3</v>
      </c>
      <c r="F38" s="1002">
        <v>4</v>
      </c>
      <c r="G38" s="1002">
        <v>5</v>
      </c>
      <c r="H38" s="1002">
        <v>6</v>
      </c>
      <c r="I38" s="1004">
        <v>7</v>
      </c>
      <c r="L38" s="997"/>
      <c r="M38" s="1000"/>
      <c r="N38" s="1001"/>
      <c r="O38" s="1005"/>
      <c r="P38" s="1000"/>
    </row>
    <row r="39" spans="3:16" s="999" customFormat="1" ht="12" customHeight="1" x14ac:dyDescent="0.25">
      <c r="C39" s="1003">
        <v>5</v>
      </c>
      <c r="D39" s="1002">
        <v>1</v>
      </c>
      <c r="E39" s="1002">
        <v>2</v>
      </c>
      <c r="F39" s="1002">
        <v>3</v>
      </c>
      <c r="G39" s="1002">
        <v>4</v>
      </c>
      <c r="H39" s="1002">
        <v>5</v>
      </c>
      <c r="I39" s="1004">
        <v>6</v>
      </c>
      <c r="L39" s="997"/>
      <c r="M39" s="1000"/>
      <c r="N39" s="1001"/>
      <c r="O39" s="1005"/>
      <c r="P39" s="1000"/>
    </row>
    <row r="40" spans="3:16" s="999" customFormat="1" ht="12" customHeight="1" x14ac:dyDescent="0.25">
      <c r="C40" s="1003">
        <v>6</v>
      </c>
      <c r="D40" s="1002">
        <v>0</v>
      </c>
      <c r="E40" s="1002">
        <v>1</v>
      </c>
      <c r="F40" s="1002">
        <v>2</v>
      </c>
      <c r="G40" s="1002">
        <v>3</v>
      </c>
      <c r="H40" s="1002">
        <v>4</v>
      </c>
      <c r="I40" s="1004">
        <v>5</v>
      </c>
      <c r="L40" s="997"/>
      <c r="M40" s="1000"/>
      <c r="N40" s="1001"/>
      <c r="O40" s="1005"/>
      <c r="P40" s="1000"/>
    </row>
    <row r="41" spans="3:16" s="999" customFormat="1" ht="12" customHeight="1" x14ac:dyDescent="0.25">
      <c r="C41" s="1003">
        <v>7</v>
      </c>
      <c r="D41" s="1002">
        <v>0</v>
      </c>
      <c r="E41" s="1002">
        <v>0</v>
      </c>
      <c r="F41" s="1002">
        <v>1</v>
      </c>
      <c r="G41" s="1002">
        <v>2</v>
      </c>
      <c r="H41" s="1002">
        <v>3</v>
      </c>
      <c r="I41" s="1004">
        <v>4</v>
      </c>
      <c r="L41" s="997"/>
      <c r="M41" s="1000"/>
      <c r="N41" s="1001"/>
      <c r="O41" s="1005"/>
      <c r="P41" s="1000"/>
    </row>
    <row r="42" spans="3:16" s="999" customFormat="1" ht="12" customHeight="1" x14ac:dyDescent="0.25">
      <c r="C42" s="1003">
        <v>8</v>
      </c>
      <c r="D42" s="1002" t="s">
        <v>0</v>
      </c>
      <c r="E42" s="1002">
        <v>0</v>
      </c>
      <c r="F42" s="1002">
        <v>0</v>
      </c>
      <c r="G42" s="1002">
        <v>1</v>
      </c>
      <c r="H42" s="1002">
        <v>2</v>
      </c>
      <c r="I42" s="1004">
        <v>3</v>
      </c>
      <c r="L42" s="997"/>
      <c r="M42" s="1000"/>
      <c r="N42" s="1001"/>
      <c r="O42" s="1005"/>
      <c r="P42" s="1000"/>
    </row>
    <row r="43" spans="3:16" s="999" customFormat="1" ht="12" customHeight="1" x14ac:dyDescent="0.25">
      <c r="C43" s="1003">
        <v>9</v>
      </c>
      <c r="D43" s="1002" t="s">
        <v>0</v>
      </c>
      <c r="E43" s="1002" t="s">
        <v>0</v>
      </c>
      <c r="F43" s="1002">
        <v>0</v>
      </c>
      <c r="G43" s="1002">
        <v>0</v>
      </c>
      <c r="H43" s="1002">
        <v>1</v>
      </c>
      <c r="I43" s="1004">
        <v>2</v>
      </c>
      <c r="L43" s="997"/>
      <c r="M43" s="1000"/>
      <c r="N43" s="1001"/>
      <c r="P43" s="1000"/>
    </row>
    <row r="44" spans="3:16" s="999" customFormat="1" ht="12" customHeight="1" x14ac:dyDescent="0.25">
      <c r="C44" s="1003">
        <v>10</v>
      </c>
      <c r="D44" s="1002" t="s">
        <v>0</v>
      </c>
      <c r="E44" s="1002" t="s">
        <v>0</v>
      </c>
      <c r="F44" s="1002" t="s">
        <v>0</v>
      </c>
      <c r="G44" s="1002">
        <v>0</v>
      </c>
      <c r="H44" s="1002">
        <v>0</v>
      </c>
      <c r="I44" s="1004">
        <v>1</v>
      </c>
      <c r="L44" s="997"/>
      <c r="M44" s="1000"/>
      <c r="N44" s="1001"/>
      <c r="P44" s="1000"/>
    </row>
    <row r="45" spans="3:16" s="999" customFormat="1" ht="12" customHeight="1" x14ac:dyDescent="0.25">
      <c r="C45" s="1003" t="s">
        <v>360</v>
      </c>
      <c r="D45" s="1002" t="s">
        <v>0</v>
      </c>
      <c r="E45" s="1002" t="s">
        <v>0</v>
      </c>
      <c r="F45" s="1002" t="s">
        <v>0</v>
      </c>
      <c r="G45" s="1002" t="s">
        <v>0</v>
      </c>
      <c r="H45" s="1002">
        <v>0</v>
      </c>
      <c r="I45" s="1002">
        <v>0</v>
      </c>
      <c r="L45" s="997"/>
      <c r="M45" s="1000"/>
      <c r="N45" s="1001"/>
      <c r="P45" s="1000"/>
    </row>
  </sheetData>
  <sheetProtection algorithmName="SHA-512" hashValue="+VR+/HHmsgvPA45Z9Ts9NZwYGHxEkpBPXbU1t5BAQNQ//yTPmZmTYSnhrN6AvbUYYrLv+yXOlFuzdgj61RsQAA==" saltValue="URte7lgDR+g1zTGdaox6xA==" spinCount="100000" sheet="1" objects="1" scenarios="1"/>
  <mergeCells count="2">
    <mergeCell ref="D33:H33"/>
    <mergeCell ref="E5:J5"/>
  </mergeCells>
  <pageMargins left="0.19685039370078741" right="0.19685039370078741" top="0.19685039370078741" bottom="0.19685039370078741" header="0" footer="0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2:BU122"/>
  <sheetViews>
    <sheetView showGridLines="0" zoomScale="115" zoomScaleNormal="115" workbookViewId="0">
      <pane ySplit="8" topLeftCell="A93" activePane="bottomLeft" state="frozen"/>
      <selection pane="bottomLeft" activeCell="N117" sqref="N117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1" width="4.7109375" style="18" customWidth="1"/>
    <col min="72" max="72" width="12.140625" style="17" customWidth="1"/>
    <col min="73" max="73" width="3.85546875" style="18" customWidth="1"/>
    <col min="74" max="74" width="7.7109375" style="18" customWidth="1"/>
    <col min="75" max="16384" width="11.42578125" style="18"/>
  </cols>
  <sheetData>
    <row r="2" spans="2:73" s="34" customFormat="1" ht="20.100000000000001" customHeight="1" x14ac:dyDescent="0.35">
      <c r="B2" s="33"/>
      <c r="C2" s="3769" t="s">
        <v>154</v>
      </c>
      <c r="D2" s="3770"/>
      <c r="E2" s="3770"/>
      <c r="F2" s="3770"/>
      <c r="G2" s="3770"/>
      <c r="H2" s="3770"/>
      <c r="I2" s="3770"/>
      <c r="J2" s="3770"/>
      <c r="K2" s="3770"/>
      <c r="L2" s="3770"/>
      <c r="M2" s="3770"/>
      <c r="N2" s="3770"/>
      <c r="O2" s="3770"/>
      <c r="P2" s="3770"/>
      <c r="Q2" s="3770"/>
      <c r="R2" s="3770"/>
      <c r="S2" s="3770"/>
      <c r="T2" s="3770"/>
      <c r="U2" s="3770"/>
      <c r="V2" s="3770"/>
      <c r="W2" s="3770"/>
      <c r="X2" s="3770"/>
      <c r="Y2" s="3770"/>
      <c r="Z2" s="3770"/>
      <c r="AA2" s="3770"/>
      <c r="AB2" s="3770"/>
      <c r="AC2" s="3770"/>
      <c r="AD2" s="3770"/>
      <c r="AE2" s="3770"/>
      <c r="AF2" s="3770"/>
      <c r="AG2" s="3770"/>
      <c r="AH2" s="3770"/>
      <c r="AI2" s="3770"/>
      <c r="AJ2" s="3770"/>
      <c r="AK2" s="3770"/>
      <c r="AL2" s="3770"/>
      <c r="AM2" s="3770"/>
      <c r="AN2" s="3770"/>
      <c r="AO2" s="3770"/>
      <c r="AP2" s="3770"/>
      <c r="AQ2" s="3770"/>
      <c r="AR2" s="3770"/>
      <c r="AS2" s="3770"/>
      <c r="AT2" s="3770"/>
      <c r="AU2" s="3770"/>
      <c r="AV2" s="3770"/>
      <c r="AW2" s="3770"/>
      <c r="AX2" s="3770"/>
      <c r="AY2" s="3770"/>
      <c r="AZ2" s="3770"/>
      <c r="BA2" s="3770"/>
      <c r="BB2" s="3770"/>
      <c r="BC2" s="3770"/>
      <c r="BD2" s="3770"/>
      <c r="BE2" s="3770"/>
      <c r="BF2" s="3770"/>
      <c r="BG2" s="3770"/>
      <c r="BH2" s="3770"/>
      <c r="BI2" s="3770"/>
      <c r="BJ2" s="3770"/>
      <c r="BK2" s="3770"/>
      <c r="BL2" s="3770"/>
      <c r="BM2" s="3770"/>
      <c r="BN2" s="3770"/>
      <c r="BO2" s="3770"/>
      <c r="BP2" s="3770"/>
      <c r="BQ2" s="3770"/>
      <c r="BR2" s="3770"/>
      <c r="BS2" s="3771"/>
      <c r="BT2" s="33"/>
    </row>
    <row r="3" spans="2:73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14"/>
      <c r="AL3" s="14"/>
      <c r="AM3" s="14"/>
      <c r="AN3" s="14"/>
      <c r="AO3" s="14"/>
      <c r="AP3" s="14"/>
      <c r="AQ3" s="1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14"/>
      <c r="BQ3" s="14"/>
      <c r="BR3" s="14"/>
      <c r="BS3" s="14"/>
      <c r="BT3" s="2"/>
      <c r="BU3" s="14"/>
    </row>
    <row r="4" spans="2:73" ht="11.1" customHeight="1" x14ac:dyDescent="0.2">
      <c r="B4" s="3"/>
      <c r="C4" s="3763" t="s">
        <v>186</v>
      </c>
      <c r="D4" s="3764"/>
      <c r="E4" s="3764"/>
      <c r="F4" s="3764"/>
      <c r="G4" s="3764"/>
      <c r="H4" s="3764"/>
      <c r="I4" s="3764"/>
      <c r="J4" s="3764"/>
      <c r="K4" s="3764"/>
      <c r="L4" s="3764"/>
      <c r="M4" s="3764"/>
      <c r="N4" s="3764"/>
      <c r="O4" s="3764"/>
      <c r="P4" s="3764"/>
      <c r="Q4" s="3764"/>
      <c r="R4" s="3764"/>
      <c r="S4" s="3764"/>
      <c r="T4" s="3764"/>
      <c r="U4" s="3764"/>
      <c r="V4" s="3764"/>
      <c r="W4" s="3764"/>
      <c r="X4" s="3764"/>
      <c r="Y4" s="3764"/>
      <c r="Z4" s="3764"/>
      <c r="AA4" s="3764"/>
      <c r="AB4" s="3764"/>
      <c r="AC4" s="3764"/>
      <c r="AD4" s="3764"/>
      <c r="AE4" s="3764"/>
      <c r="AF4" s="3764"/>
      <c r="AG4" s="3764"/>
      <c r="AH4" s="3764"/>
      <c r="AI4" s="3764"/>
      <c r="AJ4" s="3764"/>
      <c r="AK4" s="3764"/>
      <c r="AL4" s="3764"/>
      <c r="AM4" s="3764"/>
      <c r="AN4" s="3764"/>
      <c r="AO4" s="3764"/>
      <c r="AP4" s="3764"/>
      <c r="AQ4" s="3764"/>
      <c r="AR4" s="3764"/>
      <c r="AS4" s="3764"/>
      <c r="AT4" s="3764"/>
      <c r="AU4" s="3764"/>
      <c r="AV4" s="3764"/>
      <c r="AW4" s="3764"/>
      <c r="AX4" s="3764"/>
      <c r="AY4" s="3764"/>
      <c r="AZ4" s="3764"/>
      <c r="BA4" s="3764"/>
      <c r="BB4" s="3764"/>
      <c r="BC4" s="3764"/>
      <c r="BD4" s="3764"/>
      <c r="BE4" s="3764"/>
      <c r="BF4" s="3764"/>
      <c r="BG4" s="3764"/>
      <c r="BH4" s="3764"/>
      <c r="BI4" s="3764"/>
      <c r="BJ4" s="3764"/>
      <c r="BK4" s="3764"/>
      <c r="BL4" s="3764"/>
      <c r="BM4" s="3764"/>
      <c r="BN4" s="3764"/>
      <c r="BO4" s="3764"/>
      <c r="BP4" s="3764"/>
      <c r="BQ4" s="3764"/>
      <c r="BR4" s="3764"/>
      <c r="BS4" s="3765"/>
      <c r="BT4" s="2"/>
      <c r="BU4" s="14"/>
    </row>
    <row r="5" spans="2:73" ht="11.1" customHeight="1" x14ac:dyDescent="0.2">
      <c r="B5" s="3"/>
      <c r="C5" s="3766"/>
      <c r="D5" s="3767"/>
      <c r="E5" s="3767"/>
      <c r="F5" s="3767"/>
      <c r="G5" s="3767"/>
      <c r="H5" s="3767"/>
      <c r="I5" s="3767"/>
      <c r="J5" s="3767"/>
      <c r="K5" s="3767"/>
      <c r="L5" s="3767"/>
      <c r="M5" s="3767"/>
      <c r="N5" s="3767"/>
      <c r="O5" s="3767"/>
      <c r="P5" s="3767"/>
      <c r="Q5" s="3767"/>
      <c r="R5" s="3767"/>
      <c r="S5" s="3767"/>
      <c r="T5" s="3767"/>
      <c r="U5" s="3767"/>
      <c r="V5" s="3767"/>
      <c r="W5" s="3767"/>
      <c r="X5" s="3767"/>
      <c r="Y5" s="3767"/>
      <c r="Z5" s="3767"/>
      <c r="AA5" s="3767"/>
      <c r="AB5" s="3767"/>
      <c r="AC5" s="3767"/>
      <c r="AD5" s="3767"/>
      <c r="AE5" s="3767"/>
      <c r="AF5" s="3767"/>
      <c r="AG5" s="3767"/>
      <c r="AH5" s="3767"/>
      <c r="AI5" s="3767"/>
      <c r="AJ5" s="3767"/>
      <c r="AK5" s="3767"/>
      <c r="AL5" s="3767"/>
      <c r="AM5" s="3767"/>
      <c r="AN5" s="3767"/>
      <c r="AO5" s="3767"/>
      <c r="AP5" s="3767"/>
      <c r="AQ5" s="3767"/>
      <c r="AR5" s="3767"/>
      <c r="AS5" s="3767"/>
      <c r="AT5" s="3767"/>
      <c r="AU5" s="3767"/>
      <c r="AV5" s="3767"/>
      <c r="AW5" s="3767"/>
      <c r="AX5" s="3767"/>
      <c r="AY5" s="3767"/>
      <c r="AZ5" s="3767"/>
      <c r="BA5" s="3767"/>
      <c r="BB5" s="3767"/>
      <c r="BC5" s="3767"/>
      <c r="BD5" s="3767"/>
      <c r="BE5" s="3767"/>
      <c r="BF5" s="3767"/>
      <c r="BG5" s="3767"/>
      <c r="BH5" s="3767"/>
      <c r="BI5" s="3767"/>
      <c r="BJ5" s="3767"/>
      <c r="BK5" s="3767"/>
      <c r="BL5" s="3767"/>
      <c r="BM5" s="3767"/>
      <c r="BN5" s="3767"/>
      <c r="BO5" s="3767"/>
      <c r="BP5" s="3767"/>
      <c r="BQ5" s="3767"/>
      <c r="BR5" s="3767"/>
      <c r="BS5" s="3768"/>
      <c r="BT5" s="2"/>
      <c r="BU5" s="14"/>
    </row>
    <row r="6" spans="2:73" ht="5.25" customHeight="1" x14ac:dyDescent="0.2">
      <c r="B6" s="2"/>
      <c r="C6" s="1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4"/>
      <c r="AT6" s="4"/>
      <c r="AU6" s="4"/>
      <c r="AV6" s="4"/>
      <c r="AW6" s="4"/>
      <c r="AX6" s="4"/>
      <c r="AY6" s="4"/>
      <c r="AZ6" s="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2"/>
      <c r="BU6" s="14"/>
    </row>
    <row r="7" spans="2:73" ht="11.1" customHeight="1" x14ac:dyDescent="0.2">
      <c r="B7" s="3" t="s">
        <v>108</v>
      </c>
      <c r="C7" s="38">
        <f t="shared" ref="C7:Q7" si="0">COUNTIF(G,C8)</f>
        <v>14</v>
      </c>
      <c r="D7" s="39">
        <f t="shared" si="0"/>
        <v>32</v>
      </c>
      <c r="E7" s="46">
        <f t="shared" si="0"/>
        <v>3</v>
      </c>
      <c r="F7" s="46">
        <f>COUNTIF(G,F8)</f>
        <v>31</v>
      </c>
      <c r="G7" s="46">
        <f>COUNTIF(G,G8)</f>
        <v>64</v>
      </c>
      <c r="H7" s="46">
        <f>COUNTIF(G,H8)</f>
        <v>84</v>
      </c>
      <c r="I7" s="46">
        <f>COUNTIF(G,I8)</f>
        <v>13</v>
      </c>
      <c r="J7" s="46">
        <f t="shared" si="0"/>
        <v>6</v>
      </c>
      <c r="K7" s="46">
        <f t="shared" si="0"/>
        <v>53</v>
      </c>
      <c r="L7" s="46">
        <f t="shared" si="0"/>
        <v>6</v>
      </c>
      <c r="M7" s="46">
        <f t="shared" si="0"/>
        <v>34</v>
      </c>
      <c r="N7" s="46">
        <f t="shared" si="0"/>
        <v>159</v>
      </c>
      <c r="O7" s="46">
        <f t="shared" si="0"/>
        <v>10</v>
      </c>
      <c r="P7" s="46">
        <f t="shared" si="0"/>
        <v>74</v>
      </c>
      <c r="Q7" s="46">
        <f t="shared" si="0"/>
        <v>64</v>
      </c>
      <c r="R7" s="46">
        <f t="shared" ref="R7:AU7" si="1">COUNTIF(G,R8)</f>
        <v>12</v>
      </c>
      <c r="S7" s="46">
        <f t="shared" si="1"/>
        <v>11</v>
      </c>
      <c r="T7" s="46">
        <f t="shared" si="1"/>
        <v>9</v>
      </c>
      <c r="U7" s="46">
        <f t="shared" si="1"/>
        <v>6</v>
      </c>
      <c r="V7" s="46">
        <f t="shared" si="1"/>
        <v>1</v>
      </c>
      <c r="W7" s="46">
        <f t="shared" si="1"/>
        <v>13</v>
      </c>
      <c r="X7" s="46">
        <f t="shared" si="1"/>
        <v>50</v>
      </c>
      <c r="Y7" s="46">
        <f t="shared" si="1"/>
        <v>4</v>
      </c>
      <c r="Z7" s="46">
        <f t="shared" si="1"/>
        <v>9</v>
      </c>
      <c r="AA7" s="46">
        <f t="shared" si="1"/>
        <v>3</v>
      </c>
      <c r="AB7" s="46">
        <f t="shared" si="1"/>
        <v>31</v>
      </c>
      <c r="AC7" s="46">
        <f t="shared" si="1"/>
        <v>0</v>
      </c>
      <c r="AD7" s="46">
        <f t="shared" si="1"/>
        <v>46</v>
      </c>
      <c r="AE7" s="46">
        <f t="shared" si="1"/>
        <v>63</v>
      </c>
      <c r="AF7" s="46">
        <f t="shared" si="1"/>
        <v>21</v>
      </c>
      <c r="AG7" s="46">
        <f t="shared" si="1"/>
        <v>25</v>
      </c>
      <c r="AH7" s="46">
        <f t="shared" si="1"/>
        <v>12</v>
      </c>
      <c r="AI7" s="46">
        <f t="shared" si="1"/>
        <v>55</v>
      </c>
      <c r="AJ7" s="46">
        <f t="shared" si="1"/>
        <v>49</v>
      </c>
      <c r="AK7" s="46">
        <f t="shared" si="1"/>
        <v>86</v>
      </c>
      <c r="AL7" s="46">
        <f t="shared" si="1"/>
        <v>16</v>
      </c>
      <c r="AM7" s="46">
        <f t="shared" si="1"/>
        <v>9</v>
      </c>
      <c r="AN7" s="46">
        <f t="shared" si="1"/>
        <v>2</v>
      </c>
      <c r="AO7" s="46">
        <f>COUNTIF(G,AO8)</f>
        <v>1</v>
      </c>
      <c r="AP7" s="46">
        <f t="shared" si="1"/>
        <v>17</v>
      </c>
      <c r="AQ7" s="854">
        <f t="shared" si="1"/>
        <v>0</v>
      </c>
      <c r="AR7" s="39">
        <f t="shared" si="1"/>
        <v>1</v>
      </c>
      <c r="AS7" s="39">
        <f t="shared" si="1"/>
        <v>0</v>
      </c>
      <c r="AT7" s="46">
        <f t="shared" si="1"/>
        <v>0</v>
      </c>
      <c r="AU7" s="46">
        <f t="shared" si="1"/>
        <v>0</v>
      </c>
      <c r="AV7" s="46">
        <f t="shared" ref="AV7:BC7" si="2">COUNTIF(G,AV8)</f>
        <v>0</v>
      </c>
      <c r="AW7" s="46">
        <f t="shared" si="2"/>
        <v>0</v>
      </c>
      <c r="AX7" s="46">
        <f t="shared" si="2"/>
        <v>0</v>
      </c>
      <c r="AY7" s="46">
        <f t="shared" si="2"/>
        <v>1</v>
      </c>
      <c r="AZ7" s="46">
        <f t="shared" si="2"/>
        <v>1</v>
      </c>
      <c r="BA7" s="46">
        <f t="shared" si="2"/>
        <v>3</v>
      </c>
      <c r="BB7" s="46">
        <f t="shared" si="2"/>
        <v>0</v>
      </c>
      <c r="BC7" s="46">
        <f t="shared" si="2"/>
        <v>0</v>
      </c>
      <c r="BD7" s="46">
        <f>COUNTIF(G,BD8)</f>
        <v>0</v>
      </c>
      <c r="BE7" s="46">
        <f>COUNTIF(G,BE8)</f>
        <v>1</v>
      </c>
      <c r="BF7" s="46">
        <f t="shared" ref="BF7:BS7" si="3">COUNTIF(G,BF8)</f>
        <v>3</v>
      </c>
      <c r="BG7" s="46">
        <f t="shared" si="3"/>
        <v>0</v>
      </c>
      <c r="BH7" s="46">
        <f t="shared" si="3"/>
        <v>0</v>
      </c>
      <c r="BI7" s="46">
        <f t="shared" si="3"/>
        <v>0</v>
      </c>
      <c r="BJ7" s="46">
        <f t="shared" si="3"/>
        <v>0</v>
      </c>
      <c r="BK7" s="46">
        <f t="shared" si="3"/>
        <v>1</v>
      </c>
      <c r="BL7" s="46">
        <f t="shared" si="3"/>
        <v>7</v>
      </c>
      <c r="BM7" s="46">
        <f t="shared" si="3"/>
        <v>0</v>
      </c>
      <c r="BN7" s="46">
        <f t="shared" si="3"/>
        <v>0</v>
      </c>
      <c r="BO7" s="46">
        <f t="shared" si="3"/>
        <v>0</v>
      </c>
      <c r="BP7" s="46">
        <f t="shared" si="3"/>
        <v>0</v>
      </c>
      <c r="BQ7" s="46">
        <f t="shared" si="3"/>
        <v>4</v>
      </c>
      <c r="BR7" s="46">
        <f t="shared" si="3"/>
        <v>0</v>
      </c>
      <c r="BS7" s="40">
        <f t="shared" si="3"/>
        <v>4</v>
      </c>
      <c r="BT7" s="2"/>
      <c r="BU7" s="4"/>
    </row>
    <row r="8" spans="2:73" s="37" customFormat="1" ht="63" x14ac:dyDescent="0.25">
      <c r="B8" s="36"/>
      <c r="C8" s="41" t="s">
        <v>283</v>
      </c>
      <c r="D8" s="42" t="s">
        <v>88</v>
      </c>
      <c r="E8" s="42" t="s">
        <v>155</v>
      </c>
      <c r="F8" s="42" t="s">
        <v>184</v>
      </c>
      <c r="G8" s="42" t="s">
        <v>90</v>
      </c>
      <c r="H8" s="42" t="s">
        <v>89</v>
      </c>
      <c r="I8" s="42" t="s">
        <v>107</v>
      </c>
      <c r="J8" s="42" t="s">
        <v>212</v>
      </c>
      <c r="K8" s="42" t="s">
        <v>125</v>
      </c>
      <c r="L8" s="42" t="s">
        <v>608</v>
      </c>
      <c r="M8" s="42" t="s">
        <v>208</v>
      </c>
      <c r="N8" s="42" t="s">
        <v>92</v>
      </c>
      <c r="O8" s="42" t="s">
        <v>93</v>
      </c>
      <c r="P8" s="42" t="s">
        <v>94</v>
      </c>
      <c r="Q8" s="42" t="s">
        <v>129</v>
      </c>
      <c r="R8" s="42" t="s">
        <v>151</v>
      </c>
      <c r="S8" s="43" t="s">
        <v>95</v>
      </c>
      <c r="T8" s="43" t="s">
        <v>96</v>
      </c>
      <c r="U8" s="43" t="s">
        <v>339</v>
      </c>
      <c r="V8" s="43" t="s">
        <v>348</v>
      </c>
      <c r="W8" s="43" t="s">
        <v>280</v>
      </c>
      <c r="X8" s="43" t="s">
        <v>97</v>
      </c>
      <c r="Y8" s="43" t="s">
        <v>128</v>
      </c>
      <c r="Z8" s="43" t="s">
        <v>148</v>
      </c>
      <c r="AA8" s="43" t="s">
        <v>98</v>
      </c>
      <c r="AB8" s="43" t="s">
        <v>185</v>
      </c>
      <c r="AC8" s="43" t="s">
        <v>342</v>
      </c>
      <c r="AD8" s="43" t="s">
        <v>213</v>
      </c>
      <c r="AE8" s="43" t="s">
        <v>214</v>
      </c>
      <c r="AF8" s="43" t="s">
        <v>200</v>
      </c>
      <c r="AG8" s="43" t="s">
        <v>127</v>
      </c>
      <c r="AH8" s="43" t="s">
        <v>207</v>
      </c>
      <c r="AI8" s="43" t="s">
        <v>100</v>
      </c>
      <c r="AJ8" s="43" t="s">
        <v>101</v>
      </c>
      <c r="AK8" s="43" t="s">
        <v>159</v>
      </c>
      <c r="AL8" s="43" t="s">
        <v>102</v>
      </c>
      <c r="AM8" s="43" t="s">
        <v>103</v>
      </c>
      <c r="AN8" s="43" t="s">
        <v>299</v>
      </c>
      <c r="AO8" s="43" t="s">
        <v>158</v>
      </c>
      <c r="AP8" s="47" t="s">
        <v>104</v>
      </c>
      <c r="AQ8" s="855" t="s">
        <v>161</v>
      </c>
      <c r="AR8" s="42" t="s">
        <v>150</v>
      </c>
      <c r="AS8" s="42" t="s">
        <v>309</v>
      </c>
      <c r="AT8" s="42" t="s">
        <v>171</v>
      </c>
      <c r="AU8" s="42" t="s">
        <v>317</v>
      </c>
      <c r="AV8" s="42" t="s">
        <v>113</v>
      </c>
      <c r="AW8" s="42" t="s">
        <v>265</v>
      </c>
      <c r="AX8" s="42" t="s">
        <v>116</v>
      </c>
      <c r="AY8" s="42" t="s">
        <v>170</v>
      </c>
      <c r="AZ8" s="42" t="s">
        <v>91</v>
      </c>
      <c r="BA8" s="42" t="s">
        <v>112</v>
      </c>
      <c r="BB8" s="42" t="s">
        <v>115</v>
      </c>
      <c r="BC8" s="43" t="s">
        <v>294</v>
      </c>
      <c r="BD8" s="43" t="s">
        <v>204</v>
      </c>
      <c r="BE8" s="43" t="s">
        <v>335</v>
      </c>
      <c r="BF8" s="43" t="s">
        <v>312</v>
      </c>
      <c r="BG8" s="43" t="s">
        <v>175</v>
      </c>
      <c r="BH8" s="43" t="s">
        <v>99</v>
      </c>
      <c r="BI8" s="43" t="s">
        <v>114</v>
      </c>
      <c r="BJ8" s="43" t="s">
        <v>263</v>
      </c>
      <c r="BK8" s="43" t="s">
        <v>172</v>
      </c>
      <c r="BL8" s="43" t="s">
        <v>237</v>
      </c>
      <c r="BM8" s="43" t="s">
        <v>308</v>
      </c>
      <c r="BN8" s="43" t="s">
        <v>220</v>
      </c>
      <c r="BO8" s="43" t="s">
        <v>119</v>
      </c>
      <c r="BP8" s="43" t="s">
        <v>173</v>
      </c>
      <c r="BQ8" s="47" t="s">
        <v>215</v>
      </c>
      <c r="BR8" s="44" t="s">
        <v>174</v>
      </c>
      <c r="BS8" s="44" t="s">
        <v>235</v>
      </c>
      <c r="BU8" s="45"/>
    </row>
    <row r="9" spans="2:73" ht="11.1" customHeight="1" x14ac:dyDescent="0.2">
      <c r="B9" s="20" t="s">
        <v>283</v>
      </c>
      <c r="C9" s="35" t="str">
        <f t="array" ref="C9">SUM((G=C$8)*(P=$B9))&amp;" - "&amp;SUM((G=$B9)*(P=C$8))</f>
        <v>0 - 0</v>
      </c>
      <c r="D9" s="12" t="str">
        <f t="array" ref="D9">SUM((G=D$8)*(P=$B9))&amp;" - "&amp;SUM((G=$B9)*(P=D$8))</f>
        <v>0 - 0</v>
      </c>
      <c r="E9" s="12" t="str">
        <f t="array" ref="E9">SUM((G=E$8)*(P=$B9))&amp;" - "&amp;SUM((G=$B9)*(P=E$8))</f>
        <v>0 - 0</v>
      </c>
      <c r="F9" s="12" t="str">
        <f t="array" ref="F9">SUM((G=F$8)*(P=$B9))&amp;" - "&amp;SUM((G=$B9)*(P=F$8))</f>
        <v>1 - 0</v>
      </c>
      <c r="G9" s="12" t="str">
        <f t="array" ref="G9">SUM((G=G$8)*(P=$B9))&amp;" - "&amp;SUM((G=$B9)*(P=G$8))</f>
        <v>2 - 0</v>
      </c>
      <c r="H9" s="12" t="str">
        <f t="array" ref="H9">SUM((G=H$8)*(P=$B9))&amp;" - "&amp;SUM((G=$B9)*(P=H$8))</f>
        <v>1 - 2</v>
      </c>
      <c r="I9" s="12" t="str">
        <f t="array" ref="I9">SUM((G=I$8)*(P=$B9))&amp;" - "&amp;SUM((G=$B9)*(P=I$8))</f>
        <v>0 - 0</v>
      </c>
      <c r="J9" s="12" t="str">
        <f t="array" ref="J9">SUM((G=J$8)*(P=$B9))&amp;" - "&amp;SUM((G=$B9)*(P=J$8))</f>
        <v>0 - 0</v>
      </c>
      <c r="K9" s="12" t="str">
        <f t="array" ref="K9">SUM((G=K$8)*(P=$B9))&amp;" - "&amp;SUM((G=$B9)*(P=K$8))</f>
        <v>1 - 1</v>
      </c>
      <c r="L9" s="12" t="str">
        <f t="array" ref="L9">SUM((G=L$8)*(P=$B9))&amp;" - "&amp;SUM((G=$B9)*(P=L$8))</f>
        <v>0 - 1</v>
      </c>
      <c r="M9" s="12" t="str">
        <f t="array" ref="M9">SUM((G=M$8)*(P=$B9))&amp;" - "&amp;SUM((G=$B9)*(P=M$8))</f>
        <v>0 - 3</v>
      </c>
      <c r="N9" s="12" t="str">
        <f t="array" ref="N9">SUM((G=N$8)*(P=$B9))&amp;" - "&amp;SUM((G=$B9)*(P=N$8))</f>
        <v>3 - 0</v>
      </c>
      <c r="O9" s="12" t="str">
        <f t="array" ref="O9">SUM((G=O$8)*(P=$B9))&amp;" - "&amp;SUM((G=$B9)*(P=O$8))</f>
        <v>0 - 0</v>
      </c>
      <c r="P9" s="12" t="str">
        <f t="array" ref="P9">SUM((G=P$8)*(P=$B9))&amp;" - "&amp;SUM((G=$B9)*(P=P$8))</f>
        <v>3 - 1</v>
      </c>
      <c r="Q9" s="12" t="str">
        <f t="array" ref="Q9">SUM((G=Q$8)*(P=$B9))&amp;" - "&amp;SUM((G=$B9)*(P=Q$8))</f>
        <v>0 - 0</v>
      </c>
      <c r="R9" s="12" t="str">
        <f t="array" ref="R9">SUM((G=R$8)*(P=$B9))&amp;" - "&amp;SUM((G=$B9)*(P=R$8))</f>
        <v>0 - 0</v>
      </c>
      <c r="S9" s="12" t="str">
        <f t="array" ref="S9">SUM((G=S$8)*(P=$B9))&amp;" - "&amp;SUM((G=$B9)*(P=S$8))</f>
        <v>0 - 0</v>
      </c>
      <c r="T9" s="12" t="str">
        <f t="array" ref="T9">SUM((G=T$8)*(P=$B9))&amp;" - "&amp;SUM((G=$B9)*(P=T$8))</f>
        <v>0 - 0</v>
      </c>
      <c r="U9" s="12" t="str">
        <f t="array" ref="U9">SUM((G=U$8)*(P=$B9))&amp;" - "&amp;SUM((G=$B9)*(P=U$8))</f>
        <v>0 - 0</v>
      </c>
      <c r="V9" s="12" t="str">
        <f t="array" ref="V9">SUM((G=V$8)*(P=$B9))&amp;" - "&amp;SUM((G=$B9)*(P=V$8))</f>
        <v>0 - 0</v>
      </c>
      <c r="W9" s="12" t="str">
        <f t="array" ref="W9">SUM((G=W$8)*(P=$B9))&amp;" - "&amp;SUM((G=$B9)*(P=W$8))</f>
        <v>1 - 0</v>
      </c>
      <c r="X9" s="12" t="str">
        <f t="array" ref="X9">SUM((G=X$8)*(P=$B9))&amp;" - "&amp;SUM((G=$B9)*(P=X$8))</f>
        <v>2 - 1</v>
      </c>
      <c r="Y9" s="12" t="str">
        <f t="array" ref="Y9">SUM((G=Y$8)*(P=$B9))&amp;" - "&amp;SUM((G=$B9)*(P=Y$8))</f>
        <v>0 - 0</v>
      </c>
      <c r="Z9" s="12" t="str">
        <f t="array" ref="Z9">SUM((G=Z$8)*(P=$B9))&amp;" - "&amp;SUM((G=$B9)*(P=Z$8))</f>
        <v>1 - 0</v>
      </c>
      <c r="AA9" s="12" t="str">
        <f t="array" ref="AA9">SUM((G=AA$8)*(P=$B9))&amp;" - "&amp;SUM((G=$B9)*(P=AA$8))</f>
        <v>0 - 0</v>
      </c>
      <c r="AB9" s="12" t="str">
        <f t="array" ref="AB9">SUM((G=AB$8)*(P=$B9))&amp;" - "&amp;SUM((G=$B9)*(P=AB$8))</f>
        <v>0 - 0</v>
      </c>
      <c r="AC9" s="12" t="str">
        <f t="array" ref="AC9">SUM((G=AC$8)*(P=$B9))&amp;" - "&amp;SUM((G=$B9)*(P=AC$8))</f>
        <v>0 - 1</v>
      </c>
      <c r="AD9" s="12" t="str">
        <f t="array" ref="AD9">SUM((G=AD$8)*(P=$B9))&amp;" - "&amp;SUM((G=$B9)*(P=AD$8))</f>
        <v>1 - 1</v>
      </c>
      <c r="AE9" s="12" t="str">
        <f t="array" ref="AE9">SUM((G=AE$8)*(P=$B9))&amp;" - "&amp;SUM((G=$B9)*(P=AE$8))</f>
        <v>1 - 0</v>
      </c>
      <c r="AF9" s="12" t="str">
        <f t="array" ref="AF9">SUM((G=AF$8)*(P=$B9))&amp;" - "&amp;SUM((G=$B9)*(P=AF$8))</f>
        <v>0 - 1</v>
      </c>
      <c r="AG9" s="12" t="str">
        <f t="array" ref="AG9">SUM((G=AG$8)*(P=$B9))&amp;" - "&amp;SUM((G=$B9)*(P=AG$8))</f>
        <v>1 - 0</v>
      </c>
      <c r="AH9" s="12" t="str">
        <f t="array" ref="AH9">SUM((G=AH$8)*(P=$B9))&amp;" - "&amp;SUM((G=$B9)*(P=AH$8))</f>
        <v>1 - 0</v>
      </c>
      <c r="AI9" s="12" t="str">
        <f t="array" ref="AI9">SUM((G=AI$8)*(P=$B9))&amp;" - "&amp;SUM((G=$B9)*(P=AI$8))</f>
        <v>5 - 1</v>
      </c>
      <c r="AJ9" s="12" t="str">
        <f t="array" ref="AJ9">SUM((G=AJ$8)*(P=$B9))&amp;" - "&amp;SUM((G=$B9)*(P=AJ$8))</f>
        <v>1 - 1</v>
      </c>
      <c r="AK9" s="12" t="str">
        <f t="array" ref="AK9">SUM((G=AK$8)*(P=$B9))&amp;" - "&amp;SUM((G=$B9)*(P=AK$8))</f>
        <v>3 - 0</v>
      </c>
      <c r="AL9" s="12" t="str">
        <f t="array" ref="AL9">SUM((G=AL$8)*(P=$B9))&amp;" - "&amp;SUM((G=$B9)*(P=AL$8))</f>
        <v>0 - 0</v>
      </c>
      <c r="AM9" s="12" t="str">
        <f t="array" ref="AM9">SUM((G=AM$8)*(P=$B9))&amp;" - "&amp;SUM((G=$B9)*(P=AM$8))</f>
        <v>0 - 0</v>
      </c>
      <c r="AN9" s="12" t="str">
        <f t="array" ref="AN9">SUM((G=AN$8)*(P=$B9))&amp;" - "&amp;SUM((G=$B9)*(P=AN$8))</f>
        <v>0 - 0</v>
      </c>
      <c r="AO9" s="12" t="str">
        <f t="array" ref="AO9">SUM((G=AO$8)*(P=$B9))&amp;" - "&amp;SUM((G=$B9)*(P=AO$8))</f>
        <v>0 - 0</v>
      </c>
      <c r="AP9" s="25" t="str">
        <f t="array" ref="AP9">SUM((G=AP$8)*(P=$B9))&amp;" - "&amp;SUM((G=$B9)*(P=AP$8))</f>
        <v>0 - 0</v>
      </c>
      <c r="AQ9" s="856" t="str">
        <f t="array" ref="AQ9">SUM((G=AQ$8)*(P=$B9))&amp;" - "&amp;SUM((G=$B9)*(P=AQ$8))</f>
        <v>0 - 0</v>
      </c>
      <c r="AR9" s="35" t="str">
        <f t="array" ref="AR9">SUM((G=AR$8)*(P=$B9))&amp;" - "&amp;SUM((G=$B9)*(P=AR$8))</f>
        <v>0 - 0</v>
      </c>
      <c r="AS9" s="12" t="str">
        <f t="array" ref="AS9">SUM((G=AS$8)*(P=$B9))&amp;" - "&amp;SUM((G=$B9)*(P=AS$8))</f>
        <v>0 - 0</v>
      </c>
      <c r="AT9" s="12" t="str">
        <f t="array" ref="AT9">SUM((G=AT$8)*(P=$B9))&amp;" - "&amp;SUM((G=$B9)*(P=AT$8))</f>
        <v>0 - 0</v>
      </c>
      <c r="AU9" s="12" t="str">
        <f t="array" ref="AU9">SUM((G=AU$8)*(P=$B9))&amp;" - "&amp;SUM((G=$B9)*(P=AU$8))</f>
        <v>0 - 0</v>
      </c>
      <c r="AV9" s="12" t="str">
        <f t="array" ref="AV9">SUM((G=AV$8)*(P=$B9))&amp;" - "&amp;SUM((G=$B9)*(P=AV$8))</f>
        <v>0 - 0</v>
      </c>
      <c r="AW9" s="12" t="str">
        <f t="array" ref="AW9">SUM((G=AW$8)*(P=$B9))&amp;" - "&amp;SUM((G=$B9)*(P=AW$8))</f>
        <v>0 - 0</v>
      </c>
      <c r="AX9" s="12" t="str">
        <f t="array" ref="AX9">SUM((G=AX$8)*(P=$B9))&amp;" - "&amp;SUM((G=$B9)*(P=AX$8))</f>
        <v>0 - 0</v>
      </c>
      <c r="AY9" s="12" t="str">
        <f t="array" ref="AY9">SUM((G=AY$8)*(P=$B9))&amp;" - "&amp;SUM((G=$B9)*(P=AY$8))</f>
        <v>0 - 0</v>
      </c>
      <c r="AZ9" s="12" t="str">
        <f t="array" ref="AZ9">SUM((G=AZ$8)*(P=$B9))&amp;" - "&amp;SUM((G=$B9)*(P=AZ$8))</f>
        <v>0 - 0</v>
      </c>
      <c r="BA9" s="12" t="str">
        <f t="array" ref="BA9">SUM((G=BA$8)*(P=$B9))&amp;" - "&amp;SUM((G=$B9)*(P=BA$8))</f>
        <v>0 - 0</v>
      </c>
      <c r="BB9" s="12" t="str">
        <f t="array" ref="BB9">SUM((G=BB$8)*(P=$B9))&amp;" - "&amp;SUM((G=$B9)*(P=BB$8))</f>
        <v>0 - 0</v>
      </c>
      <c r="BC9" s="12" t="str">
        <f t="array" ref="BC9">SUM((G=BC$8)*(P=$B9))&amp;" - "&amp;SUM((G=$B9)*(P=BC$8))</f>
        <v>0 - 0</v>
      </c>
      <c r="BD9" s="12" t="str">
        <f t="array" ref="BD9">SUM((G=BD$8)*(P=$B9))&amp;" - "&amp;SUM((G=$B9)*(P=BD$8))</f>
        <v>0 - 0</v>
      </c>
      <c r="BE9" s="12" t="str">
        <f t="array" ref="BE9">SUM((G=BE$8)*(P=$B9))&amp;" - "&amp;SUM((G=$B9)*(P=BE$8))</f>
        <v>0 - 0</v>
      </c>
      <c r="BF9" s="12" t="str">
        <f t="array" ref="BF9">SUM((G=BF$8)*(P=$B9))&amp;" - "&amp;SUM((G=$B9)*(P=BF$8))</f>
        <v>0 - 0</v>
      </c>
      <c r="BG9" s="12" t="str">
        <f t="array" ref="BG9">SUM((G=BG$8)*(P=$B9))&amp;" - "&amp;SUM((G=$B9)*(P=BG$8))</f>
        <v>0 - 0</v>
      </c>
      <c r="BH9" s="12" t="str">
        <f t="array" ref="BH9">SUM((G=BH$8)*(P=$B9))&amp;" - "&amp;SUM((G=$B9)*(P=BH$8))</f>
        <v>0 - 0</v>
      </c>
      <c r="BI9" s="12" t="str">
        <f t="array" ref="BI9">SUM((G=BI$8)*(P=$B9))&amp;" - "&amp;SUM((G=$B9)*(P=BI$8))</f>
        <v>0 - 0</v>
      </c>
      <c r="BJ9" s="12" t="str">
        <f t="array" ref="BJ9">SUM((G=BJ$8)*(P=$B9))&amp;" - "&amp;SUM((G=$B9)*(P=BJ$8))</f>
        <v>0 - 0</v>
      </c>
      <c r="BK9" s="12" t="str">
        <f t="array" ref="BK9">SUM((G=BK$8)*(P=$B9))&amp;" - "&amp;SUM((G=$B9)*(P=BK$8))</f>
        <v>0 - 0</v>
      </c>
      <c r="BL9" s="12" t="str">
        <f t="array" ref="BL9">SUM((G=BL$8)*(P=$B9))&amp;" - "&amp;SUM((G=$B9)*(P=BL$8))</f>
        <v>0 - 0</v>
      </c>
      <c r="BM9" s="12" t="str">
        <f t="array" ref="BM9">SUM((G=BM$8)*(P=$B9))&amp;" - "&amp;SUM((G=$B9)*(P=BM$8))</f>
        <v>0 - 0</v>
      </c>
      <c r="BN9" s="12" t="str">
        <f t="array" ref="BN9">SUM((G=BN$8)*(P=$B9))&amp;" - "&amp;SUM((G=$B9)*(P=BN$8))</f>
        <v>0 - 0</v>
      </c>
      <c r="BO9" s="12" t="str">
        <f t="array" ref="BO9">SUM((G=BO$8)*(P=$B9))&amp;" - "&amp;SUM((G=$B9)*(P=BO$8))</f>
        <v>0 - 0</v>
      </c>
      <c r="BP9" s="12" t="str">
        <f t="array" ref="BP9">SUM((G=BP$8)*(P=$B9))&amp;" - "&amp;SUM((G=$B9)*(P=BP$8))</f>
        <v>0 - 0</v>
      </c>
      <c r="BQ9" s="12" t="str">
        <f t="array" ref="BQ9">SUM((G=BQ$8)*(P=$B9))&amp;" - "&amp;SUM((G=$B9)*(P=BQ$8))</f>
        <v>0 - 0</v>
      </c>
      <c r="BR9" s="25" t="str">
        <f t="array" ref="BR9">SUM((G=BR$8)*(P=$B9))&amp;" - "&amp;SUM((G=$B9)*(P=BR$8))</f>
        <v>0 - 0</v>
      </c>
      <c r="BS9" s="25" t="str">
        <f t="array" ref="BS9">SUM((G=BS$8)*(P=$B9))&amp;" - "&amp;SUM((G=$B9)*(P=BS$8))</f>
        <v>0 - 0</v>
      </c>
      <c r="BT9" s="21" t="str">
        <f t="shared" ref="BT9:BT43" si="4">B9</f>
        <v>ARNAUD E.</v>
      </c>
      <c r="BU9" s="15"/>
    </row>
    <row r="10" spans="2:73" ht="11.1" customHeight="1" x14ac:dyDescent="0.2">
      <c r="B10" s="21" t="s">
        <v>88</v>
      </c>
      <c r="C10" s="35" t="str">
        <f t="array" ref="C10">SUM((G=C$8)*(P=$B10))&amp;" - "&amp;SUM((G=$B10)*(P=C$8))</f>
        <v>0 - 0</v>
      </c>
      <c r="D10" s="12" t="str">
        <f t="array" ref="D10">SUM((G=D$8)*(P=$B10))&amp;" - "&amp;SUM((G=$B10)*(P=D$8))</f>
        <v>0 - 0</v>
      </c>
      <c r="E10" s="12" t="str">
        <f t="array" ref="E10">SUM((G=E$8)*(P=$B10))&amp;" - "&amp;SUM((G=$B10)*(P=E$8))</f>
        <v>1 - 0</v>
      </c>
      <c r="F10" s="12" t="str">
        <f t="array" ref="F10">SUM((G=F$8)*(P=$B10))&amp;" - "&amp;SUM((G=$B10)*(P=F$8))</f>
        <v>0 - 0</v>
      </c>
      <c r="G10" s="12" t="str">
        <f t="array" ref="G10">SUM((G=G$8)*(P=$B10))&amp;" - "&amp;SUM((G=$B10)*(P=G$8))</f>
        <v>2 - 1</v>
      </c>
      <c r="H10" s="12" t="str">
        <f t="array" ref="H10">SUM((G=H$8)*(P=$B10))&amp;" - "&amp;SUM((G=$B10)*(P=H$8))</f>
        <v>1 - 5</v>
      </c>
      <c r="I10" s="12" t="str">
        <f t="array" ref="I10">SUM((G=I$8)*(P=$B10))&amp;" - "&amp;SUM((G=$B10)*(P=I$8))</f>
        <v>0 - 0</v>
      </c>
      <c r="J10" s="12" t="str">
        <f t="array" ref="J10">SUM((G=J$8)*(P=$B10))&amp;" - "&amp;SUM((G=$B10)*(P=J$8))</f>
        <v>0 - 0</v>
      </c>
      <c r="K10" s="12" t="str">
        <f t="array" ref="K10">SUM((G=K$8)*(P=$B10))&amp;" - "&amp;SUM((G=$B10)*(P=K$8))</f>
        <v>0 - 1</v>
      </c>
      <c r="L10" s="12" t="str">
        <f t="array" ref="L10">SUM((G=L$8)*(P=$B10))&amp;" - "&amp;SUM((G=$B10)*(P=L$8))</f>
        <v>0 - 0</v>
      </c>
      <c r="M10" s="12" t="str">
        <f t="array" ref="M10">SUM((G=M$8)*(P=$B10))&amp;" - "&amp;SUM((G=$B10)*(P=M$8))</f>
        <v>0 - 0</v>
      </c>
      <c r="N10" s="12" t="str">
        <f t="array" ref="N10">SUM((G=N$8)*(P=$B10))&amp;" - "&amp;SUM((G=$B10)*(P=N$8))</f>
        <v>1 - 1</v>
      </c>
      <c r="O10" s="12" t="str">
        <f t="array" ref="O10">SUM((G=O$8)*(P=$B10))&amp;" - "&amp;SUM((G=$B10)*(P=O$8))</f>
        <v>0 - 0</v>
      </c>
      <c r="P10" s="12" t="str">
        <f t="array" ref="P10">SUM((G=P$8)*(P=$B10))&amp;" - "&amp;SUM((G=$B10)*(P=P$8))</f>
        <v>1 - 3</v>
      </c>
      <c r="Q10" s="12" t="str">
        <f t="array" ref="Q10">SUM((G=Q$8)*(P=$B10))&amp;" - "&amp;SUM((G=$B10)*(P=Q$8))</f>
        <v>0 - 2</v>
      </c>
      <c r="R10" s="12" t="str">
        <f t="array" ref="R10">SUM((G=R$8)*(P=$B10))&amp;" - "&amp;SUM((G=$B10)*(P=R$8))</f>
        <v>0 - 1</v>
      </c>
      <c r="S10" s="12" t="str">
        <f t="array" ref="S10">SUM((G=S$8)*(P=$B10))&amp;" - "&amp;SUM((G=$B10)*(P=S$8))</f>
        <v>2 - 0</v>
      </c>
      <c r="T10" s="12" t="str">
        <f t="array" ref="T10">SUM((G=T$8)*(P=$B10))&amp;" - "&amp;SUM((G=$B10)*(P=T$8))</f>
        <v>0 - 0</v>
      </c>
      <c r="U10" s="12" t="str">
        <f t="array" ref="U10">SUM((G=U$8)*(P=$B10))&amp;" - "&amp;SUM((G=$B10)*(P=U$8))</f>
        <v>0 - 0</v>
      </c>
      <c r="V10" s="12" t="str">
        <f t="array" ref="V10">SUM((G=V$8)*(P=$B10))&amp;" - "&amp;SUM((G=$B10)*(P=V$8))</f>
        <v>0 - 0</v>
      </c>
      <c r="W10" s="12" t="str">
        <f t="array" ref="W10">SUM((G=W$8)*(P=$B10))&amp;" - "&amp;SUM((G=$B10)*(P=W$8))</f>
        <v>0 - 0</v>
      </c>
      <c r="X10" s="12" t="str">
        <f t="array" ref="X10">SUM((G=X$8)*(P=$B10))&amp;" - "&amp;SUM((G=$B10)*(P=X$8))</f>
        <v>1 - 3</v>
      </c>
      <c r="Y10" s="12" t="str">
        <f t="array" ref="Y10">SUM((G=Y$8)*(P=$B10))&amp;" - "&amp;SUM((G=$B10)*(P=Y$8))</f>
        <v>0 - 2</v>
      </c>
      <c r="Z10" s="12" t="str">
        <f t="array" ref="Z10">SUM((G=Z$8)*(P=$B10))&amp;" - "&amp;SUM((G=$B10)*(P=Z$8))</f>
        <v>0 - 0</v>
      </c>
      <c r="AA10" s="12" t="str">
        <f t="array" ref="AA10">SUM((G=AA$8)*(P=$B10))&amp;" - "&amp;SUM((G=$B10)*(P=AA$8))</f>
        <v>1 - 0</v>
      </c>
      <c r="AB10" s="12" t="str">
        <f t="array" ref="AB10">SUM((G=AB$8)*(P=$B10))&amp;" - "&amp;SUM((G=$B10)*(P=AB$8))</f>
        <v>1 - 2</v>
      </c>
      <c r="AC10" s="12" t="str">
        <f t="array" ref="AC10">SUM((G=AC$8)*(P=$B10))&amp;" - "&amp;SUM((G=$B10)*(P=AC$8))</f>
        <v>0 - 0</v>
      </c>
      <c r="AD10" s="12" t="str">
        <f t="array" ref="AD10">SUM((G=AD$8)*(P=$B10))&amp;" - "&amp;SUM((G=$B10)*(P=AD$8))</f>
        <v>0 - 1</v>
      </c>
      <c r="AE10" s="12" t="str">
        <f t="array" ref="AE10">SUM((G=AE$8)*(P=$B10))&amp;" - "&amp;SUM((G=$B10)*(P=AE$8))</f>
        <v>1 - 0</v>
      </c>
      <c r="AF10" s="12" t="str">
        <f t="array" ref="AF10">SUM((G=AF$8)*(P=$B10))&amp;" - "&amp;SUM((G=$B10)*(P=AF$8))</f>
        <v>0 - 1</v>
      </c>
      <c r="AG10" s="12" t="str">
        <f t="array" ref="AG10">SUM((G=AG$8)*(P=$B10))&amp;" - "&amp;SUM((G=$B10)*(P=AG$8))</f>
        <v>1 - 1</v>
      </c>
      <c r="AH10" s="12" t="str">
        <f t="array" ref="AH10">SUM((G=AH$8)*(P=$B10))&amp;" - "&amp;SUM((G=$B10)*(P=AH$8))</f>
        <v>0 - 0</v>
      </c>
      <c r="AI10" s="12" t="str">
        <f t="array" ref="AI10">SUM((G=AI$8)*(P=$B10))&amp;" - "&amp;SUM((G=$B10)*(P=AI$8))</f>
        <v>0 - 0</v>
      </c>
      <c r="AJ10" s="12" t="str">
        <f t="array" ref="AJ10">SUM((G=AJ$8)*(P=$B10))&amp;" - "&amp;SUM((G=$B10)*(P=AJ$8))</f>
        <v>1 - 2</v>
      </c>
      <c r="AK10" s="12" t="str">
        <f t="array" ref="AK10">SUM((G=AK$8)*(P=$B10))&amp;" - "&amp;SUM((G=$B10)*(P=AK$8))</f>
        <v>2 - 4</v>
      </c>
      <c r="AL10" s="12" t="str">
        <f t="array" ref="AL10">SUM((G=AL$8)*(P=$B10))&amp;" - "&amp;SUM((G=$B10)*(P=AL$8))</f>
        <v>0 - 1</v>
      </c>
      <c r="AM10" s="12" t="str">
        <f t="array" ref="AM10">SUM((G=AM$8)*(P=$B10))&amp;" - "&amp;SUM((G=$B10)*(P=AM$8))</f>
        <v>0 - 0</v>
      </c>
      <c r="AN10" s="12" t="str">
        <f t="array" ref="AN10">SUM((G=AN$8)*(P=$B10))&amp;" - "&amp;SUM((G=$B10)*(P=AN$8))</f>
        <v>0 - 0</v>
      </c>
      <c r="AO10" s="12" t="str">
        <f t="array" ref="AO10">SUM((G=AO$8)*(P=$B10))&amp;" - "&amp;SUM((G=$B10)*(P=AO$8))</f>
        <v>0 - 0</v>
      </c>
      <c r="AP10" s="25" t="str">
        <f t="array" ref="AP10">SUM((G=AP$8)*(P=$B10))&amp;" - "&amp;SUM((G=$B10)*(P=AP$8))</f>
        <v>0 - 0</v>
      </c>
      <c r="AQ10" s="856" t="str">
        <f t="array" ref="AQ10">SUM((G=AQ$8)*(P=$B10))&amp;" - "&amp;SUM((G=$B10)*(P=AQ$8))</f>
        <v>0 - 0</v>
      </c>
      <c r="AR10" s="35" t="str">
        <f t="array" ref="AR10">SUM((G=AR$8)*(P=$B10))&amp;" - "&amp;SUM((G=$B10)*(P=AR$8))</f>
        <v>0 - 0</v>
      </c>
      <c r="AS10" s="12" t="str">
        <f t="array" ref="AS10">SUM((G=AS$8)*(P=$B10))&amp;" - "&amp;SUM((G=$B10)*(P=AS$8))</f>
        <v>0 - 0</v>
      </c>
      <c r="AT10" s="12" t="str">
        <f t="array" ref="AT10">SUM((G=AT$8)*(P=$B10))&amp;" - "&amp;SUM((G=$B10)*(P=AT$8))</f>
        <v>0 - 0</v>
      </c>
      <c r="AU10" s="12" t="str">
        <f t="array" ref="AU10">SUM((G=AU$8)*(P=$B10))&amp;" - "&amp;SUM((G=$B10)*(P=AU$8))</f>
        <v>0 - 0</v>
      </c>
      <c r="AV10" s="12" t="str">
        <f t="array" ref="AV10">SUM((G=AV$8)*(P=$B10))&amp;" - "&amp;SUM((G=$B10)*(P=AV$8))</f>
        <v>0 - 0</v>
      </c>
      <c r="AW10" s="12" t="str">
        <f t="array" ref="AW10">SUM((G=AW$8)*(P=$B10))&amp;" - "&amp;SUM((G=$B10)*(P=AW$8))</f>
        <v>0 - 0</v>
      </c>
      <c r="AX10" s="12" t="str">
        <f t="array" ref="AX10">SUM((G=AX$8)*(P=$B10))&amp;" - "&amp;SUM((G=$B10)*(P=AX$8))</f>
        <v>0 - 0</v>
      </c>
      <c r="AY10" s="12" t="str">
        <f t="array" ref="AY10">SUM((G=AY$8)*(P=$B10))&amp;" - "&amp;SUM((G=$B10)*(P=AY$8))</f>
        <v>0 - 0</v>
      </c>
      <c r="AZ10" s="12" t="str">
        <f t="array" ref="AZ10">SUM((G=AZ$8)*(P=$B10))&amp;" - "&amp;SUM((G=$B10)*(P=AZ$8))</f>
        <v>0 - 0</v>
      </c>
      <c r="BA10" s="12" t="str">
        <f t="array" ref="BA10">SUM((G=BA$8)*(P=$B10))&amp;" - "&amp;SUM((G=$B10)*(P=BA$8))</f>
        <v>1 - 0</v>
      </c>
      <c r="BB10" s="12" t="str">
        <f t="array" ref="BB10">SUM((G=BB$8)*(P=$B10))&amp;" - "&amp;SUM((G=$B10)*(P=BB$8))</f>
        <v>0 - 0</v>
      </c>
      <c r="BC10" s="12" t="str">
        <f t="array" ref="BC10">SUM((G=BC$8)*(P=$B10))&amp;" - "&amp;SUM((G=$B10)*(P=BC$8))</f>
        <v>0 - 0</v>
      </c>
      <c r="BD10" s="12" t="str">
        <f t="array" ref="BD10">SUM((G=BD$8)*(P=$B10))&amp;" - "&amp;SUM((G=$B10)*(P=BD$8))</f>
        <v>0 - 0</v>
      </c>
      <c r="BE10" s="12" t="str">
        <f t="array" ref="BE10">SUM((G=BE$8)*(P=$B10))&amp;" - "&amp;SUM((G=$B10)*(P=BE$8))</f>
        <v>0 - 0</v>
      </c>
      <c r="BF10" s="12" t="str">
        <f t="array" ref="BF10">SUM((G=BF$8)*(P=$B10))&amp;" - "&amp;SUM((G=$B10)*(P=BF$8))</f>
        <v>0 - 0</v>
      </c>
      <c r="BG10" s="12" t="str">
        <f t="array" ref="BG10">SUM((G=BG$8)*(P=$B10))&amp;" - "&amp;SUM((G=$B10)*(P=BG$8))</f>
        <v>0 - 0</v>
      </c>
      <c r="BH10" s="12" t="str">
        <f t="array" ref="BH10">SUM((G=BH$8)*(P=$B10))&amp;" - "&amp;SUM((G=$B10)*(P=BH$8))</f>
        <v>0 - 0</v>
      </c>
      <c r="BI10" s="12" t="str">
        <f t="array" ref="BI10">SUM((G=BI$8)*(P=$B10))&amp;" - "&amp;SUM((G=$B10)*(P=BI$8))</f>
        <v>0 - 1</v>
      </c>
      <c r="BJ10" s="12" t="str">
        <f t="array" ref="BJ10">SUM((G=BJ$8)*(P=$B10))&amp;" - "&amp;SUM((G=$B10)*(P=BJ$8))</f>
        <v>0 - 0</v>
      </c>
      <c r="BK10" s="12" t="str">
        <f t="array" ref="BK10">SUM((G=BK$8)*(P=$B10))&amp;" - "&amp;SUM((G=$B10)*(P=BK$8))</f>
        <v>0 - 0</v>
      </c>
      <c r="BL10" s="12" t="str">
        <f t="array" ref="BL10">SUM((G=BL$8)*(P=$B10))&amp;" - "&amp;SUM((G=$B10)*(P=BL$8))</f>
        <v>0 - 0</v>
      </c>
      <c r="BM10" s="12" t="str">
        <f t="array" ref="BM10">SUM((G=BM$8)*(P=$B10))&amp;" - "&amp;SUM((G=$B10)*(P=BM$8))</f>
        <v>0 - 0</v>
      </c>
      <c r="BN10" s="12" t="str">
        <f t="array" ref="BN10">SUM((G=BN$8)*(P=$B10))&amp;" - "&amp;SUM((G=$B10)*(P=BN$8))</f>
        <v>0 - 0</v>
      </c>
      <c r="BO10" s="12" t="str">
        <f t="array" ref="BO10">SUM((G=BO$8)*(P=$B10))&amp;" - "&amp;SUM((G=$B10)*(P=BO$8))</f>
        <v>0 - 0</v>
      </c>
      <c r="BP10" s="12" t="str">
        <f t="array" ref="BP10">SUM((G=BP$8)*(P=$B10))&amp;" - "&amp;SUM((G=$B10)*(P=BP$8))</f>
        <v>0 - 0</v>
      </c>
      <c r="BQ10" s="12" t="str">
        <f t="array" ref="BQ10">SUM((G=BQ$8)*(P=$B10))&amp;" - "&amp;SUM((G=$B10)*(P=BQ$8))</f>
        <v>0 - 0</v>
      </c>
      <c r="BR10" s="25" t="str">
        <f t="array" ref="BR10">SUM((G=BR$8)*(P=$B10))&amp;" - "&amp;SUM((G=$B10)*(P=BR$8))</f>
        <v>0 - 0</v>
      </c>
      <c r="BS10" s="25" t="str">
        <f t="array" ref="BS10">SUM((G=BS$8)*(P=$B10))&amp;" - "&amp;SUM((G=$B10)*(P=BS$8))</f>
        <v>0 - 0</v>
      </c>
      <c r="BT10" s="21" t="str">
        <f t="shared" si="4"/>
        <v>BOBOS</v>
      </c>
      <c r="BU10" s="15"/>
    </row>
    <row r="11" spans="2:73" ht="11.1" customHeight="1" x14ac:dyDescent="0.2">
      <c r="B11" s="21" t="s">
        <v>155</v>
      </c>
      <c r="C11" s="35" t="str">
        <f t="array" ref="C11">SUM((G=C$8)*(P=$B11))&amp;" - "&amp;SUM((G=$B11)*(P=C$8))</f>
        <v>0 - 0</v>
      </c>
      <c r="D11" s="12" t="str">
        <f t="array" ref="D11">SUM((G=D$8)*(P=$B11))&amp;" - "&amp;SUM((G=$B11)*(P=D$8))</f>
        <v>0 - 1</v>
      </c>
      <c r="E11" s="12" t="str">
        <f t="array" ref="E11">SUM((G=E$8)*(P=$B11))&amp;" - "&amp;SUM((G=$B11)*(P=E$8))</f>
        <v>0 - 0</v>
      </c>
      <c r="F11" s="12" t="str">
        <f t="array" ref="F11">SUM((G=F$8)*(P=$B11))&amp;" - "&amp;SUM((G=$B11)*(P=F$8))</f>
        <v>0 - 0</v>
      </c>
      <c r="G11" s="12" t="str">
        <f t="array" ref="G11">SUM((G=G$8)*(P=$B11))&amp;" - "&amp;SUM((G=$B11)*(P=G$8))</f>
        <v>0 - 0</v>
      </c>
      <c r="H11" s="12" t="str">
        <f t="array" ref="H11">SUM((G=H$8)*(P=$B11))&amp;" - "&amp;SUM((G=$B11)*(P=H$8))</f>
        <v>1 - 0</v>
      </c>
      <c r="I11" s="12" t="str">
        <f t="array" ref="I11">SUM((G=I$8)*(P=$B11))&amp;" - "&amp;SUM((G=$B11)*(P=I$8))</f>
        <v>0 - 0</v>
      </c>
      <c r="J11" s="12" t="str">
        <f t="array" ref="J11">SUM((G=J$8)*(P=$B11))&amp;" - "&amp;SUM((G=$B11)*(P=J$8))</f>
        <v>0 - 0</v>
      </c>
      <c r="K11" s="12" t="str">
        <f t="array" ref="K11">SUM((G=K$8)*(P=$B11))&amp;" - "&amp;SUM((G=$B11)*(P=K$8))</f>
        <v>0 - 0</v>
      </c>
      <c r="L11" s="12" t="str">
        <f t="array" ref="L11">SUM((G=L$8)*(P=$B11))&amp;" - "&amp;SUM((G=$B11)*(P=L$8))</f>
        <v>0 - 0</v>
      </c>
      <c r="M11" s="12" t="str">
        <f t="array" ref="M11">SUM((G=M$8)*(P=$B11))&amp;" - "&amp;SUM((G=$B11)*(P=M$8))</f>
        <v>0 - 0</v>
      </c>
      <c r="N11" s="12" t="str">
        <f t="array" ref="N11">SUM((G=N$8)*(P=$B11))&amp;" - "&amp;SUM((G=$B11)*(P=N$8))</f>
        <v>1 - 0</v>
      </c>
      <c r="O11" s="12" t="str">
        <f t="array" ref="O11">SUM((G=O$8)*(P=$B11))&amp;" - "&amp;SUM((G=$B11)*(P=O$8))</f>
        <v>0 - 0</v>
      </c>
      <c r="P11" s="12" t="str">
        <f t="array" ref="P11">SUM((G=P$8)*(P=$B11))&amp;" - "&amp;SUM((G=$B11)*(P=P$8))</f>
        <v>0 - 1</v>
      </c>
      <c r="Q11" s="12" t="str">
        <f t="array" ref="Q11">SUM((G=Q$8)*(P=$B11))&amp;" - "&amp;SUM((G=$B11)*(P=Q$8))</f>
        <v>0 - 0</v>
      </c>
      <c r="R11" s="12" t="str">
        <f t="array" ref="R11">SUM((G=R$8)*(P=$B11))&amp;" - "&amp;SUM((G=$B11)*(P=R$8))</f>
        <v>0 - 1</v>
      </c>
      <c r="S11" s="12" t="str">
        <f t="array" ref="S11">SUM((G=S$8)*(P=$B11))&amp;" - "&amp;SUM((G=$B11)*(P=S$8))</f>
        <v>0 - 0</v>
      </c>
      <c r="T11" s="12" t="str">
        <f t="array" ref="T11">SUM((G=T$8)*(P=$B11))&amp;" - "&amp;SUM((G=$B11)*(P=T$8))</f>
        <v>0 - 0</v>
      </c>
      <c r="U11" s="12" t="str">
        <f t="array" ref="U11">SUM((G=U$8)*(P=$B11))&amp;" - "&amp;SUM((G=$B11)*(P=U$8))</f>
        <v>0 - 0</v>
      </c>
      <c r="V11" s="12" t="str">
        <f t="array" ref="V11">SUM((G=V$8)*(P=$B11))&amp;" - "&amp;SUM((G=$B11)*(P=V$8))</f>
        <v>0 - 0</v>
      </c>
      <c r="W11" s="12" t="str">
        <f t="array" ref="W11">SUM((G=W$8)*(P=$B11))&amp;" - "&amp;SUM((G=$B11)*(P=W$8))</f>
        <v>0 - 0</v>
      </c>
      <c r="X11" s="12" t="str">
        <f t="array" ref="X11">SUM((G=X$8)*(P=$B11))&amp;" - "&amp;SUM((G=$B11)*(P=X$8))</f>
        <v>0 - 0</v>
      </c>
      <c r="Y11" s="12" t="str">
        <f t="array" ref="Y11">SUM((G=Y$8)*(P=$B11))&amp;" - "&amp;SUM((G=$B11)*(P=Y$8))</f>
        <v>0 - 0</v>
      </c>
      <c r="Z11" s="12" t="str">
        <f t="array" ref="Z11">SUM((G=Z$8)*(P=$B11))&amp;" - "&amp;SUM((G=$B11)*(P=Z$8))</f>
        <v>0 - 0</v>
      </c>
      <c r="AA11" s="12" t="str">
        <f t="array" ref="AA11">SUM((G=AA$8)*(P=$B11))&amp;" - "&amp;SUM((G=$B11)*(P=AA$8))</f>
        <v>0 - 0</v>
      </c>
      <c r="AB11" s="12" t="str">
        <f t="array" ref="AB11">SUM((G=AB$8)*(P=$B11))&amp;" - "&amp;SUM((G=$B11)*(P=AB$8))</f>
        <v>1 - 0</v>
      </c>
      <c r="AC11" s="12" t="str">
        <f t="array" ref="AC11">SUM((G=AC$8)*(P=$B11))&amp;" - "&amp;SUM((G=$B11)*(P=AC$8))</f>
        <v>0 - 0</v>
      </c>
      <c r="AD11" s="12" t="str">
        <f t="array" ref="AD11">SUM((G=AD$8)*(P=$B11))&amp;" - "&amp;SUM((G=$B11)*(P=AD$8))</f>
        <v>1 - 0</v>
      </c>
      <c r="AE11" s="12" t="str">
        <f t="array" ref="AE11">SUM((G=AE$8)*(P=$B11))&amp;" - "&amp;SUM((G=$B11)*(P=AE$8))</f>
        <v>0 - 0</v>
      </c>
      <c r="AF11" s="12" t="str">
        <f t="array" ref="AF11">SUM((G=AF$8)*(P=$B11))&amp;" - "&amp;SUM((G=$B11)*(P=AF$8))</f>
        <v>0 - 0</v>
      </c>
      <c r="AG11" s="12" t="str">
        <f t="array" ref="AG11">SUM((G=AG$8)*(P=$B11))&amp;" - "&amp;SUM((G=$B11)*(P=AG$8))</f>
        <v>0 - 0</v>
      </c>
      <c r="AH11" s="12" t="str">
        <f t="array" ref="AH11">SUM((G=AH$8)*(P=$B11))&amp;" - "&amp;SUM((G=$B11)*(P=AH$8))</f>
        <v>0 - 0</v>
      </c>
      <c r="AI11" s="12" t="str">
        <f t="array" ref="AI11">SUM((G=AI$8)*(P=$B11))&amp;" - "&amp;SUM((G=$B11)*(P=AI$8))</f>
        <v>0 - 0</v>
      </c>
      <c r="AJ11" s="12" t="str">
        <f t="array" ref="AJ11">SUM((G=AJ$8)*(P=$B11))&amp;" - "&amp;SUM((G=$B11)*(P=AJ$8))</f>
        <v>1 - 0</v>
      </c>
      <c r="AK11" s="12" t="str">
        <f t="array" ref="AK11">SUM((G=AK$8)*(P=$B11))&amp;" - "&amp;SUM((G=$B11)*(P=AK$8))</f>
        <v>0 - 0</v>
      </c>
      <c r="AL11" s="12" t="str">
        <f t="array" ref="AL11">SUM((G=AL$8)*(P=$B11))&amp;" - "&amp;SUM((G=$B11)*(P=AL$8))</f>
        <v>0 - 0</v>
      </c>
      <c r="AM11" s="12" t="str">
        <f t="array" ref="AM11">SUM((G=AM$8)*(P=$B11))&amp;" - "&amp;SUM((G=$B11)*(P=AM$8))</f>
        <v>0 - 0</v>
      </c>
      <c r="AN11" s="12" t="str">
        <f t="array" ref="AN11">SUM((G=AN$8)*(P=$B11))&amp;" - "&amp;SUM((G=$B11)*(P=AN$8))</f>
        <v>0 - 0</v>
      </c>
      <c r="AO11" s="12" t="str">
        <f t="array" ref="AO11">SUM((G=AO$8)*(P=$B11))&amp;" - "&amp;SUM((G=$B11)*(P=AO$8))</f>
        <v>0 - 0</v>
      </c>
      <c r="AP11" s="25" t="str">
        <f t="array" ref="AP11">SUM((G=AP$8)*(P=$B11))&amp;" - "&amp;SUM((G=$B11)*(P=AP$8))</f>
        <v>0 - 0</v>
      </c>
      <c r="AQ11" s="856" t="str">
        <f t="array" ref="AQ11">SUM((G=AQ$8)*(P=$B11))&amp;" - "&amp;SUM((G=$B11)*(P=AQ$8))</f>
        <v>0 - 0</v>
      </c>
      <c r="AR11" s="35" t="str">
        <f t="array" ref="AR11">SUM((G=AR$8)*(P=$B11))&amp;" - "&amp;SUM((G=$B11)*(P=AR$8))</f>
        <v>0 - 0</v>
      </c>
      <c r="AS11" s="12" t="str">
        <f t="array" ref="AS11">SUM((G=AS$8)*(P=$B11))&amp;" - "&amp;SUM((G=$B11)*(P=AS$8))</f>
        <v>0 - 0</v>
      </c>
      <c r="AT11" s="12" t="str">
        <f t="array" ref="AT11">SUM((G=AT$8)*(P=$B11))&amp;" - "&amp;SUM((G=$B11)*(P=AT$8))</f>
        <v>0 - 0</v>
      </c>
      <c r="AU11" s="12" t="str">
        <f t="array" ref="AU11">SUM((G=AU$8)*(P=$B11))&amp;" - "&amp;SUM((G=$B11)*(P=AU$8))</f>
        <v>0 - 0</v>
      </c>
      <c r="AV11" s="12" t="str">
        <f t="array" ref="AV11">SUM((G=AV$8)*(P=$B11))&amp;" - "&amp;SUM((G=$B11)*(P=AV$8))</f>
        <v>0 - 0</v>
      </c>
      <c r="AW11" s="12" t="str">
        <f t="array" ref="AW11">SUM((G=AW$8)*(P=$B11))&amp;" - "&amp;SUM((G=$B11)*(P=AW$8))</f>
        <v>0 - 0</v>
      </c>
      <c r="AX11" s="12" t="str">
        <f t="array" ref="AX11">SUM((G=AX$8)*(P=$B11))&amp;" - "&amp;SUM((G=$B11)*(P=AX$8))</f>
        <v>0 - 0</v>
      </c>
      <c r="AY11" s="12" t="str">
        <f t="array" ref="AY11">SUM((G=AY$8)*(P=$B11))&amp;" - "&amp;SUM((G=$B11)*(P=AY$8))</f>
        <v>0 - 0</v>
      </c>
      <c r="AZ11" s="12" t="str">
        <f t="array" ref="AZ11">SUM((G=AZ$8)*(P=$B11))&amp;" - "&amp;SUM((G=$B11)*(P=AZ$8))</f>
        <v>0 - 0</v>
      </c>
      <c r="BA11" s="12" t="str">
        <f t="array" ref="BA11">SUM((G=BA$8)*(P=$B11))&amp;" - "&amp;SUM((G=$B11)*(P=BA$8))</f>
        <v>0 - 0</v>
      </c>
      <c r="BB11" s="12" t="str">
        <f t="array" ref="BB11">SUM((G=BB$8)*(P=$B11))&amp;" - "&amp;SUM((G=$B11)*(P=BB$8))</f>
        <v>0 - 0</v>
      </c>
      <c r="BC11" s="12" t="str">
        <f t="array" ref="BC11">SUM((G=BC$8)*(P=$B11))&amp;" - "&amp;SUM((G=$B11)*(P=BC$8))</f>
        <v>0 - 0</v>
      </c>
      <c r="BD11" s="12" t="str">
        <f t="array" ref="BD11">SUM((G=BD$8)*(P=$B11))&amp;" - "&amp;SUM((G=$B11)*(P=BD$8))</f>
        <v>0 - 0</v>
      </c>
      <c r="BE11" s="12" t="str">
        <f t="array" ref="BE11">SUM((G=BE$8)*(P=$B11))&amp;" - "&amp;SUM((G=$B11)*(P=BE$8))</f>
        <v>0 - 0</v>
      </c>
      <c r="BF11" s="12" t="str">
        <f t="array" ref="BF11">SUM((G=BF$8)*(P=$B11))&amp;" - "&amp;SUM((G=$B11)*(P=BF$8))</f>
        <v>0 - 0</v>
      </c>
      <c r="BG11" s="12" t="str">
        <f t="array" ref="BG11">SUM((G=BG$8)*(P=$B11))&amp;" - "&amp;SUM((G=$B11)*(P=BG$8))</f>
        <v>0 - 0</v>
      </c>
      <c r="BH11" s="12" t="str">
        <f t="array" ref="BH11">SUM((G=BH$8)*(P=$B11))&amp;" - "&amp;SUM((G=$B11)*(P=BH$8))</f>
        <v>0 - 0</v>
      </c>
      <c r="BI11" s="12" t="str">
        <f t="array" ref="BI11">SUM((G=BI$8)*(P=$B11))&amp;" - "&amp;SUM((G=$B11)*(P=BI$8))</f>
        <v>0 - 0</v>
      </c>
      <c r="BJ11" s="12" t="str">
        <f t="array" ref="BJ11">SUM((G=BJ$8)*(P=$B11))&amp;" - "&amp;SUM((G=$B11)*(P=BJ$8))</f>
        <v>0 - 0</v>
      </c>
      <c r="BK11" s="12" t="str">
        <f t="array" ref="BK11">SUM((G=BK$8)*(P=$B11))&amp;" - "&amp;SUM((G=$B11)*(P=BK$8))</f>
        <v>0 - 0</v>
      </c>
      <c r="BL11" s="12" t="str">
        <f t="array" ref="BL11">SUM((G=BL$8)*(P=$B11))&amp;" - "&amp;SUM((G=$B11)*(P=BL$8))</f>
        <v>0 - 0</v>
      </c>
      <c r="BM11" s="12" t="str">
        <f t="array" ref="BM11">SUM((G=BM$8)*(P=$B11))&amp;" - "&amp;SUM((G=$B11)*(P=BM$8))</f>
        <v>0 - 0</v>
      </c>
      <c r="BN11" s="12" t="str">
        <f t="array" ref="BN11">SUM((G=BN$8)*(P=$B11))&amp;" - "&amp;SUM((G=$B11)*(P=BN$8))</f>
        <v>0 - 0</v>
      </c>
      <c r="BO11" s="12" t="str">
        <f t="array" ref="BO11">SUM((G=BO$8)*(P=$B11))&amp;" - "&amp;SUM((G=$B11)*(P=BO$8))</f>
        <v>0 - 0</v>
      </c>
      <c r="BP11" s="12" t="str">
        <f t="array" ref="BP11">SUM((G=BP$8)*(P=$B11))&amp;" - "&amp;SUM((G=$B11)*(P=BP$8))</f>
        <v>0 - 0</v>
      </c>
      <c r="BQ11" s="12" t="str">
        <f t="array" ref="BQ11">SUM((G=BQ$8)*(P=$B11))&amp;" - "&amp;SUM((G=$B11)*(P=BQ$8))</f>
        <v>0 - 0</v>
      </c>
      <c r="BR11" s="25" t="str">
        <f t="array" ref="BR11">SUM((G=BR$8)*(P=$B11))&amp;" - "&amp;SUM((G=$B11)*(P=BR$8))</f>
        <v>0 - 0</v>
      </c>
      <c r="BS11" s="25" t="str">
        <f t="array" ref="BS11">SUM((G=BS$8)*(P=$B11))&amp;" - "&amp;SUM((G=$B11)*(P=BS$8))</f>
        <v>0 - 0</v>
      </c>
      <c r="BT11" s="21" t="str">
        <f t="shared" si="4"/>
        <v>CEDRIC J.</v>
      </c>
      <c r="BU11" s="15"/>
    </row>
    <row r="12" spans="2:73" ht="11.1" customHeight="1" x14ac:dyDescent="0.2">
      <c r="B12" s="21" t="s">
        <v>184</v>
      </c>
      <c r="C12" s="13" t="str">
        <f t="array" ref="C12">SUM((G=C$8)*(P=$B12))&amp;" - "&amp;SUM((G=$B12)*(P=C$8))</f>
        <v>0 - 1</v>
      </c>
      <c r="D12" s="13" t="str">
        <f t="array" ref="D12">SUM((G=D$8)*(P=$B12))&amp;" - "&amp;SUM((G=$B12)*(P=D$8))</f>
        <v>0 - 0</v>
      </c>
      <c r="E12" s="13" t="str">
        <f t="array" ref="E12">SUM((G=E$8)*(P=$B12))&amp;" - "&amp;SUM((G=$B12)*(P=E$8))</f>
        <v>0 - 0</v>
      </c>
      <c r="F12" s="12"/>
      <c r="G12" s="12" t="str">
        <f t="array" ref="G12">SUM((G=G$8)*(P=$B12))&amp;" - "&amp;SUM((G=$B12)*(P=G$8))</f>
        <v>1 - 1</v>
      </c>
      <c r="H12" s="12" t="str">
        <f t="array" ref="H12">SUM((G=H$8)*(P=$B12))&amp;" - "&amp;SUM((G=$B12)*(P=H$8))</f>
        <v>3 - 3</v>
      </c>
      <c r="I12" s="12" t="str">
        <f t="array" ref="I12">SUM((G=I$8)*(P=$B12))&amp;" - "&amp;SUM((G=$B12)*(P=I$8))</f>
        <v>0 - 0</v>
      </c>
      <c r="J12" s="12" t="str">
        <f t="array" ref="J12">SUM((G=J$8)*(P=$B12))&amp;" - "&amp;SUM((G=$B12)*(P=J$8))</f>
        <v>0 - 0</v>
      </c>
      <c r="K12" s="12" t="str">
        <f t="array" ref="K12">SUM((G=K$8)*(P=$B12))&amp;" - "&amp;SUM((G=$B12)*(P=K$8))</f>
        <v>2 - 3</v>
      </c>
      <c r="L12" s="12" t="str">
        <f t="array" ref="L12">SUM((G=L$8)*(P=$B12))&amp;" - "&amp;SUM((G=$B12)*(P=L$8))</f>
        <v>0 - 0</v>
      </c>
      <c r="M12" s="12" t="str">
        <f t="array" ref="M12">SUM((G=M$8)*(P=$B12))&amp;" - "&amp;SUM((G=$B12)*(P=M$8))</f>
        <v>1 - 0</v>
      </c>
      <c r="N12" s="12" t="str">
        <f t="array" ref="N12">SUM((G=N$8)*(P=$B12))&amp;" - "&amp;SUM((G=$B12)*(P=N$8))</f>
        <v>5 - 2</v>
      </c>
      <c r="O12" s="12" t="str">
        <f t="array" ref="O12">SUM((G=O$8)*(P=$B12))&amp;" - "&amp;SUM((G=$B12)*(P=O$8))</f>
        <v>0 - 0</v>
      </c>
      <c r="P12" s="12" t="str">
        <f t="array" ref="P12">SUM((G=P$8)*(P=$B12))&amp;" - "&amp;SUM((G=$B12)*(P=P$8))</f>
        <v>2 - 1</v>
      </c>
      <c r="Q12" s="12" t="str">
        <f t="array" ref="Q12">SUM((G=Q$8)*(P=$B12))&amp;" - "&amp;SUM((G=$B12)*(P=Q$8))</f>
        <v>3 - 1</v>
      </c>
      <c r="R12" s="12" t="str">
        <f t="array" ref="R12">SUM((G=R$8)*(P=$B12))&amp;" - "&amp;SUM((G=$B12)*(P=R$8))</f>
        <v>1 - 0</v>
      </c>
      <c r="S12" s="12" t="str">
        <f t="array" ref="S12">SUM((G=S$8)*(P=$B12))&amp;" - "&amp;SUM((G=$B12)*(P=S$8))</f>
        <v>0 - 0</v>
      </c>
      <c r="T12" s="12" t="str">
        <f t="array" ref="T12">SUM((G=T$8)*(P=$B12))&amp;" - "&amp;SUM((G=$B12)*(P=T$8))</f>
        <v>0 - 1</v>
      </c>
      <c r="U12" s="12" t="str">
        <f t="array" ref="U12">SUM((G=U$8)*(P=$B12))&amp;" - "&amp;SUM((G=$B12)*(P=U$8))</f>
        <v>0 - 0</v>
      </c>
      <c r="V12" s="12" t="str">
        <f t="array" ref="V12">SUM((G=V$8)*(P=$B12))&amp;" - "&amp;SUM((G=$B12)*(P=V$8))</f>
        <v>0 - 0</v>
      </c>
      <c r="W12" s="12" t="str">
        <f t="array" ref="W12">SUM((G=W$8)*(P=$B12))&amp;" - "&amp;SUM((G=$B12)*(P=W$8))</f>
        <v>0 - 3</v>
      </c>
      <c r="X12" s="12" t="str">
        <f t="array" ref="X12">SUM((G=X$8)*(P=$B12))&amp;" - "&amp;SUM((G=$B12)*(P=X$8))</f>
        <v>1 - 2</v>
      </c>
      <c r="Y12" s="12" t="str">
        <f t="array" ref="Y12">SUM((G=Y$8)*(P=$B12))&amp;" - "&amp;SUM((G=$B12)*(P=Y$8))</f>
        <v>0 - 0</v>
      </c>
      <c r="Z12" s="12" t="str">
        <f t="array" ref="Z12">SUM((G=Z$8)*(P=$B12))&amp;" - "&amp;SUM((G=$B12)*(P=Z$8))</f>
        <v>0 - 0</v>
      </c>
      <c r="AA12" s="12" t="str">
        <f t="array" ref="AA12">SUM((G=AA$8)*(P=$B12))&amp;" - "&amp;SUM((G=$B12)*(P=AA$8))</f>
        <v>0 - 1</v>
      </c>
      <c r="AB12" s="12" t="str">
        <f t="array" ref="AB12">SUM((G=AB$8)*(P=$B12))&amp;" - "&amp;SUM((G=$B12)*(P=AB$8))</f>
        <v>1 - 2</v>
      </c>
      <c r="AC12" s="12" t="str">
        <f t="array" ref="AC12">SUM((G=AC$8)*(P=$B12))&amp;" - "&amp;SUM((G=$B12)*(P=AC$8))</f>
        <v>0 - 0</v>
      </c>
      <c r="AD12" s="12" t="str">
        <f t="array" ref="AD12">SUM((G=AD$8)*(P=$B12))&amp;" - "&amp;SUM((G=$B12)*(P=AD$8))</f>
        <v>2 - 2</v>
      </c>
      <c r="AE12" s="12" t="str">
        <f t="array" ref="AE12">SUM((G=AE$8)*(P=$B12))&amp;" - "&amp;SUM((G=$B12)*(P=AE$8))</f>
        <v>2 - 1</v>
      </c>
      <c r="AF12" s="12" t="str">
        <f t="array" ref="AF12">SUM((G=AF$8)*(P=$B12))&amp;" - "&amp;SUM((G=$B12)*(P=AF$8))</f>
        <v>1 - 0</v>
      </c>
      <c r="AG12" s="12" t="str">
        <f t="array" ref="AG12">SUM((G=AG$8)*(P=$B12))&amp;" - "&amp;SUM((G=$B12)*(P=AG$8))</f>
        <v>1 - 0</v>
      </c>
      <c r="AH12" s="12" t="str">
        <f t="array" ref="AH12">SUM((G=AH$8)*(P=$B12))&amp;" - "&amp;SUM((G=$B12)*(P=AH$8))</f>
        <v>0 - 1</v>
      </c>
      <c r="AI12" s="12" t="str">
        <f t="array" ref="AI12">SUM((G=AI$8)*(P=$B12))&amp;" - "&amp;SUM((G=$B12)*(P=AI$8))</f>
        <v>2 - 1</v>
      </c>
      <c r="AJ12" s="12" t="str">
        <f t="array" ref="AJ12">SUM((G=AJ$8)*(P=$B12))&amp;" - "&amp;SUM((G=$B12)*(P=AJ$8))</f>
        <v>1 - 1</v>
      </c>
      <c r="AK12" s="12" t="str">
        <f t="array" ref="AK12">SUM((G=AK$8)*(P=$B12))&amp;" - "&amp;SUM((G=$B12)*(P=AK$8))</f>
        <v>2 - 2</v>
      </c>
      <c r="AL12" s="12" t="str">
        <f t="array" ref="AL12">SUM((G=AL$8)*(P=$B12))&amp;" - "&amp;SUM((G=$B12)*(P=AL$8))</f>
        <v>3 - 0</v>
      </c>
      <c r="AM12" s="12" t="str">
        <f t="array" ref="AM12">SUM((G=AM$8)*(P=$B12))&amp;" - "&amp;SUM((G=$B12)*(P=AM$8))</f>
        <v>0 - 0</v>
      </c>
      <c r="AN12" s="12" t="str">
        <f t="array" ref="AN12">SUM((G=AN$8)*(P=$B12))&amp;" - "&amp;SUM((G=$B12)*(P=AN$8))</f>
        <v>0 - 0</v>
      </c>
      <c r="AO12" s="12" t="str">
        <f t="array" ref="AO12">SUM((G=AO$8)*(P=$B12))&amp;" - "&amp;SUM((G=$B12)*(P=AO$8))</f>
        <v>0 - 0</v>
      </c>
      <c r="AP12" s="25" t="str">
        <f t="array" ref="AP12">SUM((G=AP$8)*(P=$B12))&amp;" - "&amp;SUM((G=$B12)*(P=AP$8))</f>
        <v>1 - 2</v>
      </c>
      <c r="AQ12" s="856" t="str">
        <f t="array" ref="AQ12">SUM((G=AQ$8)*(P=$B12))&amp;" - "&amp;SUM((G=$B12)*(P=AQ$8))</f>
        <v>0 - 0</v>
      </c>
      <c r="AR12" s="13" t="str">
        <f t="array" ref="AR12">SUM((G=AR$8)*(P=$B12))&amp;" - "&amp;SUM((G=$B12)*(P=AR$8))</f>
        <v>0 - 0</v>
      </c>
      <c r="AS12" s="13" t="str">
        <f t="array" ref="AS12">SUM((G=AS$8)*(P=$B12))&amp;" - "&amp;SUM((G=$B12)*(P=AS$8))</f>
        <v>0 - 0</v>
      </c>
      <c r="AT12" s="13" t="str">
        <f t="array" ref="AT12">SUM((G=AT$8)*(P=$B12))&amp;" - "&amp;SUM((G=$B12)*(P=AT$8))</f>
        <v>0 - 0</v>
      </c>
      <c r="AU12" s="13" t="str">
        <f t="array" ref="AU12">SUM((G=AU$8)*(P=$B12))&amp;" - "&amp;SUM((G=$B12)*(P=AU$8))</f>
        <v>0 - 0</v>
      </c>
      <c r="AV12" s="12" t="str">
        <f t="array" ref="AV12">SUM((G=AV$8)*(P=$B12))&amp;" - "&amp;SUM((G=$B12)*(P=AV$8))</f>
        <v>0 - 0</v>
      </c>
      <c r="AW12" s="12" t="str">
        <f t="array" ref="AW12">SUM((G=AW$8)*(P=$B12))&amp;" - "&amp;SUM((G=$B12)*(P=AW$8))</f>
        <v>0 - 0</v>
      </c>
      <c r="AX12" s="12" t="str">
        <f t="array" ref="AX12">SUM((G=AX$8)*(P=$B12))&amp;" - "&amp;SUM((G=$B12)*(P=AX$8))</f>
        <v>0 - 0</v>
      </c>
      <c r="AY12" s="12" t="str">
        <f t="array" ref="AY12">SUM((G=AY$8)*(P=$B12))&amp;" - "&amp;SUM((G=$B12)*(P=AY$8))</f>
        <v>0 - 0</v>
      </c>
      <c r="AZ12" s="12" t="str">
        <f t="array" ref="AZ12">SUM((G=AZ$8)*(P=$B12))&amp;" - "&amp;SUM((G=$B12)*(P=AZ$8))</f>
        <v>0 - 0</v>
      </c>
      <c r="BA12" s="12" t="str">
        <f t="array" ref="BA12">SUM((G=BA$8)*(P=$B12))&amp;" - "&amp;SUM((G=$B12)*(P=BA$8))</f>
        <v>0 - 0</v>
      </c>
      <c r="BB12" s="12" t="str">
        <f t="array" ref="BB12">SUM((G=BB$8)*(P=$B12))&amp;" - "&amp;SUM((G=$B12)*(P=BB$8))</f>
        <v>0 - 0</v>
      </c>
      <c r="BC12" s="12" t="str">
        <f t="array" ref="BC12">SUM((G=BC$8)*(P=$B12))&amp;" - "&amp;SUM((G=$B12)*(P=BC$8))</f>
        <v>0 - 0</v>
      </c>
      <c r="BD12" s="12" t="str">
        <f t="array" ref="BD12">SUM((G=BD$8)*(P=$B12))&amp;" - "&amp;SUM((G=$B12)*(P=BD$8))</f>
        <v>0 - 0</v>
      </c>
      <c r="BE12" s="12" t="str">
        <f t="array" ref="BE12">SUM((G=BE$8)*(P=$B12))&amp;" - "&amp;SUM((G=$B12)*(P=BE$8))</f>
        <v>0 - 0</v>
      </c>
      <c r="BF12" s="12" t="str">
        <f t="array" ref="BF12">SUM((G=BF$8)*(P=$B12))&amp;" - "&amp;SUM((G=$B12)*(P=BF$8))</f>
        <v>0 - 0</v>
      </c>
      <c r="BG12" s="12" t="str">
        <f t="array" ref="BG12">SUM((G=BG$8)*(P=$B12))&amp;" - "&amp;SUM((G=$B12)*(P=BG$8))</f>
        <v>0 - 0</v>
      </c>
      <c r="BH12" s="12" t="str">
        <f t="array" ref="BH12">SUM((G=BH$8)*(P=$B12))&amp;" - "&amp;SUM((G=$B12)*(P=BH$8))</f>
        <v>0 - 0</v>
      </c>
      <c r="BI12" s="12" t="str">
        <f t="array" ref="BI12">SUM((G=BI$8)*(P=$B12))&amp;" - "&amp;SUM((G=$B12)*(P=BI$8))</f>
        <v>0 - 0</v>
      </c>
      <c r="BJ12" s="12" t="str">
        <f t="array" ref="BJ12">SUM((G=BJ$8)*(P=$B12))&amp;" - "&amp;SUM((G=$B12)*(P=BJ$8))</f>
        <v>0 - 0</v>
      </c>
      <c r="BK12" s="12" t="str">
        <f t="array" ref="BK12">SUM((G=BK$8)*(P=$B12))&amp;" - "&amp;SUM((G=$B12)*(P=BK$8))</f>
        <v>0 - 0</v>
      </c>
      <c r="BL12" s="12" t="str">
        <f t="array" ref="BL12">SUM((G=BL$8)*(P=$B12))&amp;" - "&amp;SUM((G=$B12)*(P=BL$8))</f>
        <v>0 - 0</v>
      </c>
      <c r="BM12" s="12" t="str">
        <f t="array" ref="BM12">SUM((G=BM$8)*(P=$B12))&amp;" - "&amp;SUM((G=$B12)*(P=BM$8))</f>
        <v>0 - 0</v>
      </c>
      <c r="BN12" s="12" t="str">
        <f t="array" ref="BN12">SUM((G=BN$8)*(P=$B12))&amp;" - "&amp;SUM((G=$B12)*(P=BN$8))</f>
        <v>0 - 0</v>
      </c>
      <c r="BO12" s="12" t="str">
        <f t="array" ref="BO12">SUM((G=BO$8)*(P=$B12))&amp;" - "&amp;SUM((G=$B12)*(P=BO$8))</f>
        <v>0 - 0</v>
      </c>
      <c r="BP12" s="12" t="str">
        <f t="array" ref="BP12">SUM((G=BP$8)*(P=$B12))&amp;" - "&amp;SUM((G=$B12)*(P=BP$8))</f>
        <v>0 - 0</v>
      </c>
      <c r="BQ12" s="12" t="str">
        <f t="array" ref="BQ12">SUM((G=BQ$8)*(P=$B12))&amp;" - "&amp;SUM((G=$B12)*(P=BQ$8))</f>
        <v>0 - 0</v>
      </c>
      <c r="BR12" s="12" t="str">
        <f t="array" ref="BR12">SUM((G=BR$8)*(P=$B12))&amp;" - "&amp;SUM((G=$B12)*(P=BR$8))</f>
        <v>0 - 0</v>
      </c>
      <c r="BS12" s="12" t="str">
        <f t="array" ref="BS12">SUM((G=BS$8)*(P=$B12))&amp;" - "&amp;SUM((G=$B12)*(P=BS$8))</f>
        <v>0 - 0</v>
      </c>
      <c r="BT12" s="21" t="str">
        <f t="shared" si="4"/>
        <v>CLAUDE</v>
      </c>
      <c r="BU12" s="15"/>
    </row>
    <row r="13" spans="2:73" ht="11.1" customHeight="1" x14ac:dyDescent="0.2">
      <c r="B13" s="21" t="s">
        <v>90</v>
      </c>
      <c r="C13" s="35" t="str">
        <f t="array" ref="C13">SUM((G=C$8)*(P=$B13))&amp;" - "&amp;SUM((G=$B13)*(P=C$8))</f>
        <v>0 - 2</v>
      </c>
      <c r="D13" s="12" t="str">
        <f t="array" ref="D13">SUM((G=D$8)*(P=$B13))&amp;" - "&amp;SUM((G=$B13)*(P=D$8))</f>
        <v>1 - 2</v>
      </c>
      <c r="E13" s="12" t="str">
        <f t="array" ref="E13">SUM((G=E$8)*(P=$B13))&amp;" - "&amp;SUM((G=$B13)*(P=E$8))</f>
        <v>0 - 0</v>
      </c>
      <c r="F13" s="12" t="str">
        <f t="array" ref="F13">SUM((G=F$8)*(P=$B13))&amp;" - "&amp;SUM((G=$B13)*(P=F$8))</f>
        <v>1 - 1</v>
      </c>
      <c r="G13" s="12" t="str">
        <f t="array" ref="G13">SUM((G=G$8)*(P=$B13))&amp;" - "&amp;SUM((G=$B13)*(P=G$8))</f>
        <v>0 - 0</v>
      </c>
      <c r="H13" s="12" t="str">
        <f t="array" ref="H13">SUM((G=H$8)*(P=$B13))&amp;" - "&amp;SUM((G=$B13)*(P=H$8))</f>
        <v>8 - 5</v>
      </c>
      <c r="I13" s="12" t="str">
        <f t="array" ref="I13">SUM((G=I$8)*(P=$B13))&amp;" - "&amp;SUM((G=$B13)*(P=I$8))</f>
        <v>1 - 0</v>
      </c>
      <c r="J13" s="12" t="str">
        <f t="array" ref="J13">SUM((G=J$8)*(P=$B13))&amp;" - "&amp;SUM((G=$B13)*(P=J$8))</f>
        <v>0 - 0</v>
      </c>
      <c r="K13" s="12" t="str">
        <f t="array" ref="K13">SUM((G=K$8)*(P=$B13))&amp;" - "&amp;SUM((G=$B13)*(P=K$8))</f>
        <v>5 - 3</v>
      </c>
      <c r="L13" s="12" t="str">
        <f t="array" ref="L13">SUM((G=L$8)*(P=$B13))&amp;" - "&amp;SUM((G=$B13)*(P=L$8))</f>
        <v>0 - 0</v>
      </c>
      <c r="M13" s="12" t="str">
        <f t="array" ref="M13">SUM((G=M$8)*(P=$B13))&amp;" - "&amp;SUM((G=$B13)*(P=M$8))</f>
        <v>1 - 6</v>
      </c>
      <c r="N13" s="12" t="str">
        <f t="array" ref="N13">SUM((G=N$8)*(P=$B13))&amp;" - "&amp;SUM((G=$B13)*(P=N$8))</f>
        <v>11 - 4</v>
      </c>
      <c r="O13" s="12" t="str">
        <f t="array" ref="O13">SUM((G=O$8)*(P=$B13))&amp;" - "&amp;SUM((G=$B13)*(P=O$8))</f>
        <v>0 - 0</v>
      </c>
      <c r="P13" s="12" t="str">
        <f t="array" ref="P13">SUM((G=P$8)*(P=$B13))&amp;" - "&amp;SUM((G=$B13)*(P=P$8))</f>
        <v>4 - 6</v>
      </c>
      <c r="Q13" s="12" t="str">
        <f t="array" ref="Q13">SUM((G=Q$8)*(P=$B13))&amp;" - "&amp;SUM((G=$B13)*(P=Q$8))</f>
        <v>6 - 2</v>
      </c>
      <c r="R13" s="12" t="str">
        <f t="array" ref="R13">SUM((G=R$8)*(P=$B13))&amp;" - "&amp;SUM((G=$B13)*(P=R$8))</f>
        <v>1 - 0</v>
      </c>
      <c r="S13" s="12" t="str">
        <f t="array" ref="S13">SUM((G=S$8)*(P=$B13))&amp;" - "&amp;SUM((G=$B13)*(P=S$8))</f>
        <v>1 - 0</v>
      </c>
      <c r="T13" s="12" t="str">
        <f t="array" ref="T13">SUM((G=T$8)*(P=$B13))&amp;" - "&amp;SUM((G=$B13)*(P=T$8))</f>
        <v>1 - 0</v>
      </c>
      <c r="U13" s="12" t="str">
        <f t="array" ref="U13">SUM((G=U$8)*(P=$B13))&amp;" - "&amp;SUM((G=$B13)*(P=U$8))</f>
        <v>0 - 1</v>
      </c>
      <c r="V13" s="12" t="str">
        <f t="array" ref="V13">SUM((G=V$8)*(P=$B13))&amp;" - "&amp;SUM((G=$B13)*(P=V$8))</f>
        <v>0 - 0</v>
      </c>
      <c r="W13" s="12" t="str">
        <f t="array" ref="W13">SUM((G=W$8)*(P=$B13))&amp;" - "&amp;SUM((G=$B13)*(P=W$8))</f>
        <v>1 - 2</v>
      </c>
      <c r="X13" s="12" t="str">
        <f t="array" ref="X13">SUM((G=X$8)*(P=$B13))&amp;" - "&amp;SUM((G=$B13)*(P=X$8))</f>
        <v>4 - 5</v>
      </c>
      <c r="Y13" s="12" t="str">
        <f t="array" ref="Y13">SUM((G=Y$8)*(P=$B13))&amp;" - "&amp;SUM((G=$B13)*(P=Y$8))</f>
        <v>0 - 0</v>
      </c>
      <c r="Z13" s="12" t="str">
        <f t="array" ref="Z13">SUM((G=Z$8)*(P=$B13))&amp;" - "&amp;SUM((G=$B13)*(P=Z$8))</f>
        <v>0 - 0</v>
      </c>
      <c r="AA13" s="12" t="str">
        <f t="array" ref="AA13">SUM((G=AA$8)*(P=$B13))&amp;" - "&amp;SUM((G=$B13)*(P=AA$8))</f>
        <v>0 - 1</v>
      </c>
      <c r="AB13" s="12" t="str">
        <f t="array" ref="AB13">SUM((G=AB$8)*(P=$B13))&amp;" - "&amp;SUM((G=$B13)*(P=AB$8))</f>
        <v>3 - 3</v>
      </c>
      <c r="AC13" s="12" t="str">
        <f t="array" ref="AC13">SUM((G=AC$8)*(P=$B13))&amp;" - "&amp;SUM((G=$B13)*(P=AC$8))</f>
        <v>0 - 0</v>
      </c>
      <c r="AD13" s="12" t="str">
        <f t="array" ref="AD13">SUM((G=AD$8)*(P=$B13))&amp;" - "&amp;SUM((G=$B13)*(P=AD$8))</f>
        <v>1 - 3</v>
      </c>
      <c r="AE13" s="12" t="str">
        <f t="array" ref="AE13">SUM((G=AE$8)*(P=$B13))&amp;" - "&amp;SUM((G=$B13)*(P=AE$8))</f>
        <v>1 - 1</v>
      </c>
      <c r="AF13" s="12" t="str">
        <f t="array" ref="AF13">SUM((G=AF$8)*(P=$B13))&amp;" - "&amp;SUM((G=$B13)*(P=AF$8))</f>
        <v>1 - 4</v>
      </c>
      <c r="AG13" s="12" t="str">
        <f t="array" ref="AG13">SUM((G=AG$8)*(P=$B13))&amp;" - "&amp;SUM((G=$B13)*(P=AG$8))</f>
        <v>2 - 2</v>
      </c>
      <c r="AH13" s="12" t="str">
        <f t="array" ref="AH13">SUM((G=AH$8)*(P=$B13))&amp;" - "&amp;SUM((G=$B13)*(P=AH$8))</f>
        <v>2 - 0</v>
      </c>
      <c r="AI13" s="12" t="str">
        <f t="array" ref="AI13">SUM((G=AI$8)*(P=$B13))&amp;" - "&amp;SUM((G=$B13)*(P=AI$8))</f>
        <v>5 - 2</v>
      </c>
      <c r="AJ13" s="12" t="str">
        <f t="array" ref="AJ13">SUM((G=AJ$8)*(P=$B13))&amp;" - "&amp;SUM((G=$B13)*(P=AJ$8))</f>
        <v>2 - 2</v>
      </c>
      <c r="AK13" s="12" t="str">
        <f t="array" ref="AK13">SUM((G=AK$8)*(P=$B13))&amp;" - "&amp;SUM((G=$B13)*(P=AK$8))</f>
        <v>5 - 4</v>
      </c>
      <c r="AL13" s="12" t="str">
        <f t="array" ref="AL13">SUM((G=AL$8)*(P=$B13))&amp;" - "&amp;SUM((G=$B13)*(P=AL$8))</f>
        <v>2 - 0</v>
      </c>
      <c r="AM13" s="12" t="str">
        <f t="array" ref="AM13">SUM((G=AM$8)*(P=$B13))&amp;" - "&amp;SUM((G=$B13)*(P=AM$8))</f>
        <v>1 - 1</v>
      </c>
      <c r="AN13" s="12" t="str">
        <f t="array" ref="AN13">SUM((G=AN$8)*(P=$B13))&amp;" - "&amp;SUM((G=$B13)*(P=AN$8))</f>
        <v>1 - 1</v>
      </c>
      <c r="AO13" s="12" t="str">
        <f t="array" ref="AO13">SUM((G=AO$8)*(P=$B13))&amp;" - "&amp;SUM((G=$B13)*(P=AO$8))</f>
        <v>0 - 0</v>
      </c>
      <c r="AP13" s="25" t="str">
        <f t="array" ref="AP13">SUM((G=AP$8)*(P=$B13))&amp;" - "&amp;SUM((G=$B13)*(P=AP$8))</f>
        <v>0 - 0</v>
      </c>
      <c r="AQ13" s="856" t="str">
        <f t="array" ref="AQ13">SUM((G=AQ$8)*(P=$B13))&amp;" - "&amp;SUM((G=$B13)*(P=AQ$8))</f>
        <v>0 - 0</v>
      </c>
      <c r="AR13" s="35" t="str">
        <f t="array" ref="AR13">SUM((G=AR$8)*(P=$B13))&amp;" - "&amp;SUM((G=$B13)*(P=AR$8))</f>
        <v>0 - 0</v>
      </c>
      <c r="AS13" s="12" t="str">
        <f t="array" ref="AS13">SUM((G=AS$8)*(P=$B13))&amp;" - "&amp;SUM((G=$B13)*(P=AS$8))</f>
        <v>0 - 0</v>
      </c>
      <c r="AT13" s="12" t="str">
        <f t="array" ref="AT13">SUM((G=AT$8)*(P=$B13))&amp;" - "&amp;SUM((G=$B13)*(P=AT$8))</f>
        <v>0 - 0</v>
      </c>
      <c r="AU13" s="12" t="str">
        <f t="array" ref="AU13">SUM((G=AU$8)*(P=$B13))&amp;" - "&amp;SUM((G=$B13)*(P=AU$8))</f>
        <v>0 - 0</v>
      </c>
      <c r="AV13" s="12" t="str">
        <f t="array" ref="AV13">SUM((G=AV$8)*(P=$B13))&amp;" - "&amp;SUM((G=$B13)*(P=AV$8))</f>
        <v>0 - 0</v>
      </c>
      <c r="AW13" s="12" t="str">
        <f t="array" ref="AW13">SUM((G=AW$8)*(P=$B13))&amp;" - "&amp;SUM((G=$B13)*(P=AW$8))</f>
        <v>0 - 0</v>
      </c>
      <c r="AX13" s="12" t="str">
        <f t="array" ref="AX13">SUM((G=AX$8)*(P=$B13))&amp;" - "&amp;SUM((G=$B13)*(P=AX$8))</f>
        <v>0 - 0</v>
      </c>
      <c r="AY13" s="12" t="str">
        <f t="array" ref="AY13">SUM((G=AY$8)*(P=$B13))&amp;" - "&amp;SUM((G=$B13)*(P=AY$8))</f>
        <v>0 - 0</v>
      </c>
      <c r="AZ13" s="12" t="str">
        <f t="array" ref="AZ13">SUM((G=AZ$8)*(P=$B13))&amp;" - "&amp;SUM((G=$B13)*(P=AZ$8))</f>
        <v>0 - 0</v>
      </c>
      <c r="BA13" s="12" t="str">
        <f t="array" ref="BA13">SUM((G=BA$8)*(P=$B13))&amp;" - "&amp;SUM((G=$B13)*(P=BA$8))</f>
        <v>1 - 0</v>
      </c>
      <c r="BB13" s="12" t="str">
        <f t="array" ref="BB13">SUM((G=BB$8)*(P=$B13))&amp;" - "&amp;SUM((G=$B13)*(P=BB$8))</f>
        <v>0 - 0</v>
      </c>
      <c r="BC13" s="12" t="str">
        <f t="array" ref="BC13">SUM((G=BC$8)*(P=$B13))&amp;" - "&amp;SUM((G=$B13)*(P=BC$8))</f>
        <v>0 - 0</v>
      </c>
      <c r="BD13" s="12" t="str">
        <f t="array" ref="BD13">SUM((G=BD$8)*(P=$B13))&amp;" - "&amp;SUM((G=$B13)*(P=BD$8))</f>
        <v>0 - 0</v>
      </c>
      <c r="BE13" s="12" t="str">
        <f t="array" ref="BE13">SUM((G=BE$8)*(P=$B13))&amp;" - "&amp;SUM((G=$B13)*(P=BE$8))</f>
        <v>1 - 0</v>
      </c>
      <c r="BF13" s="12" t="str">
        <f t="array" ref="BF13">SUM((G=BF$8)*(P=$B13))&amp;" - "&amp;SUM((G=$B13)*(P=BF$8))</f>
        <v>1 - 0</v>
      </c>
      <c r="BG13" s="12" t="str">
        <f t="array" ref="BG13">SUM((G=BG$8)*(P=$B13))&amp;" - "&amp;SUM((G=$B13)*(P=BG$8))</f>
        <v>0 - 0</v>
      </c>
      <c r="BH13" s="12" t="str">
        <f t="array" ref="BH13">SUM((G=BH$8)*(P=$B13))&amp;" - "&amp;SUM((G=$B13)*(P=BH$8))</f>
        <v>0 - 0</v>
      </c>
      <c r="BI13" s="12" t="str">
        <f t="array" ref="BI13">SUM((G=BI$8)*(P=$B13))&amp;" - "&amp;SUM((G=$B13)*(P=BI$8))</f>
        <v>0 - 0</v>
      </c>
      <c r="BJ13" s="12" t="str">
        <f t="array" ref="BJ13">SUM((G=BJ$8)*(P=$B13))&amp;" - "&amp;SUM((G=$B13)*(P=BJ$8))</f>
        <v>0 - 0</v>
      </c>
      <c r="BK13" s="12" t="str">
        <f t="array" ref="BK13">SUM((G=BK$8)*(P=$B13))&amp;" - "&amp;SUM((G=$B13)*(P=BK$8))</f>
        <v>0 - 0</v>
      </c>
      <c r="BL13" s="12" t="str">
        <f t="array" ref="BL13">SUM((G=BL$8)*(P=$B13))&amp;" - "&amp;SUM((G=$B13)*(P=BL$8))</f>
        <v>1 - 0</v>
      </c>
      <c r="BM13" s="12" t="str">
        <f t="array" ref="BM13">SUM((G=BM$8)*(P=$B13))&amp;" - "&amp;SUM((G=$B13)*(P=BM$8))</f>
        <v>0 - 0</v>
      </c>
      <c r="BN13" s="12" t="str">
        <f t="array" ref="BN13">SUM((G=BN$8)*(P=$B13))&amp;" - "&amp;SUM((G=$B13)*(P=BN$8))</f>
        <v>0 - 0</v>
      </c>
      <c r="BO13" s="12" t="str">
        <f t="array" ref="BO13">SUM((G=BO$8)*(P=$B13))&amp;" - "&amp;SUM((G=$B13)*(P=BO$8))</f>
        <v>0 - 0</v>
      </c>
      <c r="BP13" s="12" t="str">
        <f t="array" ref="BP13">SUM((G=BP$8)*(P=$B13))&amp;" - "&amp;SUM((G=$B13)*(P=BP$8))</f>
        <v>0 - 0</v>
      </c>
      <c r="BQ13" s="12" t="str">
        <f t="array" ref="BQ13">SUM((G=BQ$8)*(P=$B13))&amp;" - "&amp;SUM((G=$B13)*(P=BQ$8))</f>
        <v>1 - 0</v>
      </c>
      <c r="BR13" s="25" t="str">
        <f t="array" ref="BR13">SUM((G=BR$8)*(P=$B13))&amp;" - "&amp;SUM((G=$B13)*(P=BR$8))</f>
        <v>0 - 0</v>
      </c>
      <c r="BS13" s="25" t="str">
        <f t="array" ref="BS13">SUM((G=BS$8)*(P=$B13))&amp;" - "&amp;SUM((G=$B13)*(P=BS$8))</f>
        <v>0 - 1</v>
      </c>
      <c r="BT13" s="21" t="str">
        <f t="shared" si="4"/>
        <v>CYRILLE</v>
      </c>
      <c r="BU13" s="15"/>
    </row>
    <row r="14" spans="2:73" ht="11.1" customHeight="1" x14ac:dyDescent="0.2">
      <c r="B14" s="21" t="s">
        <v>89</v>
      </c>
      <c r="C14" s="35" t="str">
        <f t="array" ref="C14">SUM((G=C$8)*(P=$B14))&amp;" - "&amp;SUM((G=$B14)*(P=C$8))</f>
        <v>2 - 1</v>
      </c>
      <c r="D14" s="12" t="str">
        <f t="array" ref="D14">SUM((G=D$8)*(P=$B14))&amp;" - "&amp;SUM((G=$B14)*(P=D$8))</f>
        <v>5 - 1</v>
      </c>
      <c r="E14" s="12" t="str">
        <f t="array" ref="E14">SUM((G=E$8)*(P=$B14))&amp;" - "&amp;SUM((G=$B14)*(P=E$8))</f>
        <v>0 - 1</v>
      </c>
      <c r="F14" s="12" t="str">
        <f t="array" ref="F14">SUM((G=F$8)*(P=$B14))&amp;" - "&amp;SUM((G=$B14)*(P=F$8))</f>
        <v>3 - 3</v>
      </c>
      <c r="G14" s="12" t="str">
        <f t="array" ref="G14">SUM((G=G$8)*(P=$B14))&amp;" - "&amp;SUM((G=$B14)*(P=G$8))</f>
        <v>5 - 8</v>
      </c>
      <c r="H14" s="12" t="str">
        <f t="array" ref="H14">SUM((G=H$8)*(P=$B14))&amp;" - "&amp;SUM((G=$B14)*(P=H$8))</f>
        <v>0 - 0</v>
      </c>
      <c r="I14" s="12" t="str">
        <f t="array" ref="I14">SUM((G=I$8)*(P=$B14))&amp;" - "&amp;SUM((G=$B14)*(P=I$8))</f>
        <v>0 - 0</v>
      </c>
      <c r="J14" s="12" t="str">
        <f t="array" ref="J14">SUM((G=J$8)*(P=$B14))&amp;" - "&amp;SUM((G=$B14)*(P=J$8))</f>
        <v>0 - 0</v>
      </c>
      <c r="K14" s="12" t="str">
        <f t="array" ref="K14">SUM((G=K$8)*(P=$B14))&amp;" - "&amp;SUM((G=$B14)*(P=K$8))</f>
        <v>3 - 3</v>
      </c>
      <c r="L14" s="12" t="str">
        <f t="array" ref="L14">SUM((G=L$8)*(P=$B14))&amp;" - "&amp;SUM((G=$B14)*(P=L$8))</f>
        <v>0 - 0</v>
      </c>
      <c r="M14" s="12" t="str">
        <f t="array" ref="M14">SUM((G=M$8)*(P=$B14))&amp;" - "&amp;SUM((G=$B14)*(P=M$8))</f>
        <v>3 - 5</v>
      </c>
      <c r="N14" s="12" t="str">
        <f t="array" ref="N14">SUM((G=N$8)*(P=$B14))&amp;" - "&amp;SUM((G=$B14)*(P=N$8))</f>
        <v>19 - 6</v>
      </c>
      <c r="O14" s="12" t="str">
        <f t="array" ref="O14">SUM((G=O$8)*(P=$B14))&amp;" - "&amp;SUM((G=$B14)*(P=O$8))</f>
        <v>1 - 2</v>
      </c>
      <c r="P14" s="12" t="str">
        <f t="array" ref="P14">SUM((G=P$8)*(P=$B14))&amp;" - "&amp;SUM((G=$B14)*(P=P$8))</f>
        <v>3 - 8</v>
      </c>
      <c r="Q14" s="12" t="str">
        <f t="array" ref="Q14">SUM((G=Q$8)*(P=$B14))&amp;" - "&amp;SUM((G=$B14)*(P=Q$8))</f>
        <v>6 - 3</v>
      </c>
      <c r="R14" s="12" t="str">
        <f t="array" ref="R14">SUM((G=R$8)*(P=$B14))&amp;" - "&amp;SUM((G=$B14)*(P=R$8))</f>
        <v>1 - 0</v>
      </c>
      <c r="S14" s="12" t="str">
        <f t="array" ref="S14">SUM((G=S$8)*(P=$B14))&amp;" - "&amp;SUM((G=$B14)*(P=S$8))</f>
        <v>1 - 0</v>
      </c>
      <c r="T14" s="12" t="str">
        <f t="array" ref="T14">SUM((G=T$8)*(P=$B14))&amp;" - "&amp;SUM((G=$B14)*(P=T$8))</f>
        <v>1 - 0</v>
      </c>
      <c r="U14" s="12" t="str">
        <f t="array" ref="U14">SUM((G=U$8)*(P=$B14))&amp;" - "&amp;SUM((G=$B14)*(P=U$8))</f>
        <v>0 - 0</v>
      </c>
      <c r="V14" s="12" t="str">
        <f t="array" ref="V14">SUM((G=V$8)*(P=$B14))&amp;" - "&amp;SUM((G=$B14)*(P=V$8))</f>
        <v>0 - 1</v>
      </c>
      <c r="W14" s="12" t="str">
        <f t="array" ref="W14">SUM((G=W$8)*(P=$B14))&amp;" - "&amp;SUM((G=$B14)*(P=W$8))</f>
        <v>1 - 0</v>
      </c>
      <c r="X14" s="12" t="str">
        <f t="array" ref="X14">SUM((G=X$8)*(P=$B14))&amp;" - "&amp;SUM((G=$B14)*(P=X$8))</f>
        <v>3 - 5</v>
      </c>
      <c r="Y14" s="12" t="str">
        <f t="array" ref="Y14">SUM((G=Y$8)*(P=$B14))&amp;" - "&amp;SUM((G=$B14)*(P=Y$8))</f>
        <v>1 - 1</v>
      </c>
      <c r="Z14" s="12" t="str">
        <f t="array" ref="Z14">SUM((G=Z$8)*(P=$B14))&amp;" - "&amp;SUM((G=$B14)*(P=Z$8))</f>
        <v>1 - 0</v>
      </c>
      <c r="AA14" s="12" t="str">
        <f t="array" ref="AA14">SUM((G=AA$8)*(P=$B14))&amp;" - "&amp;SUM((G=$B14)*(P=AA$8))</f>
        <v>0 - 0</v>
      </c>
      <c r="AB14" s="12" t="str">
        <f t="array" ref="AB14">SUM((G=AB$8)*(P=$B14))&amp;" - "&amp;SUM((G=$B14)*(P=AB$8))</f>
        <v>3 - 4</v>
      </c>
      <c r="AC14" s="12" t="str">
        <f t="array" ref="AC14">SUM((G=AC$8)*(P=$B14))&amp;" - "&amp;SUM((G=$B14)*(P=AC$8))</f>
        <v>0 - 0</v>
      </c>
      <c r="AD14" s="12" t="str">
        <f t="array" ref="AD14">SUM((G=AD$8)*(P=$B14))&amp;" - "&amp;SUM((G=$B14)*(P=AD$8))</f>
        <v>4 - 2</v>
      </c>
      <c r="AE14" s="12" t="str">
        <f t="array" ref="AE14">SUM((G=AE$8)*(P=$B14))&amp;" - "&amp;SUM((G=$B14)*(P=AE$8))</f>
        <v>4 - 1</v>
      </c>
      <c r="AF14" s="12" t="str">
        <f t="array" ref="AF14">SUM((G=AF$8)*(P=$B14))&amp;" - "&amp;SUM((G=$B14)*(P=AF$8))</f>
        <v>2 - 5</v>
      </c>
      <c r="AG14" s="12" t="str">
        <f t="array" ref="AG14">SUM((G=AG$8)*(P=$B14))&amp;" - "&amp;SUM((G=$B14)*(P=AG$8))</f>
        <v>0 - 3</v>
      </c>
      <c r="AH14" s="12" t="str">
        <f t="array" ref="AH14">SUM((G=AH$8)*(P=$B14))&amp;" - "&amp;SUM((G=$B14)*(P=AH$8))</f>
        <v>0 - 3</v>
      </c>
      <c r="AI14" s="12" t="str">
        <f t="array" ref="AI14">SUM((G=AI$8)*(P=$B14))&amp;" - "&amp;SUM((G=$B14)*(P=AI$8))</f>
        <v>2 - 2</v>
      </c>
      <c r="AJ14" s="12" t="str">
        <f t="array" ref="AJ14">SUM((G=AJ$8)*(P=$B14))&amp;" - "&amp;SUM((G=$B14)*(P=AJ$8))</f>
        <v>3 - 5</v>
      </c>
      <c r="AK14" s="12" t="str">
        <f t="array" ref="AK14">SUM((G=AK$8)*(P=$B14))&amp;" - "&amp;SUM((G=$B14)*(P=AK$8))</f>
        <v>5 - 10</v>
      </c>
      <c r="AL14" s="12" t="str">
        <f t="array" ref="AL14">SUM((G=AL$8)*(P=$B14))&amp;" - "&amp;SUM((G=$B14)*(P=AL$8))</f>
        <v>2 - 0</v>
      </c>
      <c r="AM14" s="12" t="str">
        <f t="array" ref="AM14">SUM((G=AM$8)*(P=$B14))&amp;" - "&amp;SUM((G=$B14)*(P=AM$8))</f>
        <v>0 - 1</v>
      </c>
      <c r="AN14" s="12" t="str">
        <f t="array" ref="AN14">SUM((G=AN$8)*(P=$B14))&amp;" - "&amp;SUM((G=$B14)*(P=AN$8))</f>
        <v>0 - 0</v>
      </c>
      <c r="AO14" s="12" t="str">
        <f t="array" ref="AO14">SUM((G=AO$8)*(P=$B14))&amp;" - "&amp;SUM((G=$B14)*(P=AO$8))</f>
        <v>0 - 0</v>
      </c>
      <c r="AP14" s="25" t="str">
        <f t="array" ref="AP14">SUM((G=AP$8)*(P=$B14))&amp;" - "&amp;SUM((G=$B14)*(P=AP$8))</f>
        <v>1 - 0</v>
      </c>
      <c r="AQ14" s="856" t="str">
        <f t="array" ref="AQ14">SUM((G=AQ$8)*(P=$B14))&amp;" - "&amp;SUM((G=$B14)*(P=AQ$8))</f>
        <v>0 - 0</v>
      </c>
      <c r="AR14" s="35" t="str">
        <f t="array" ref="AR14">SUM((G=AR$8)*(P=$B14))&amp;" - "&amp;SUM((G=$B14)*(P=AR$8))</f>
        <v>0 - 0</v>
      </c>
      <c r="AS14" s="12" t="str">
        <f t="array" ref="AS14">SUM((G=AS$8)*(P=$B14))&amp;" - "&amp;SUM((G=$B14)*(P=AS$8))</f>
        <v>0 - 0</v>
      </c>
      <c r="AT14" s="12" t="str">
        <f t="array" ref="AT14">SUM((G=AT$8)*(P=$B14))&amp;" - "&amp;SUM((G=$B14)*(P=AT$8))</f>
        <v>0 - 0</v>
      </c>
      <c r="AU14" s="12" t="str">
        <f t="array" ref="AU14">SUM((G=AU$8)*(P=$B14))&amp;" - "&amp;SUM((G=$B14)*(P=AU$8))</f>
        <v>0 - 0</v>
      </c>
      <c r="AV14" s="12" t="str">
        <f t="array" ref="AV14">SUM((G=AV$8)*(P=$B14))&amp;" - "&amp;SUM((G=$B14)*(P=AV$8))</f>
        <v>0 - 0</v>
      </c>
      <c r="AW14" s="12" t="str">
        <f t="array" ref="AW14">SUM((G=AW$8)*(P=$B14))&amp;" - "&amp;SUM((G=$B14)*(P=AW$8))</f>
        <v>0 - 0</v>
      </c>
      <c r="AX14" s="12" t="str">
        <f t="array" ref="AX14">SUM((G=AX$8)*(P=$B14))&amp;" - "&amp;SUM((G=$B14)*(P=AX$8))</f>
        <v>0 - 0</v>
      </c>
      <c r="AY14" s="12" t="str">
        <f t="array" ref="AY14">SUM((G=AY$8)*(P=$B14))&amp;" - "&amp;SUM((G=$B14)*(P=AY$8))</f>
        <v>0 - 0</v>
      </c>
      <c r="AZ14" s="12" t="str">
        <f t="array" ref="AZ14">SUM((G=AZ$8)*(P=$B14))&amp;" - "&amp;SUM((G=$B14)*(P=AZ$8))</f>
        <v>0 - 0</v>
      </c>
      <c r="BA14" s="12" t="str">
        <f t="array" ref="BA14">SUM((G=BA$8)*(P=$B14))&amp;" - "&amp;SUM((G=$B14)*(P=BA$8))</f>
        <v>0 - 0</v>
      </c>
      <c r="BB14" s="12" t="str">
        <f t="array" ref="BB14">SUM((G=BB$8)*(P=$B14))&amp;" - "&amp;SUM((G=$B14)*(P=BB$8))</f>
        <v>0 - 0</v>
      </c>
      <c r="BC14" s="12" t="str">
        <f t="array" ref="BC14">SUM((G=BC$8)*(P=$B14))&amp;" - "&amp;SUM((G=$B14)*(P=BC$8))</f>
        <v>0 - 0</v>
      </c>
      <c r="BD14" s="12" t="str">
        <f t="array" ref="BD14">SUM((G=BD$8)*(P=$B14))&amp;" - "&amp;SUM((G=$B14)*(P=BD$8))</f>
        <v>0 - 0</v>
      </c>
      <c r="BE14" s="12" t="str">
        <f t="array" ref="BE14">SUM((G=BE$8)*(P=$B14))&amp;" - "&amp;SUM((G=$B14)*(P=BE$8))</f>
        <v>0 - 0</v>
      </c>
      <c r="BF14" s="12" t="str">
        <f t="array" ref="BF14">SUM((G=BF$8)*(P=$B14))&amp;" - "&amp;SUM((G=$B14)*(P=BF$8))</f>
        <v>1 - 0</v>
      </c>
      <c r="BG14" s="12" t="str">
        <f t="array" ref="BG14">SUM((G=BG$8)*(P=$B14))&amp;" - "&amp;SUM((G=$B14)*(P=BG$8))</f>
        <v>0 - 0</v>
      </c>
      <c r="BH14" s="12" t="str">
        <f t="array" ref="BH14">SUM((G=BH$8)*(P=$B14))&amp;" - "&amp;SUM((G=$B14)*(P=BH$8))</f>
        <v>0 - 0</v>
      </c>
      <c r="BI14" s="12" t="str">
        <f t="array" ref="BI14">SUM((G=BI$8)*(P=$B14))&amp;" - "&amp;SUM((G=$B14)*(P=BI$8))</f>
        <v>0 - 0</v>
      </c>
      <c r="BJ14" s="12" t="str">
        <f t="array" ref="BJ14">SUM((G=BJ$8)*(P=$B14))&amp;" - "&amp;SUM((G=$B14)*(P=BJ$8))</f>
        <v>0 - 0</v>
      </c>
      <c r="BK14" s="12" t="str">
        <f t="array" ref="BK14">SUM((G=BK$8)*(P=$B14))&amp;" - "&amp;SUM((G=$B14)*(P=BK$8))</f>
        <v>0 - 0</v>
      </c>
      <c r="BL14" s="12" t="str">
        <f t="array" ref="BL14">SUM((G=BL$8)*(P=$B14))&amp;" - "&amp;SUM((G=$B14)*(P=BL$8))</f>
        <v>0 - 0</v>
      </c>
      <c r="BM14" s="12" t="str">
        <f t="array" ref="BM14">SUM((G=BM$8)*(P=$B14))&amp;" - "&amp;SUM((G=$B14)*(P=BM$8))</f>
        <v>0 - 0</v>
      </c>
      <c r="BN14" s="12" t="str">
        <f t="array" ref="BN14">SUM((G=BN$8)*(P=$B14))&amp;" - "&amp;SUM((G=$B14)*(P=BN$8))</f>
        <v>0 - 0</v>
      </c>
      <c r="BO14" s="12" t="str">
        <f t="array" ref="BO14">SUM((G=BO$8)*(P=$B14))&amp;" - "&amp;SUM((G=$B14)*(P=BO$8))</f>
        <v>0 - 0</v>
      </c>
      <c r="BP14" s="12" t="str">
        <f t="array" ref="BP14">SUM((G=BP$8)*(P=$B14))&amp;" - "&amp;SUM((G=$B14)*(P=BP$8))</f>
        <v>0 - 0</v>
      </c>
      <c r="BQ14" s="12" t="str">
        <f t="array" ref="BQ14">SUM((G=BQ$8)*(P=$B14))&amp;" - "&amp;SUM((G=$B14)*(P=BQ$8))</f>
        <v>1 - 0</v>
      </c>
      <c r="BR14" s="25" t="str">
        <f t="array" ref="BR14">SUM((G=BR$8)*(P=$B14))&amp;" - "&amp;SUM((G=$B14)*(P=BR$8))</f>
        <v>0 - 0</v>
      </c>
      <c r="BS14" s="25" t="str">
        <f t="array" ref="BS14">SUM((G=BS$8)*(P=$B14))&amp;" - "&amp;SUM((G=$B14)*(P=BS$8))</f>
        <v>1 - 0</v>
      </c>
      <c r="BT14" s="21" t="str">
        <f t="shared" si="4"/>
        <v>DAMS</v>
      </c>
      <c r="BU14" s="14"/>
    </row>
    <row r="15" spans="2:73" ht="11.1" customHeight="1" x14ac:dyDescent="0.2">
      <c r="B15" s="21" t="s">
        <v>107</v>
      </c>
      <c r="C15" s="35" t="str">
        <f t="array" ref="C15">SUM((G=C$8)*(P=$B15))&amp;" - "&amp;SUM((G=$B15)*(P=C$8))</f>
        <v>0 - 0</v>
      </c>
      <c r="D15" s="12" t="str">
        <f t="array" ref="D15">SUM((G=D$8)*(P=$B15))&amp;" - "&amp;SUM((G=$B15)*(P=D$8))</f>
        <v>0 - 0</v>
      </c>
      <c r="E15" s="12" t="str">
        <f t="array" ref="E15">SUM((G=E$8)*(P=$B15))&amp;" - "&amp;SUM((G=$B15)*(P=E$8))</f>
        <v>0 - 0</v>
      </c>
      <c r="F15" s="12" t="str">
        <f t="array" ref="F15">SUM((G=F$8)*(P=$B15))&amp;" - "&amp;SUM((G=$B15)*(P=F$8))</f>
        <v>0 - 0</v>
      </c>
      <c r="G15" s="12" t="str">
        <f t="array" ref="G15">SUM((G=G$8)*(P=$B15))&amp;" - "&amp;SUM((G=$B15)*(P=G$8))</f>
        <v>0 - 1</v>
      </c>
      <c r="H15" s="12" t="str">
        <f t="array" ref="H15">SUM((G=H$8)*(P=$B15))&amp;" - "&amp;SUM((G=$B15)*(P=H$8))</f>
        <v>0 - 0</v>
      </c>
      <c r="I15" s="12" t="str">
        <f t="array" ref="I15">SUM((G=I$8)*(P=$B15))&amp;" - "&amp;SUM((G=$B15)*(P=I$8))</f>
        <v>0 - 0</v>
      </c>
      <c r="J15" s="12" t="str">
        <f t="array" ref="J15">SUM((G=J$8)*(P=$B15))&amp;" - "&amp;SUM((G=$B15)*(P=J$8))</f>
        <v>0 - 0</v>
      </c>
      <c r="K15" s="12" t="str">
        <f t="array" ref="K15">SUM((G=K$8)*(P=$B15))&amp;" - "&amp;SUM((G=$B15)*(P=K$8))</f>
        <v>1 - 0</v>
      </c>
      <c r="L15" s="12" t="str">
        <f t="array" ref="L15">SUM((G=L$8)*(P=$B15))&amp;" - "&amp;SUM((G=$B15)*(P=L$8))</f>
        <v>0 - 0</v>
      </c>
      <c r="M15" s="12" t="str">
        <f t="array" ref="M15">SUM((G=M$8)*(P=$B15))&amp;" - "&amp;SUM((G=$B15)*(P=M$8))</f>
        <v>0 - 3</v>
      </c>
      <c r="N15" s="12" t="str">
        <f t="array" ref="N15">SUM((G=N$8)*(P=$B15))&amp;" - "&amp;SUM((G=$B15)*(P=N$8))</f>
        <v>1 - 1</v>
      </c>
      <c r="O15" s="12" t="str">
        <f t="array" ref="O15">SUM((G=O$8)*(P=$B15))&amp;" - "&amp;SUM((G=$B15)*(P=O$8))</f>
        <v>1 - 1</v>
      </c>
      <c r="P15" s="12" t="str">
        <f t="array" ref="P15">SUM((G=P$8)*(P=$B15))&amp;" - "&amp;SUM((G=$B15)*(P=P$8))</f>
        <v>0 - 1</v>
      </c>
      <c r="Q15" s="12" t="str">
        <f t="array" ref="Q15">SUM((G=Q$8)*(P=$B15))&amp;" - "&amp;SUM((G=$B15)*(P=Q$8))</f>
        <v>0 - 0</v>
      </c>
      <c r="R15" s="12" t="str">
        <f t="array" ref="R15">SUM((G=R$8)*(P=$B15))&amp;" - "&amp;SUM((G=$B15)*(P=R$8))</f>
        <v>0 - 0</v>
      </c>
      <c r="S15" s="12" t="str">
        <f t="array" ref="S15">SUM((G=S$8)*(P=$B15))&amp;" - "&amp;SUM((G=$B15)*(P=S$8))</f>
        <v>0 - 1</v>
      </c>
      <c r="T15" s="12" t="str">
        <f t="array" ref="T15">SUM((G=T$8)*(P=$B15))&amp;" - "&amp;SUM((G=$B15)*(P=T$8))</f>
        <v>0 - 0</v>
      </c>
      <c r="U15" s="12" t="str">
        <f t="array" ref="U15">SUM((G=U$8)*(P=$B15))&amp;" - "&amp;SUM((G=$B15)*(P=U$8))</f>
        <v>0 - 0</v>
      </c>
      <c r="V15" s="12" t="str">
        <f t="array" ref="V15">SUM((G=V$8)*(P=$B15))&amp;" - "&amp;SUM((G=$B15)*(P=V$8))</f>
        <v>0 - 0</v>
      </c>
      <c r="W15" s="12" t="str">
        <f t="array" ref="W15">SUM((G=W$8)*(P=$B15))&amp;" - "&amp;SUM((G=$B15)*(P=W$8))</f>
        <v>0 - 0</v>
      </c>
      <c r="X15" s="12" t="str">
        <f t="array" ref="X15">SUM((G=X$8)*(P=$B15))&amp;" - "&amp;SUM((G=$B15)*(P=X$8))</f>
        <v>1 - 1</v>
      </c>
      <c r="Y15" s="12" t="str">
        <f t="array" ref="Y15">SUM((G=Y$8)*(P=$B15))&amp;" - "&amp;SUM((G=$B15)*(P=Y$8))</f>
        <v>0 - 0</v>
      </c>
      <c r="Z15" s="12" t="str">
        <f t="array" ref="Z15">SUM((G=Z$8)*(P=$B15))&amp;" - "&amp;SUM((G=$B15)*(P=Z$8))</f>
        <v>0 - 0</v>
      </c>
      <c r="AA15" s="12" t="str">
        <f t="array" ref="AA15">SUM((G=AA$8)*(P=$B15))&amp;" - "&amp;SUM((G=$B15)*(P=AA$8))</f>
        <v>0 - 1</v>
      </c>
      <c r="AB15" s="12" t="str">
        <f t="array" ref="AB15">SUM((G=AB$8)*(P=$B15))&amp;" - "&amp;SUM((G=$B15)*(P=AB$8))</f>
        <v>0 - 0</v>
      </c>
      <c r="AC15" s="12" t="str">
        <f t="array" ref="AC15">SUM((G=AC$8)*(P=$B15))&amp;" - "&amp;SUM((G=$B15)*(P=AC$8))</f>
        <v>0 - 0</v>
      </c>
      <c r="AD15" s="12" t="str">
        <f t="array" ref="AD15">SUM((G=AD$8)*(P=$B15))&amp;" - "&amp;SUM((G=$B15)*(P=AD$8))</f>
        <v>0 - 0</v>
      </c>
      <c r="AE15" s="12" t="str">
        <f t="array" ref="AE15">SUM((G=AE$8)*(P=$B15))&amp;" - "&amp;SUM((G=$B15)*(P=AE$8))</f>
        <v>0 - 0</v>
      </c>
      <c r="AF15" s="12" t="str">
        <f t="array" ref="AF15">SUM((G=AF$8)*(P=$B15))&amp;" - "&amp;SUM((G=$B15)*(P=AF$8))</f>
        <v>0 - 0</v>
      </c>
      <c r="AG15" s="12" t="str">
        <f t="array" ref="AG15">SUM((G=AG$8)*(P=$B15))&amp;" - "&amp;SUM((G=$B15)*(P=AG$8))</f>
        <v>0 - 0</v>
      </c>
      <c r="AH15" s="12" t="str">
        <f t="array" ref="AH15">SUM((G=AH$8)*(P=$B15))&amp;" - "&amp;SUM((G=$B15)*(P=AH$8))</f>
        <v>0 - 0</v>
      </c>
      <c r="AI15" s="12" t="str">
        <f t="array" ref="AI15">SUM((G=AI$8)*(P=$B15))&amp;" - "&amp;SUM((G=$B15)*(P=AI$8))</f>
        <v>0 - 0</v>
      </c>
      <c r="AJ15" s="12" t="str">
        <f t="array" ref="AJ15">SUM((G=AJ$8)*(P=$B15))&amp;" - "&amp;SUM((G=$B15)*(P=AJ$8))</f>
        <v>1 - 0</v>
      </c>
      <c r="AK15" s="12" t="str">
        <f t="array" ref="AK15">SUM((G=AK$8)*(P=$B15))&amp;" - "&amp;SUM((G=$B15)*(P=AK$8))</f>
        <v>0 - 0</v>
      </c>
      <c r="AL15" s="12" t="str">
        <f t="array" ref="AL15">SUM((G=AL$8)*(P=$B15))&amp;" - "&amp;SUM((G=$B15)*(P=AL$8))</f>
        <v>0 - 0</v>
      </c>
      <c r="AM15" s="12" t="str">
        <f t="array" ref="AM15">SUM((G=AM$8)*(P=$B15))&amp;" - "&amp;SUM((G=$B15)*(P=AM$8))</f>
        <v>0 - 1</v>
      </c>
      <c r="AN15" s="12" t="str">
        <f t="array" ref="AN15">SUM((G=AN$8)*(P=$B15))&amp;" - "&amp;SUM((G=$B15)*(P=AN$8))</f>
        <v>0 - 0</v>
      </c>
      <c r="AO15" s="12" t="str">
        <f t="array" ref="AO15">SUM((G=AO$8)*(P=$B15))&amp;" - "&amp;SUM((G=$B15)*(P=AO$8))</f>
        <v>0 - 0</v>
      </c>
      <c r="AP15" s="25" t="str">
        <f t="array" ref="AP15">SUM((G=AP$8)*(P=$B15))&amp;" - "&amp;SUM((G=$B15)*(P=AP$8))</f>
        <v>1 - 1</v>
      </c>
      <c r="AQ15" s="856" t="str">
        <f t="array" ref="AQ15">SUM((G=AQ$8)*(P=$B15))&amp;" - "&amp;SUM((G=$B15)*(P=AQ$8))</f>
        <v>0 - 0</v>
      </c>
      <c r="AR15" s="35" t="str">
        <f t="array" ref="AR15">SUM((G=AR$8)*(P=$B15))&amp;" - "&amp;SUM((G=$B15)*(P=AR$8))</f>
        <v>0 - 0</v>
      </c>
      <c r="AS15" s="12" t="str">
        <f t="array" ref="AS15">SUM((G=AS$8)*(P=$B15))&amp;" - "&amp;SUM((G=$B15)*(P=AS$8))</f>
        <v>0 - 0</v>
      </c>
      <c r="AT15" s="12" t="str">
        <f t="array" ref="AT15">SUM((G=AT$8)*(P=$B15))&amp;" - "&amp;SUM((G=$B15)*(P=AT$8))</f>
        <v>0 - 0</v>
      </c>
      <c r="AU15" s="12" t="str">
        <f t="array" ref="AU15">SUM((G=AU$8)*(P=$B15))&amp;" - "&amp;SUM((G=$B15)*(P=AU$8))</f>
        <v>0 - 0</v>
      </c>
      <c r="AV15" s="12" t="str">
        <f t="array" ref="AV15">SUM((G=AV$8)*(P=$B15))&amp;" - "&amp;SUM((G=$B15)*(P=AV$8))</f>
        <v>0 - 0</v>
      </c>
      <c r="AW15" s="12" t="str">
        <f t="array" ref="AW15">SUM((G=AW$8)*(P=$B15))&amp;" - "&amp;SUM((G=$B15)*(P=AW$8))</f>
        <v>0 - 0</v>
      </c>
      <c r="AX15" s="12" t="str">
        <f t="array" ref="AX15">SUM((G=AX$8)*(P=$B15))&amp;" - "&amp;SUM((G=$B15)*(P=AX$8))</f>
        <v>0 - 1</v>
      </c>
      <c r="AY15" s="12" t="str">
        <f t="array" ref="AY15">SUM((G=AY$8)*(P=$B15))&amp;" - "&amp;SUM((G=$B15)*(P=AY$8))</f>
        <v>0 - 0</v>
      </c>
      <c r="AZ15" s="12" t="str">
        <f t="array" ref="AZ15">SUM((G=AZ$8)*(P=$B15))&amp;" - "&amp;SUM((G=$B15)*(P=AZ$8))</f>
        <v>0 - 0</v>
      </c>
      <c r="BA15" s="12" t="str">
        <f t="array" ref="BA15">SUM((G=BA$8)*(P=$B15))&amp;" - "&amp;SUM((G=$B15)*(P=BA$8))</f>
        <v>0 - 0</v>
      </c>
      <c r="BB15" s="12" t="str">
        <f t="array" ref="BB15">SUM((G=BB$8)*(P=$B15))&amp;" - "&amp;SUM((G=$B15)*(P=BB$8))</f>
        <v>0 - 0</v>
      </c>
      <c r="BC15" s="12" t="str">
        <f t="array" ref="BC15">SUM((G=BC$8)*(P=$B15))&amp;" - "&amp;SUM((G=$B15)*(P=BC$8))</f>
        <v>0 - 0</v>
      </c>
      <c r="BD15" s="12" t="str">
        <f t="array" ref="BD15">SUM((G=BD$8)*(P=$B15))&amp;" - "&amp;SUM((G=$B15)*(P=BD$8))</f>
        <v>0 - 0</v>
      </c>
      <c r="BE15" s="12" t="str">
        <f t="array" ref="BE15">SUM((G=BE$8)*(P=$B15))&amp;" - "&amp;SUM((G=$B15)*(P=BE$8))</f>
        <v>0 - 0</v>
      </c>
      <c r="BF15" s="12" t="str">
        <f t="array" ref="BF15">SUM((G=BF$8)*(P=$B15))&amp;" - "&amp;SUM((G=$B15)*(P=BF$8))</f>
        <v>0 - 0</v>
      </c>
      <c r="BG15" s="12" t="str">
        <f t="array" ref="BG15">SUM((G=BG$8)*(P=$B15))&amp;" - "&amp;SUM((G=$B15)*(P=BG$8))</f>
        <v>0 - 0</v>
      </c>
      <c r="BH15" s="12" t="str">
        <f t="array" ref="BH15">SUM((G=BH$8)*(P=$B15))&amp;" - "&amp;SUM((G=$B15)*(P=BH$8))</f>
        <v>0 - 0</v>
      </c>
      <c r="BI15" s="12" t="str">
        <f t="array" ref="BI15">SUM((G=BI$8)*(P=$B15))&amp;" - "&amp;SUM((G=$B15)*(P=BI$8))</f>
        <v>0 - 0</v>
      </c>
      <c r="BJ15" s="12" t="str">
        <f t="array" ref="BJ15">SUM((G=BJ$8)*(P=$B15))&amp;" - "&amp;SUM((G=$B15)*(P=BJ$8))</f>
        <v>0 - 0</v>
      </c>
      <c r="BK15" s="12" t="str">
        <f t="array" ref="BK15">SUM((G=BK$8)*(P=$B15))&amp;" - "&amp;SUM((G=$B15)*(P=BK$8))</f>
        <v>0 - 0</v>
      </c>
      <c r="BL15" s="12" t="str">
        <f t="array" ref="BL15">SUM((G=BL$8)*(P=$B15))&amp;" - "&amp;SUM((G=$B15)*(P=BL$8))</f>
        <v>0 - 0</v>
      </c>
      <c r="BM15" s="12" t="str">
        <f t="array" ref="BM15">SUM((G=BM$8)*(P=$B15))&amp;" - "&amp;SUM((G=$B15)*(P=BM$8))</f>
        <v>0 - 0</v>
      </c>
      <c r="BN15" s="12" t="str">
        <f t="array" ref="BN15">SUM((G=BN$8)*(P=$B15))&amp;" - "&amp;SUM((G=$B15)*(P=BN$8))</f>
        <v>0 - 0</v>
      </c>
      <c r="BO15" s="12" t="str">
        <f t="array" ref="BO15">SUM((G=BO$8)*(P=$B15))&amp;" - "&amp;SUM((G=$B15)*(P=BO$8))</f>
        <v>0 - 0</v>
      </c>
      <c r="BP15" s="12" t="str">
        <f t="array" ref="BP15">SUM((G=BP$8)*(P=$B15))&amp;" - "&amp;SUM((G=$B15)*(P=BP$8))</f>
        <v>0 - 0</v>
      </c>
      <c r="BQ15" s="12" t="str">
        <f t="array" ref="BQ15">SUM((G=BQ$8)*(P=$B15))&amp;" - "&amp;SUM((G=$B15)*(P=BQ$8))</f>
        <v>0 - 0</v>
      </c>
      <c r="BR15" s="25" t="str">
        <f t="array" ref="BR15">SUM((G=BR$8)*(P=$B15))&amp;" - "&amp;SUM((G=$B15)*(P=BR$8))</f>
        <v>0 - 0</v>
      </c>
      <c r="BS15" s="25" t="str">
        <f t="array" ref="BS15">SUM((G=BS$8)*(P=$B15))&amp;" - "&amp;SUM((G=$B15)*(P=BS$8))</f>
        <v>0 - 0</v>
      </c>
      <c r="BT15" s="21" t="str">
        <f t="shared" si="4"/>
        <v>DJOH</v>
      </c>
      <c r="BU15" s="15"/>
    </row>
    <row r="16" spans="2:73" ht="11.1" customHeight="1" x14ac:dyDescent="0.2">
      <c r="B16" s="21" t="s">
        <v>212</v>
      </c>
      <c r="C16" s="35" t="str">
        <f t="array" ref="C16">SUM((G=C$8)*(P=$B16))&amp;" - "&amp;SUM((G=$B16)*(P=C$8))</f>
        <v>0 - 0</v>
      </c>
      <c r="D16" s="12" t="str">
        <f t="array" ref="D16">SUM((G=D$8)*(P=$B16))&amp;" - "&amp;SUM((G=$B16)*(P=D$8))</f>
        <v>0 - 0</v>
      </c>
      <c r="E16" s="12" t="str">
        <f t="array" ref="E16">SUM((G=E$8)*(P=$B16))&amp;" - "&amp;SUM((G=$B16)*(P=E$8))</f>
        <v>0 - 0</v>
      </c>
      <c r="F16" s="12" t="str">
        <f t="array" ref="F16">SUM((G=F$8)*(P=$B16))&amp;" - "&amp;SUM((G=$B16)*(P=F$8))</f>
        <v>0 - 0</v>
      </c>
      <c r="G16" s="12" t="str">
        <f t="array" ref="G16">SUM((G=G$8)*(P=$B16))&amp;" - "&amp;SUM((G=$B16)*(P=G$8))</f>
        <v>0 - 0</v>
      </c>
      <c r="H16" s="12" t="str">
        <f t="array" ref="H16">SUM((G=H$8)*(P=$B16))&amp;" - "&amp;SUM((G=$B16)*(P=H$8))</f>
        <v>0 - 0</v>
      </c>
      <c r="I16" s="12" t="str">
        <f t="array" ref="I16">SUM((G=I$8)*(P=$B16))&amp;" - "&amp;SUM((G=$B16)*(P=I$8))</f>
        <v>0 - 0</v>
      </c>
      <c r="J16" s="12" t="str">
        <f t="array" ref="J16">SUM((G=J$8)*(P=$B16))&amp;" - "&amp;SUM((G=$B16)*(P=J$8))</f>
        <v>0 - 0</v>
      </c>
      <c r="K16" s="12" t="str">
        <f t="array" ref="K16">SUM((G=K$8)*(P=$B16))&amp;" - "&amp;SUM((G=$B16)*(P=K$8))</f>
        <v>1 - 0</v>
      </c>
      <c r="L16" s="12" t="str">
        <f t="array" ref="L16">SUM((G=L$8)*(P=$B16))&amp;" - "&amp;SUM((G=$B16)*(P=L$8))</f>
        <v>0 - 0</v>
      </c>
      <c r="M16" s="12" t="str">
        <f t="array" ref="M16">SUM((G=M$8)*(P=$B16))&amp;" - "&amp;SUM((G=$B16)*(P=M$8))</f>
        <v>0 - 2</v>
      </c>
      <c r="N16" s="12" t="str">
        <f t="array" ref="N16">SUM((G=N$8)*(P=$B16))&amp;" - "&amp;SUM((G=$B16)*(P=N$8))</f>
        <v>1 - 0</v>
      </c>
      <c r="O16" s="12" t="str">
        <f t="array" ref="O16">SUM((G=O$8)*(P=$B16))&amp;" - "&amp;SUM((G=$B16)*(P=O$8))</f>
        <v>0 - 0</v>
      </c>
      <c r="P16" s="12" t="str">
        <f t="array" ref="P16">SUM((G=P$8)*(P=$B16))&amp;" - "&amp;SUM((G=$B16)*(P=P$8))</f>
        <v>1 - 1</v>
      </c>
      <c r="Q16" s="12" t="str">
        <f t="array" ref="Q16">SUM((G=Q$8)*(P=$B16))&amp;" - "&amp;SUM((G=$B16)*(P=Q$8))</f>
        <v>2 - 1</v>
      </c>
      <c r="R16" s="12" t="str">
        <f t="array" ref="R16">SUM((G=R$8)*(P=$B16))&amp;" - "&amp;SUM((G=$B16)*(P=R$8))</f>
        <v>0 - 0</v>
      </c>
      <c r="S16" s="12" t="str">
        <f t="array" ref="S16">SUM((G=S$8)*(P=$B16))&amp;" - "&amp;SUM((G=$B16)*(P=S$8))</f>
        <v>0 - 0</v>
      </c>
      <c r="T16" s="12" t="str">
        <f t="array" ref="T16">SUM((G=T$8)*(P=$B16))&amp;" - "&amp;SUM((G=$B16)*(P=T$8))</f>
        <v>1 - 0</v>
      </c>
      <c r="U16" s="12" t="str">
        <f t="array" ref="U16">SUM((G=U$8)*(P=$B16))&amp;" - "&amp;SUM((G=$B16)*(P=U$8))</f>
        <v>0 - 0</v>
      </c>
      <c r="V16" s="12" t="str">
        <f t="array" ref="V16">SUM((G=V$8)*(P=$B16))&amp;" - "&amp;SUM((G=$B16)*(P=V$8))</f>
        <v>0 - 0</v>
      </c>
      <c r="W16" s="12" t="str">
        <f t="array" ref="W16">SUM((G=W$8)*(P=$B16))&amp;" - "&amp;SUM((G=$B16)*(P=W$8))</f>
        <v>0 - 0</v>
      </c>
      <c r="X16" s="12" t="str">
        <f t="array" ref="X16">SUM((G=X$8)*(P=$B16))&amp;" - "&amp;SUM((G=$B16)*(P=X$8))</f>
        <v>0 - 0</v>
      </c>
      <c r="Y16" s="12" t="str">
        <f t="array" ref="Y16">SUM((G=Y$8)*(P=$B16))&amp;" - "&amp;SUM((G=$B16)*(P=Y$8))</f>
        <v>0 - 0</v>
      </c>
      <c r="Z16" s="12" t="str">
        <f t="array" ref="Z16">SUM((G=Z$8)*(P=$B16))&amp;" - "&amp;SUM((G=$B16)*(P=Z$8))</f>
        <v>0 - 0</v>
      </c>
      <c r="AA16" s="12" t="str">
        <f t="array" ref="AA16">SUM((G=AA$8)*(P=$B16))&amp;" - "&amp;SUM((G=$B16)*(P=AA$8))</f>
        <v>0 - 0</v>
      </c>
      <c r="AB16" s="12" t="str">
        <f t="array" ref="AB16">SUM((G=AB$8)*(P=$B16))&amp;" - "&amp;SUM((G=$B16)*(P=AB$8))</f>
        <v>0 - 1</v>
      </c>
      <c r="AC16" s="12" t="str">
        <f t="array" ref="AC16">SUM((G=AC$8)*(P=$B16))&amp;" - "&amp;SUM((G=$B16)*(P=AC$8))</f>
        <v>0 - 0</v>
      </c>
      <c r="AD16" s="12" t="str">
        <f t="array" ref="AD16">SUM((G=AD$8)*(P=$B16))&amp;" - "&amp;SUM((G=$B16)*(P=AD$8))</f>
        <v>0 - 0</v>
      </c>
      <c r="AE16" s="12" t="str">
        <f t="array" ref="AE16">SUM((G=AE$8)*(P=$B16))&amp;" - "&amp;SUM((G=$B16)*(P=AE$8))</f>
        <v>0 - 0</v>
      </c>
      <c r="AF16" s="12" t="str">
        <f t="array" ref="AF16">SUM((G=AF$8)*(P=$B16))&amp;" - "&amp;SUM((G=$B16)*(P=AF$8))</f>
        <v>0 - 0</v>
      </c>
      <c r="AG16" s="12" t="str">
        <f t="array" ref="AG16">SUM((G=AG$8)*(P=$B16))&amp;" - "&amp;SUM((G=$B16)*(P=AG$8))</f>
        <v>1 - 0</v>
      </c>
      <c r="AH16" s="12" t="str">
        <f t="array" ref="AH16">SUM((G=AH$8)*(P=$B16))&amp;" - "&amp;SUM((G=$B16)*(P=AH$8))</f>
        <v>0 - 0</v>
      </c>
      <c r="AI16" s="12" t="str">
        <f t="array" ref="AI16">SUM((G=AI$8)*(P=$B16))&amp;" - "&amp;SUM((G=$B16)*(P=AI$8))</f>
        <v>0 - 0</v>
      </c>
      <c r="AJ16" s="12" t="str">
        <f t="array" ref="AJ16">SUM((G=AJ$8)*(P=$B16))&amp;" - "&amp;SUM((G=$B16)*(P=AJ$8))</f>
        <v>0 - 0</v>
      </c>
      <c r="AK16" s="12" t="str">
        <f t="array" ref="AK16">SUM((G=AK$8)*(P=$B16))&amp;" - "&amp;SUM((G=$B16)*(P=AK$8))</f>
        <v>1 - 0</v>
      </c>
      <c r="AL16" s="12" t="str">
        <f t="array" ref="AL16">SUM((G=AL$8)*(P=$B16))&amp;" - "&amp;SUM((G=$B16)*(P=AL$8))</f>
        <v>0 - 0</v>
      </c>
      <c r="AM16" s="12" t="str">
        <f t="array" ref="AM16">SUM((G=AM$8)*(P=$B16))&amp;" - "&amp;SUM((G=$B16)*(P=AM$8))</f>
        <v>0 - 0</v>
      </c>
      <c r="AN16" s="12" t="str">
        <f t="array" ref="AN16">SUM((G=AN$8)*(P=$B16))&amp;" - "&amp;SUM((G=$B16)*(P=AN$8))</f>
        <v>0 - 1</v>
      </c>
      <c r="AO16" s="12" t="str">
        <f t="array" ref="AO16">SUM((G=AO$8)*(P=$B16))&amp;" - "&amp;SUM((G=$B16)*(P=AO$8))</f>
        <v>0 - 0</v>
      </c>
      <c r="AP16" s="25" t="str">
        <f t="array" ref="AP16">SUM((G=AP$8)*(P=$B16))&amp;" - "&amp;SUM((G=$B16)*(P=AP$8))</f>
        <v>0 - 0</v>
      </c>
      <c r="AQ16" s="856" t="str">
        <f t="array" ref="AQ16">SUM((G=AQ$8)*(P=$B16))&amp;" - "&amp;SUM((G=$B16)*(P=AQ$8))</f>
        <v>0 - 0</v>
      </c>
      <c r="AR16" s="35" t="str">
        <f t="array" ref="AR16">SUM((G=AR$8)*(P=$B16))&amp;" - "&amp;SUM((G=$B16)*(P=AR$8))</f>
        <v>0 - 0</v>
      </c>
      <c r="AS16" s="12" t="str">
        <f t="array" ref="AS16">SUM((G=AS$8)*(P=$B16))&amp;" - "&amp;SUM((G=$B16)*(P=AS$8))</f>
        <v>0 - 0</v>
      </c>
      <c r="AT16" s="12" t="str">
        <f t="array" ref="AT16">SUM((G=AT$8)*(P=$B16))&amp;" - "&amp;SUM((G=$B16)*(P=AT$8))</f>
        <v>0 - 0</v>
      </c>
      <c r="AU16" s="12" t="str">
        <f t="array" ref="AU16">SUM((G=AU$8)*(P=$B16))&amp;" - "&amp;SUM((G=$B16)*(P=AU$8))</f>
        <v>0 - 0</v>
      </c>
      <c r="AV16" s="12" t="str">
        <f t="array" ref="AV16">SUM((G=AV$8)*(P=$B16))&amp;" - "&amp;SUM((G=$B16)*(P=AV$8))</f>
        <v>0 - 0</v>
      </c>
      <c r="AW16" s="12" t="str">
        <f t="array" ref="AW16">SUM((G=AW$8)*(P=$B16))&amp;" - "&amp;SUM((G=$B16)*(P=AW$8))</f>
        <v>0 - 0</v>
      </c>
      <c r="AX16" s="12" t="str">
        <f t="array" ref="AX16">SUM((G=AX$8)*(P=$B16))&amp;" - "&amp;SUM((G=$B16)*(P=AX$8))</f>
        <v>0 - 0</v>
      </c>
      <c r="AY16" s="12" t="str">
        <f t="array" ref="AY16">SUM((G=AY$8)*(P=$B16))&amp;" - "&amp;SUM((G=$B16)*(P=AY$8))</f>
        <v>0 - 0</v>
      </c>
      <c r="AZ16" s="12" t="str">
        <f t="array" ref="AZ16">SUM((G=AZ$8)*(P=$B16))&amp;" - "&amp;SUM((G=$B16)*(P=AZ$8))</f>
        <v>0 - 0</v>
      </c>
      <c r="BA16" s="12" t="str">
        <f t="array" ref="BA16">SUM((G=BA$8)*(P=$B16))&amp;" - "&amp;SUM((G=$B16)*(P=BA$8))</f>
        <v>0 - 0</v>
      </c>
      <c r="BB16" s="12" t="str">
        <f t="array" ref="BB16">SUM((G=BB$8)*(P=$B16))&amp;" - "&amp;SUM((G=$B16)*(P=BB$8))</f>
        <v>0 - 0</v>
      </c>
      <c r="BC16" s="12" t="str">
        <f t="array" ref="BC16">SUM((G=BC$8)*(P=$B16))&amp;" - "&amp;SUM((G=$B16)*(P=BC$8))</f>
        <v>0 - 0</v>
      </c>
      <c r="BD16" s="12" t="str">
        <f t="array" ref="BD16">SUM((G=BD$8)*(P=$B16))&amp;" - "&amp;SUM((G=$B16)*(P=BD$8))</f>
        <v>0 - 0</v>
      </c>
      <c r="BE16" s="12" t="str">
        <f t="array" ref="BE16">SUM((G=BE$8)*(P=$B16))&amp;" - "&amp;SUM((G=$B16)*(P=BE$8))</f>
        <v>0 - 0</v>
      </c>
      <c r="BF16" s="12" t="str">
        <f t="array" ref="BF16">SUM((G=BF$8)*(P=$B16))&amp;" - "&amp;SUM((G=$B16)*(P=BF$8))</f>
        <v>0 - 0</v>
      </c>
      <c r="BG16" s="12" t="str">
        <f t="array" ref="BG16">SUM((G=BG$8)*(P=$B16))&amp;" - "&amp;SUM((G=$B16)*(P=BG$8))</f>
        <v>0 - 0</v>
      </c>
      <c r="BH16" s="12" t="str">
        <f t="array" ref="BH16">SUM((G=BH$8)*(P=$B16))&amp;" - "&amp;SUM((G=$B16)*(P=BH$8))</f>
        <v>0 - 0</v>
      </c>
      <c r="BI16" s="12" t="str">
        <f t="array" ref="BI16">SUM((G=BI$8)*(P=$B16))&amp;" - "&amp;SUM((G=$B16)*(P=BI$8))</f>
        <v>0 - 0</v>
      </c>
      <c r="BJ16" s="12" t="str">
        <f t="array" ref="BJ16">SUM((G=BJ$8)*(P=$B16))&amp;" - "&amp;SUM((G=$B16)*(P=BJ$8))</f>
        <v>0 - 0</v>
      </c>
      <c r="BK16" s="12" t="str">
        <f t="array" ref="BK16">SUM((G=BK$8)*(P=$B16))&amp;" - "&amp;SUM((G=$B16)*(P=BK$8))</f>
        <v>0 - 0</v>
      </c>
      <c r="BL16" s="12" t="str">
        <f t="array" ref="BL16">SUM((G=BL$8)*(P=$B16))&amp;" - "&amp;SUM((G=$B16)*(P=BL$8))</f>
        <v>0 - 0</v>
      </c>
      <c r="BM16" s="12" t="str">
        <f t="array" ref="BM16">SUM((G=BM$8)*(P=$B16))&amp;" - "&amp;SUM((G=$B16)*(P=BM$8))</f>
        <v>0 - 0</v>
      </c>
      <c r="BN16" s="12" t="str">
        <f t="array" ref="BN16">SUM((G=BN$8)*(P=$B16))&amp;" - "&amp;SUM((G=$B16)*(P=BN$8))</f>
        <v>0 - 0</v>
      </c>
      <c r="BO16" s="12" t="str">
        <f t="array" ref="BO16">SUM((G=BO$8)*(P=$B16))&amp;" - "&amp;SUM((G=$B16)*(P=BO$8))</f>
        <v>0 - 0</v>
      </c>
      <c r="BP16" s="12" t="str">
        <f t="array" ref="BP16">SUM((G=BP$8)*(P=$B16))&amp;" - "&amp;SUM((G=$B16)*(P=BP$8))</f>
        <v>0 - 0</v>
      </c>
      <c r="BQ16" s="12" t="str">
        <f t="array" ref="BQ16">SUM((G=BQ$8)*(P=$B16))&amp;" - "&amp;SUM((G=$B16)*(P=BQ$8))</f>
        <v>0 - 0</v>
      </c>
      <c r="BR16" s="25" t="str">
        <f t="array" ref="BR16">SUM((G=BR$8)*(P=$B16))&amp;" - "&amp;SUM((G=$B16)*(P=BR$8))</f>
        <v>0 - 0</v>
      </c>
      <c r="BS16" s="25" t="str">
        <f t="array" ref="BS16">SUM((G=BS$8)*(P=$B16))&amp;" - "&amp;SUM((G=$B16)*(P=BS$8))</f>
        <v>0 - 0</v>
      </c>
      <c r="BT16" s="21" t="str">
        <f t="shared" si="4"/>
        <v>ERIC</v>
      </c>
      <c r="BU16" s="14"/>
    </row>
    <row r="17" spans="2:73" ht="11.1" customHeight="1" x14ac:dyDescent="0.2">
      <c r="B17" s="21" t="s">
        <v>125</v>
      </c>
      <c r="C17" s="35" t="str">
        <f t="array" ref="C17">SUM((G=C$8)*(P=$B17))&amp;" - "&amp;SUM((G=$B17)*(P=C$8))</f>
        <v>1 - 1</v>
      </c>
      <c r="D17" s="12" t="str">
        <f t="array" ref="D17">SUM((G=D$8)*(P=$B17))&amp;" - "&amp;SUM((G=$B17)*(P=D$8))</f>
        <v>1 - 0</v>
      </c>
      <c r="E17" s="12" t="str">
        <f t="array" ref="E17">SUM((G=E$8)*(P=$B17))&amp;" - "&amp;SUM((G=$B17)*(P=E$8))</f>
        <v>0 - 0</v>
      </c>
      <c r="F17" s="12" t="str">
        <f t="array" ref="F17">SUM((G=F$8)*(P=$B17))&amp;" - "&amp;SUM((G=$B17)*(P=F$8))</f>
        <v>3 - 2</v>
      </c>
      <c r="G17" s="12" t="str">
        <f t="array" ref="G17">SUM((G=G$8)*(P=$B17))&amp;" - "&amp;SUM((G=$B17)*(P=G$8))</f>
        <v>3 - 5</v>
      </c>
      <c r="H17" s="12" t="str">
        <f t="array" ref="H17">SUM((G=H$8)*(P=$B17))&amp;" - "&amp;SUM((G=$B17)*(P=H$8))</f>
        <v>3 - 3</v>
      </c>
      <c r="I17" s="12" t="str">
        <f t="array" ref="I17">SUM((G=I$8)*(P=$B17))&amp;" - "&amp;SUM((G=$B17)*(P=I$8))</f>
        <v>0 - 1</v>
      </c>
      <c r="J17" s="12" t="str">
        <f t="array" ref="J17">SUM((G=J$8)*(P=$B17))&amp;" - "&amp;SUM((G=$B17)*(P=J$8))</f>
        <v>0 - 1</v>
      </c>
      <c r="K17" s="12" t="str">
        <f t="array" ref="K17">SUM((G=K$8)*(P=$B17))&amp;" - "&amp;SUM((G=$B17)*(P=K$8))</f>
        <v>0 - 0</v>
      </c>
      <c r="L17" s="12" t="str">
        <f t="array" ref="L17">SUM((G=L$8)*(P=$B17))&amp;" - "&amp;SUM((G=$B17)*(P=L$8))</f>
        <v>0 - 0</v>
      </c>
      <c r="M17" s="12" t="str">
        <f t="array" ref="M17">SUM((G=M$8)*(P=$B17))&amp;" - "&amp;SUM((G=$B17)*(P=M$8))</f>
        <v>0 - 2</v>
      </c>
      <c r="N17" s="12" t="str">
        <f t="array" ref="N17">SUM((G=N$8)*(P=$B17))&amp;" - "&amp;SUM((G=$B17)*(P=N$8))</f>
        <v>8 - 4</v>
      </c>
      <c r="O17" s="12" t="str">
        <f t="array" ref="O17">SUM((G=O$8)*(P=$B17))&amp;" - "&amp;SUM((G=$B17)*(P=O$8))</f>
        <v>0 - 1</v>
      </c>
      <c r="P17" s="12" t="str">
        <f t="array" ref="P17">SUM((G=P$8)*(P=$B17))&amp;" - "&amp;SUM((G=$B17)*(P=P$8))</f>
        <v>7 - 3</v>
      </c>
      <c r="Q17" s="12" t="str">
        <f t="array" ref="Q17">SUM((G=Q$8)*(P=$B17))&amp;" - "&amp;SUM((G=$B17)*(P=Q$8))</f>
        <v>1 - 1</v>
      </c>
      <c r="R17" s="12" t="str">
        <f t="array" ref="R17">SUM((G=R$8)*(P=$B17))&amp;" - "&amp;SUM((G=$B17)*(P=R$8))</f>
        <v>0 - 1</v>
      </c>
      <c r="S17" s="12" t="str">
        <f t="array" ref="S17">SUM((G=S$8)*(P=$B17))&amp;" - "&amp;SUM((G=$B17)*(P=S$8))</f>
        <v>0 - 0</v>
      </c>
      <c r="T17" s="12" t="str">
        <f t="array" ref="T17">SUM((G=T$8)*(P=$B17))&amp;" - "&amp;SUM((G=$B17)*(P=T$8))</f>
        <v>0 - 0</v>
      </c>
      <c r="U17" s="12" t="str">
        <f t="array" ref="U17">SUM((G=U$8)*(P=$B17))&amp;" - "&amp;SUM((G=$B17)*(P=U$8))</f>
        <v>0 - 0</v>
      </c>
      <c r="V17" s="12" t="str">
        <f t="array" ref="V17">SUM((G=V$8)*(P=$B17))&amp;" - "&amp;SUM((G=$B17)*(P=V$8))</f>
        <v>0 - 0</v>
      </c>
      <c r="W17" s="12" t="str">
        <f t="array" ref="W17">SUM((G=W$8)*(P=$B17))&amp;" - "&amp;SUM((G=$B17)*(P=W$8))</f>
        <v>0 - 0</v>
      </c>
      <c r="X17" s="12" t="str">
        <f t="array" ref="X17">SUM((G=X$8)*(P=$B17))&amp;" - "&amp;SUM((G=$B17)*(P=X$8))</f>
        <v>3 - 5</v>
      </c>
      <c r="Y17" s="12" t="str">
        <f t="array" ref="Y17">SUM((G=Y$8)*(P=$B17))&amp;" - "&amp;SUM((G=$B17)*(P=Y$8))</f>
        <v>0 - 0</v>
      </c>
      <c r="Z17" s="12" t="str">
        <f t="array" ref="Z17">SUM((G=Z$8)*(P=$B17))&amp;" - "&amp;SUM((G=$B17)*(P=Z$8))</f>
        <v>0 - 0</v>
      </c>
      <c r="AA17" s="12" t="str">
        <f t="array" ref="AA17">SUM((G=AA$8)*(P=$B17))&amp;" - "&amp;SUM((G=$B17)*(P=AA$8))</f>
        <v>0 - 1</v>
      </c>
      <c r="AB17" s="12" t="str">
        <f t="array" ref="AB17">SUM((G=AB$8)*(P=$B17))&amp;" - "&amp;SUM((G=$B17)*(P=AB$8))</f>
        <v>3 - 6</v>
      </c>
      <c r="AC17" s="12" t="str">
        <f t="array" ref="AC17">SUM((G=AC$8)*(P=$B17))&amp;" - "&amp;SUM((G=$B17)*(P=AC$8))</f>
        <v>0 - 0</v>
      </c>
      <c r="AD17" s="12" t="str">
        <f t="array" ref="AD17">SUM((G=AD$8)*(P=$B17))&amp;" - "&amp;SUM((G=$B17)*(P=AD$8))</f>
        <v>1 - 2</v>
      </c>
      <c r="AE17" s="12" t="str">
        <f t="array" ref="AE17">SUM((G=AE$8)*(P=$B17))&amp;" - "&amp;SUM((G=$B17)*(P=AE$8))</f>
        <v>5 - 0</v>
      </c>
      <c r="AF17" s="12" t="str">
        <f t="array" ref="AF17">SUM((G=AF$8)*(P=$B17))&amp;" - "&amp;SUM((G=$B17)*(P=AF$8))</f>
        <v>2 - 0</v>
      </c>
      <c r="AG17" s="12" t="str">
        <f t="array" ref="AG17">SUM((G=AG$8)*(P=$B17))&amp;" - "&amp;SUM((G=$B17)*(P=AG$8))</f>
        <v>3 - 2</v>
      </c>
      <c r="AH17" s="12" t="str">
        <f t="array" ref="AH17">SUM((G=AH$8)*(P=$B17))&amp;" - "&amp;SUM((G=$B17)*(P=AH$8))</f>
        <v>1 - 1</v>
      </c>
      <c r="AI17" s="12" t="str">
        <f t="array" ref="AI17">SUM((G=AI$8)*(P=$B17))&amp;" - "&amp;SUM((G=$B17)*(P=AI$8))</f>
        <v>4 - 2</v>
      </c>
      <c r="AJ17" s="12" t="str">
        <f t="array" ref="AJ17">SUM((G=AJ$8)*(P=$B17))&amp;" - "&amp;SUM((G=$B17)*(P=AJ$8))</f>
        <v>4 - 3</v>
      </c>
      <c r="AK17" s="12" t="str">
        <f t="array" ref="AK17">SUM((G=AK$8)*(P=$B17))&amp;" - "&amp;SUM((G=$B17)*(P=AK$8))</f>
        <v>4 - 3</v>
      </c>
      <c r="AL17" s="12" t="str">
        <f t="array" ref="AL17">SUM((G=AL$8)*(P=$B17))&amp;" - "&amp;SUM((G=$B17)*(P=AL$8))</f>
        <v>1 - 0</v>
      </c>
      <c r="AM17" s="12" t="str">
        <f t="array" ref="AM17">SUM((G=AM$8)*(P=$B17))&amp;" - "&amp;SUM((G=$B17)*(P=AM$8))</f>
        <v>0 - 0</v>
      </c>
      <c r="AN17" s="12" t="str">
        <f t="array" ref="AN17">SUM((G=AN$8)*(P=$B17))&amp;" - "&amp;SUM((G=$B17)*(P=AN$8))</f>
        <v>0 - 1</v>
      </c>
      <c r="AO17" s="12" t="str">
        <f t="array" ref="AO17">SUM((G=AO$8)*(P=$B17))&amp;" - "&amp;SUM((G=$B17)*(P=AO$8))</f>
        <v>0 - 0</v>
      </c>
      <c r="AP17" s="25" t="str">
        <f t="array" ref="AP17">SUM((G=AP$8)*(P=$B17))&amp;" - "&amp;SUM((G=$B17)*(P=AP$8))</f>
        <v>2 - 1</v>
      </c>
      <c r="AQ17" s="856" t="str">
        <f t="array" ref="AQ17">SUM((G=AQ$8)*(P=$B17))&amp;" - "&amp;SUM((G=$B17)*(P=AQ$8))</f>
        <v>0 - 0</v>
      </c>
      <c r="AR17" s="35" t="str">
        <f t="array" ref="AR17">SUM((G=AR$8)*(P=$B17))&amp;" - "&amp;SUM((G=$B17)*(P=AR$8))</f>
        <v>0 - 0</v>
      </c>
      <c r="AS17" s="12" t="str">
        <f t="array" ref="AS17">SUM((G=AS$8)*(P=$B17))&amp;" - "&amp;SUM((G=$B17)*(P=AS$8))</f>
        <v>0 - 0</v>
      </c>
      <c r="AT17" s="12" t="str">
        <f t="array" ref="AT17">SUM((G=AT$8)*(P=$B17))&amp;" - "&amp;SUM((G=$B17)*(P=AT$8))</f>
        <v>0 - 0</v>
      </c>
      <c r="AU17" s="12" t="str">
        <f t="array" ref="AU17">SUM((G=AU$8)*(P=$B17))&amp;" - "&amp;SUM((G=$B17)*(P=AU$8))</f>
        <v>0 - 0</v>
      </c>
      <c r="AV17" s="12" t="str">
        <f t="array" ref="AV17">SUM((G=AV$8)*(P=$B17))&amp;" - "&amp;SUM((G=$B17)*(P=AV$8))</f>
        <v>0 - 0</v>
      </c>
      <c r="AW17" s="12" t="str">
        <f t="array" ref="AW17">SUM((G=AW$8)*(P=$B17))&amp;" - "&amp;SUM((G=$B17)*(P=AW$8))</f>
        <v>0 - 0</v>
      </c>
      <c r="AX17" s="12" t="str">
        <f t="array" ref="AX17">SUM((G=AX$8)*(P=$B17))&amp;" - "&amp;SUM((G=$B17)*(P=AX$8))</f>
        <v>0 - 0</v>
      </c>
      <c r="AY17" s="12" t="str">
        <f t="array" ref="AY17">SUM((G=AY$8)*(P=$B17))&amp;" - "&amp;SUM((G=$B17)*(P=AY$8))</f>
        <v>0 - 0</v>
      </c>
      <c r="AZ17" s="12" t="str">
        <f t="array" ref="AZ17">SUM((G=AZ$8)*(P=$B17))&amp;" - "&amp;SUM((G=$B17)*(P=AZ$8))</f>
        <v>0 - 0</v>
      </c>
      <c r="BA17" s="12" t="str">
        <f t="array" ref="BA17">SUM((G=BA$8)*(P=$B17))&amp;" - "&amp;SUM((G=$B17)*(P=BA$8))</f>
        <v>0 - 0</v>
      </c>
      <c r="BB17" s="12" t="str">
        <f t="array" ref="BB17">SUM((G=BB$8)*(P=$B17))&amp;" - "&amp;SUM((G=$B17)*(P=BB$8))</f>
        <v>0 - 0</v>
      </c>
      <c r="BC17" s="12" t="str">
        <f t="array" ref="BC17">SUM((G=BC$8)*(P=$B17))&amp;" - "&amp;SUM((G=$B17)*(P=BC$8))</f>
        <v>0 - 0</v>
      </c>
      <c r="BD17" s="12" t="str">
        <f t="array" ref="BD17">SUM((G=BD$8)*(P=$B17))&amp;" - "&amp;SUM((G=$B17)*(P=BD$8))</f>
        <v>0 - 0</v>
      </c>
      <c r="BE17" s="12" t="str">
        <f t="array" ref="BE17">SUM((G=BE$8)*(P=$B17))&amp;" - "&amp;SUM((G=$B17)*(P=BE$8))</f>
        <v>0 - 0</v>
      </c>
      <c r="BF17" s="12" t="str">
        <f t="array" ref="BF17">SUM((G=BF$8)*(P=$B17))&amp;" - "&amp;SUM((G=$B17)*(P=BF$8))</f>
        <v>0 - 1</v>
      </c>
      <c r="BG17" s="12" t="str">
        <f t="array" ref="BG17">SUM((G=BG$8)*(P=$B17))&amp;" - "&amp;SUM((G=$B17)*(P=BG$8))</f>
        <v>0 - 0</v>
      </c>
      <c r="BH17" s="12" t="str">
        <f t="array" ref="BH17">SUM((G=BH$8)*(P=$B17))&amp;" - "&amp;SUM((G=$B17)*(P=BH$8))</f>
        <v>0 - 0</v>
      </c>
      <c r="BI17" s="12" t="str">
        <f t="array" ref="BI17">SUM((G=BI$8)*(P=$B17))&amp;" - "&amp;SUM((G=$B17)*(P=BI$8))</f>
        <v>0 - 0</v>
      </c>
      <c r="BJ17" s="12" t="str">
        <f t="array" ref="BJ17">SUM((G=BJ$8)*(P=$B17))&amp;" - "&amp;SUM((G=$B17)*(P=BJ$8))</f>
        <v>0 - 0</v>
      </c>
      <c r="BK17" s="12" t="str">
        <f t="array" ref="BK17">SUM((G=BK$8)*(P=$B17))&amp;" - "&amp;SUM((G=$B17)*(P=BK$8))</f>
        <v>0 - 0</v>
      </c>
      <c r="BL17" s="12" t="str">
        <f t="array" ref="BL17">SUM((G=BL$8)*(P=$B17))&amp;" - "&amp;SUM((G=$B17)*(P=BL$8))</f>
        <v>1 - 0</v>
      </c>
      <c r="BM17" s="12" t="str">
        <f t="array" ref="BM17">SUM((G=BM$8)*(P=$B17))&amp;" - "&amp;SUM((G=$B17)*(P=BM$8))</f>
        <v>0 - 0</v>
      </c>
      <c r="BN17" s="12" t="str">
        <f t="array" ref="BN17">SUM((G=BN$8)*(P=$B17))&amp;" - "&amp;SUM((G=$B17)*(P=BN$8))</f>
        <v>0 - 0</v>
      </c>
      <c r="BO17" s="12" t="str">
        <f t="array" ref="BO17">SUM((G=BO$8)*(P=$B17))&amp;" - "&amp;SUM((G=$B17)*(P=BO$8))</f>
        <v>0 - 0</v>
      </c>
      <c r="BP17" s="12" t="str">
        <f t="array" ref="BP17">SUM((G=BP$8)*(P=$B17))&amp;" - "&amp;SUM((G=$B17)*(P=BP$8))</f>
        <v>0 - 0</v>
      </c>
      <c r="BQ17" s="12" t="str">
        <f t="array" ref="BQ17">SUM((G=BQ$8)*(P=$B17))&amp;" - "&amp;SUM((G=$B17)*(P=BQ$8))</f>
        <v>0 - 0</v>
      </c>
      <c r="BR17" s="25" t="str">
        <f t="array" ref="BR17">SUM((G=BR$8)*(P=$B17))&amp;" - "&amp;SUM((G=$B17)*(P=BR$8))</f>
        <v>0 - 0</v>
      </c>
      <c r="BS17" s="25" t="str">
        <f t="array" ref="BS17">SUM((G=BS$8)*(P=$B17))&amp;" - "&amp;SUM((G=$B17)*(P=BS$8))</f>
        <v>0 - 0</v>
      </c>
      <c r="BT17" s="21" t="str">
        <f t="shared" si="4"/>
        <v>FABRICE</v>
      </c>
      <c r="BU17" s="15"/>
    </row>
    <row r="18" spans="2:73" ht="11.1" customHeight="1" x14ac:dyDescent="0.2">
      <c r="B18" s="21" t="s">
        <v>608</v>
      </c>
      <c r="C18" s="35" t="str">
        <f t="array" ref="C18">SUM((G=C$8)*(P=$B18))&amp;" - "&amp;SUM((G=$B18)*(P=C$8))</f>
        <v>1 - 0</v>
      </c>
      <c r="D18" s="12" t="str">
        <f t="array" ref="D18">SUM((G=D$8)*(P=$B18))&amp;" - "&amp;SUM((G=$B18)*(P=D$8))</f>
        <v>0 - 0</v>
      </c>
      <c r="E18" s="12" t="str">
        <f t="array" ref="E18">SUM((G=E$8)*(P=$B18))&amp;" - "&amp;SUM((G=$B18)*(P=E$8))</f>
        <v>0 - 0</v>
      </c>
      <c r="F18" s="12" t="str">
        <f t="array" ref="F18">SUM((G=F$8)*(P=$B18))&amp;" - "&amp;SUM((G=$B18)*(P=F$8))</f>
        <v>0 - 0</v>
      </c>
      <c r="G18" s="12" t="str">
        <f t="array" ref="G18">SUM((G=G$8)*(P=$B18))&amp;" - "&amp;SUM((G=$B18)*(P=G$8))</f>
        <v>0 - 0</v>
      </c>
      <c r="H18" s="12" t="str">
        <f t="array" ref="H18">SUM((G=H$8)*(P=$B18))&amp;" - "&amp;SUM((G=$B18)*(P=H$8))</f>
        <v>0 - 0</v>
      </c>
      <c r="I18" s="12" t="str">
        <f t="array" ref="I18">SUM((G=I$8)*(P=$B18))&amp;" - "&amp;SUM((G=$B18)*(P=I$8))</f>
        <v>0 - 0</v>
      </c>
      <c r="J18" s="12" t="str">
        <f t="array" ref="J18">SUM((G=J$8)*(P=$B18))&amp;" - "&amp;SUM((G=$B18)*(P=J$8))</f>
        <v>0 - 0</v>
      </c>
      <c r="K18" s="12" t="str">
        <f t="array" ref="K18">SUM((G=K$8)*(P=$B18))&amp;" - "&amp;SUM((G=$B18)*(P=K$8))</f>
        <v>0 - 0</v>
      </c>
      <c r="L18" s="12" t="str">
        <f t="array" ref="L18">SUM((G=L$8)*(P=$B18))&amp;" - "&amp;SUM((G=$B18)*(P=L$8))</f>
        <v>0 - 0</v>
      </c>
      <c r="M18" s="12" t="str">
        <f t="array" ref="M18">SUM((G=M$8)*(P=$B18))&amp;" - "&amp;SUM((G=$B18)*(P=M$8))</f>
        <v>0 - 1</v>
      </c>
      <c r="N18" s="12" t="str">
        <f t="array" ref="N18">SUM((G=N$8)*(P=$B18))&amp;" - "&amp;SUM((G=$B18)*(P=N$8))</f>
        <v>0 - 1</v>
      </c>
      <c r="O18" s="12" t="str">
        <f t="array" ref="O18">SUM((G=O$8)*(P=$B18))&amp;" - "&amp;SUM((G=$B18)*(P=O$8))</f>
        <v>0 - 0</v>
      </c>
      <c r="P18" s="12" t="str">
        <f t="array" ref="P18">SUM((G=P$8)*(P=$B18))&amp;" - "&amp;SUM((G=$B18)*(P=P$8))</f>
        <v>0 - 0</v>
      </c>
      <c r="Q18" s="12" t="str">
        <f t="array" ref="Q18">SUM((G=Q$8)*(P=$B18))&amp;" - "&amp;SUM((G=$B18)*(P=Q$8))</f>
        <v>0 - 0</v>
      </c>
      <c r="R18" s="12" t="str">
        <f t="array" ref="R18">SUM((G=R$8)*(P=$B18))&amp;" - "&amp;SUM((G=$B18)*(P=R$8))</f>
        <v>0 - 0</v>
      </c>
      <c r="S18" s="12" t="str">
        <f t="array" ref="S18">SUM((G=S$8)*(P=$B18))&amp;" - "&amp;SUM((G=$B18)*(P=S$8))</f>
        <v>0 - 0</v>
      </c>
      <c r="T18" s="12" t="str">
        <f t="array" ref="T18">SUM((G=T$8)*(P=$B18))&amp;" - "&amp;SUM((G=$B18)*(P=T$8))</f>
        <v>0 - 0</v>
      </c>
      <c r="U18" s="12" t="str">
        <f t="array" ref="U18">SUM((G=U$8)*(P=$B18))&amp;" - "&amp;SUM((G=$B18)*(P=U$8))</f>
        <v>0 - 0</v>
      </c>
      <c r="V18" s="12" t="str">
        <f t="array" ref="V18">SUM((G=V$8)*(P=$B18))&amp;" - "&amp;SUM((G=$B18)*(P=V$8))</f>
        <v>0 - 0</v>
      </c>
      <c r="W18" s="12" t="str">
        <f t="array" ref="W18">SUM((G=W$8)*(P=$B18))&amp;" - "&amp;SUM((G=$B18)*(P=W$8))</f>
        <v>0 - 0</v>
      </c>
      <c r="X18" s="12" t="str">
        <f t="array" ref="X18">SUM((G=X$8)*(P=$B18))&amp;" - "&amp;SUM((G=$B18)*(P=X$8))</f>
        <v>0 - 1</v>
      </c>
      <c r="Y18" s="12" t="str">
        <f t="array" ref="Y18">SUM((G=Y$8)*(P=$B18))&amp;" - "&amp;SUM((G=$B18)*(P=Y$8))</f>
        <v>0 - 0</v>
      </c>
      <c r="Z18" s="12" t="str">
        <f t="array" ref="Z18">SUM((G=Z$8)*(P=$B18))&amp;" - "&amp;SUM((G=$B18)*(P=Z$8))</f>
        <v>0 - 0</v>
      </c>
      <c r="AA18" s="12" t="str">
        <f t="array" ref="AA18">SUM((G=AA$8)*(P=$B18))&amp;" - "&amp;SUM((G=$B18)*(P=AA$8))</f>
        <v>0 - 1</v>
      </c>
      <c r="AB18" s="12" t="str">
        <f t="array" ref="AB18">SUM((G=AB$8)*(P=$B18))&amp;" - "&amp;SUM((G=$B18)*(P=AB$8))</f>
        <v>0 - 0</v>
      </c>
      <c r="AC18" s="12" t="str">
        <f t="array" ref="AC18">SUM((G=AC$8)*(P=$B18))&amp;" - "&amp;SUM((G=$B18)*(P=AC$8))</f>
        <v>0 - 0</v>
      </c>
      <c r="AD18" s="12" t="str">
        <f t="array" ref="AD18">SUM((G=AD$8)*(P=$B18))&amp;" - "&amp;SUM((G=$B18)*(P=AD$8))</f>
        <v>0 - 0</v>
      </c>
      <c r="AE18" s="12" t="str">
        <f t="array" ref="AE18">SUM((G=AE$8)*(P=$B18))&amp;" - "&amp;SUM((G=$B18)*(P=AE$8))</f>
        <v>0 - 1</v>
      </c>
      <c r="AF18" s="12" t="str">
        <f t="array" ref="AF18">SUM((G=AF$8)*(P=$B18))&amp;" - "&amp;SUM((G=$B18)*(P=AF$8))</f>
        <v>0 - 0</v>
      </c>
      <c r="AG18" s="12" t="str">
        <f t="array" ref="AG18">SUM((G=AG$8)*(P=$B18))&amp;" - "&amp;SUM((G=$B18)*(P=AG$8))</f>
        <v>0 - 0</v>
      </c>
      <c r="AH18" s="12" t="str">
        <f t="array" ref="AH18">SUM((G=AH$8)*(P=$B18))&amp;" - "&amp;SUM((G=$B18)*(P=AH$8))</f>
        <v>0 - 0</v>
      </c>
      <c r="AI18" s="12" t="str">
        <f t="array" ref="AI18">SUM((G=AI$8)*(P=$B18))&amp;" - "&amp;SUM((G=$B18)*(P=AI$8))</f>
        <v>1 - 0</v>
      </c>
      <c r="AJ18" s="12" t="str">
        <f t="array" ref="AJ18">SUM((G=AJ$8)*(P=$B18))&amp;" - "&amp;SUM((G=$B18)*(P=AJ$8))</f>
        <v>0 - 0</v>
      </c>
      <c r="AK18" s="12" t="str">
        <f t="array" ref="AK18">SUM((G=AK$8)*(P=$B18))&amp;" - "&amp;SUM((G=$B18)*(P=AK$8))</f>
        <v>0 - 0</v>
      </c>
      <c r="AL18" s="12" t="str">
        <f t="array" ref="AL18">SUM((G=AL$8)*(P=$B18))&amp;" - "&amp;SUM((G=$B18)*(P=AL$8))</f>
        <v>0 - 0</v>
      </c>
      <c r="AM18" s="12" t="str">
        <f t="array" ref="AM18">SUM((G=AM$8)*(P=$B18))&amp;" - "&amp;SUM((G=$B18)*(P=AM$8))</f>
        <v>0 - 0</v>
      </c>
      <c r="AN18" s="12" t="str">
        <f t="array" ref="AN18">SUM((G=AN$8)*(P=$B18))&amp;" - "&amp;SUM((G=$B18)*(P=AN$8))</f>
        <v>0 - 0</v>
      </c>
      <c r="AO18" s="12" t="str">
        <f t="array" ref="AO18">SUM((G=AO$8)*(P=$B18))&amp;" - "&amp;SUM((G=$B18)*(P=AO$8))</f>
        <v>0 - 0</v>
      </c>
      <c r="AP18" s="25" t="str">
        <f t="array" ref="AP18">SUM((G=AP$8)*(P=$B18))&amp;" - "&amp;SUM((G=$B18)*(P=AP$8))</f>
        <v>0 - 1</v>
      </c>
      <c r="AQ18" s="856" t="str">
        <f t="array" ref="AQ18">SUM((G=AQ$8)*(P=$B18))&amp;" - "&amp;SUM((G=$B18)*(P=AQ$8))</f>
        <v>0 - 0</v>
      </c>
      <c r="AR18" s="35" t="str">
        <f t="array" ref="AR18">SUM((G=AR$8)*(P=$B18))&amp;" - "&amp;SUM((G=$B18)*(P=AR$8))</f>
        <v>0 - 0</v>
      </c>
      <c r="AS18" s="12" t="str">
        <f t="array" ref="AS18">SUM((G=AS$8)*(P=$B18))&amp;" - "&amp;SUM((G=$B18)*(P=AS$8))</f>
        <v>0 - 0</v>
      </c>
      <c r="AT18" s="12" t="str">
        <f t="array" ref="AT18">SUM((G=AT$8)*(P=$B18))&amp;" - "&amp;SUM((G=$B18)*(P=AT$8))</f>
        <v>0 - 0</v>
      </c>
      <c r="AU18" s="12" t="str">
        <f t="array" ref="AU18">SUM((G=AU$8)*(P=$B18))&amp;" - "&amp;SUM((G=$B18)*(P=AU$8))</f>
        <v>0 - 0</v>
      </c>
      <c r="AV18" s="12" t="str">
        <f t="array" ref="AV18">SUM((G=AV$8)*(P=$B18))&amp;" - "&amp;SUM((G=$B18)*(P=AV$8))</f>
        <v>0 - 0</v>
      </c>
      <c r="AW18" s="12" t="str">
        <f t="array" ref="AW18">SUM((G=AW$8)*(P=$B18))&amp;" - "&amp;SUM((G=$B18)*(P=AW$8))</f>
        <v>0 - 0</v>
      </c>
      <c r="AX18" s="12" t="str">
        <f t="array" ref="AX18">SUM((G=AX$8)*(P=$B18))&amp;" - "&amp;SUM((G=$B18)*(P=AX$8))</f>
        <v>0 - 0</v>
      </c>
      <c r="AY18" s="12" t="str">
        <f t="array" ref="AY18">SUM((G=AY$8)*(P=$B18))&amp;" - "&amp;SUM((G=$B18)*(P=AY$8))</f>
        <v>0 - 0</v>
      </c>
      <c r="AZ18" s="12" t="str">
        <f t="array" ref="AZ18">SUM((G=AZ$8)*(P=$B18))&amp;" - "&amp;SUM((G=$B18)*(P=AZ$8))</f>
        <v>0 - 0</v>
      </c>
      <c r="BA18" s="12" t="str">
        <f t="array" ref="BA18">SUM((G=BA$8)*(P=$B18))&amp;" - "&amp;SUM((G=$B18)*(P=BA$8))</f>
        <v>0 - 0</v>
      </c>
      <c r="BB18" s="12" t="str">
        <f t="array" ref="BB18">SUM((G=BB$8)*(P=$B18))&amp;" - "&amp;SUM((G=$B18)*(P=BB$8))</f>
        <v>0 - 0</v>
      </c>
      <c r="BC18" s="12" t="str">
        <f t="array" ref="BC18">SUM((G=BC$8)*(P=$B18))&amp;" - "&amp;SUM((G=$B18)*(P=BC$8))</f>
        <v>0 - 0</v>
      </c>
      <c r="BD18" s="12" t="str">
        <f t="array" ref="BD18">SUM((G=BD$8)*(P=$B18))&amp;" - "&amp;SUM((G=$B18)*(P=BD$8))</f>
        <v>0 - 0</v>
      </c>
      <c r="BE18" s="12" t="str">
        <f t="array" ref="BE18">SUM((G=BE$8)*(P=$B18))&amp;" - "&amp;SUM((G=$B18)*(P=BE$8))</f>
        <v>0 - 0</v>
      </c>
      <c r="BF18" s="12" t="str">
        <f t="array" ref="BF18">SUM((G=BF$8)*(P=$B18))&amp;" - "&amp;SUM((G=$B18)*(P=BF$8))</f>
        <v>0 - 0</v>
      </c>
      <c r="BG18" s="12" t="str">
        <f t="array" ref="BG18">SUM((G=BG$8)*(P=$B18))&amp;" - "&amp;SUM((G=$B18)*(P=BG$8))</f>
        <v>0 - 0</v>
      </c>
      <c r="BH18" s="12" t="str">
        <f t="array" ref="BH18">SUM((G=BH$8)*(P=$B18))&amp;" - "&amp;SUM((G=$B18)*(P=BH$8))</f>
        <v>0 - 0</v>
      </c>
      <c r="BI18" s="12" t="str">
        <f t="array" ref="BI18">SUM((G=BI$8)*(P=$B18))&amp;" - "&amp;SUM((G=$B18)*(P=BI$8))</f>
        <v>0 - 0</v>
      </c>
      <c r="BJ18" s="12" t="str">
        <f t="array" ref="BJ18">SUM((G=BJ$8)*(P=$B18))&amp;" - "&amp;SUM((G=$B18)*(P=BJ$8))</f>
        <v>0 - 0</v>
      </c>
      <c r="BK18" s="12" t="str">
        <f t="array" ref="BK18">SUM((G=BK$8)*(P=$B18))&amp;" - "&amp;SUM((G=$B18)*(P=BK$8))</f>
        <v>0 - 0</v>
      </c>
      <c r="BL18" s="12" t="str">
        <f t="array" ref="BL18">SUM((G=BL$8)*(P=$B18))&amp;" - "&amp;SUM((G=$B18)*(P=BL$8))</f>
        <v>0 - 0</v>
      </c>
      <c r="BM18" s="12" t="str">
        <f t="array" ref="BM18">SUM((G=BM$8)*(P=$B18))&amp;" - "&amp;SUM((G=$B18)*(P=BM$8))</f>
        <v>0 - 0</v>
      </c>
      <c r="BN18" s="12" t="str">
        <f t="array" ref="BN18">SUM((G=BN$8)*(P=$B18))&amp;" - "&amp;SUM((G=$B18)*(P=BN$8))</f>
        <v>0 - 0</v>
      </c>
      <c r="BO18" s="12" t="str">
        <f t="array" ref="BO18">SUM((G=BO$8)*(P=$B18))&amp;" - "&amp;SUM((G=$B18)*(P=BO$8))</f>
        <v>0 - 0</v>
      </c>
      <c r="BP18" s="12" t="str">
        <f t="array" ref="BP18">SUM((G=BP$8)*(P=$B18))&amp;" - "&amp;SUM((G=$B18)*(P=BP$8))</f>
        <v>0 - 0</v>
      </c>
      <c r="BQ18" s="12" t="str">
        <f t="array" ref="BQ18">SUM((G=BQ$8)*(P=$B18))&amp;" - "&amp;SUM((G=$B18)*(P=BQ$8))</f>
        <v>0 - 0</v>
      </c>
      <c r="BR18" s="25" t="str">
        <f t="array" ref="BR18">SUM((G=BR$8)*(P=$B18))&amp;" - "&amp;SUM((G=$B18)*(P=BR$8))</f>
        <v>0 - 0</v>
      </c>
      <c r="BS18" s="25" t="str">
        <f t="array" ref="BS18">SUM((G=BS$8)*(P=$B18))&amp;" - "&amp;SUM((G=$B18)*(P=BS$8))</f>
        <v>0 - 0</v>
      </c>
      <c r="BT18" s="21" t="str">
        <f t="shared" ref="BT18" si="5">B18</f>
        <v>FLORIAN</v>
      </c>
      <c r="BU18" s="15"/>
    </row>
    <row r="19" spans="2:73" ht="11.1" customHeight="1" x14ac:dyDescent="0.2">
      <c r="B19" s="21" t="s">
        <v>208</v>
      </c>
      <c r="C19" s="35" t="str">
        <f t="array" ref="C19">SUM((G=C$8)*(P=$B19))&amp;" - "&amp;SUM((G=$B19)*(P=C$8))</f>
        <v>3 - 0</v>
      </c>
      <c r="D19" s="12" t="str">
        <f t="array" ref="D19">SUM((G=D$8)*(P=$B19))&amp;" - "&amp;SUM((G=$B19)*(P=D$8))</f>
        <v>0 - 0</v>
      </c>
      <c r="E19" s="12" t="str">
        <f t="array" ref="E19">SUM((G=E$8)*(P=$B19))&amp;" - "&amp;SUM((G=$B19)*(P=E$8))</f>
        <v>0 - 0</v>
      </c>
      <c r="F19" s="12" t="str">
        <f t="array" ref="F19">SUM((G=F$8)*(P=$B19))&amp;" - "&amp;SUM((G=$B19)*(P=F$8))</f>
        <v>0 - 1</v>
      </c>
      <c r="G19" s="12" t="str">
        <f t="array" ref="G19">SUM((G=G$8)*(P=$B19))&amp;" - "&amp;SUM((G=$B19)*(P=G$8))</f>
        <v>6 - 1</v>
      </c>
      <c r="H19" s="12" t="str">
        <f t="array" ref="H19">SUM((G=H$8)*(P=$B19))&amp;" - "&amp;SUM((G=$B19)*(P=H$8))</f>
        <v>5 - 3</v>
      </c>
      <c r="I19" s="12" t="str">
        <f t="array" ref="I19">SUM((G=I$8)*(P=$B19))&amp;" - "&amp;SUM((G=$B19)*(P=I$8))</f>
        <v>3 - 0</v>
      </c>
      <c r="J19" s="12" t="str">
        <f t="array" ref="J19">SUM((G=J$8)*(P=$B19))&amp;" - "&amp;SUM((G=$B19)*(P=J$8))</f>
        <v>2 - 0</v>
      </c>
      <c r="K19" s="12" t="str">
        <f t="array" ref="K19">SUM((G=K$8)*(P=$B19))&amp;" - "&amp;SUM((G=$B19)*(P=K$8))</f>
        <v>2 - 0</v>
      </c>
      <c r="L19" s="12" t="str">
        <f t="array" ref="L19">SUM((G=L$8)*(P=$B19))&amp;" - "&amp;SUM((G=$B19)*(P=L$8))</f>
        <v>1 - 0</v>
      </c>
      <c r="M19" s="12" t="str">
        <f t="array" ref="M19">SUM((G=M$8)*(P=$B19))&amp;" - "&amp;SUM((G=$B19)*(P=M$8))</f>
        <v>0 - 0</v>
      </c>
      <c r="N19" s="12" t="str">
        <f t="array" ref="N19">SUM((G=N$8)*(P=$B19))&amp;" - "&amp;SUM((G=$B19)*(P=N$8))</f>
        <v>11 - 4</v>
      </c>
      <c r="O19" s="12" t="str">
        <f t="array" ref="O19">SUM((G=O$8)*(P=$B19))&amp;" - "&amp;SUM((G=$B19)*(P=O$8))</f>
        <v>0 - 3</v>
      </c>
      <c r="P19" s="12" t="str">
        <f t="array" ref="P19">SUM((G=P$8)*(P=$B19))&amp;" - "&amp;SUM((G=$B19)*(P=P$8))</f>
        <v>2 - 5</v>
      </c>
      <c r="Q19" s="12" t="str">
        <f t="array" ref="Q19">SUM((G=Q$8)*(P=$B19))&amp;" - "&amp;SUM((G=$B19)*(P=Q$8))</f>
        <v>5 - 1</v>
      </c>
      <c r="R19" s="12" t="str">
        <f t="array" ref="R19">SUM((G=R$8)*(P=$B19))&amp;" - "&amp;SUM((G=$B19)*(P=R$8))</f>
        <v>0 - 0</v>
      </c>
      <c r="S19" s="12" t="str">
        <f t="array" ref="S19">SUM((G=S$8)*(P=$B19))&amp;" - "&amp;SUM((G=$B19)*(P=S$8))</f>
        <v>0 - 0</v>
      </c>
      <c r="T19" s="12" t="str">
        <f t="array" ref="T19">SUM((G=T$8)*(P=$B19))&amp;" - "&amp;SUM((G=$B19)*(P=T$8))</f>
        <v>0 - 0</v>
      </c>
      <c r="U19" s="12" t="str">
        <f t="array" ref="U19">SUM((G=U$8)*(P=$B19))&amp;" - "&amp;SUM((G=$B19)*(P=U$8))</f>
        <v>1 - 0</v>
      </c>
      <c r="V19" s="12" t="str">
        <f t="array" ref="V19">SUM((G=V$8)*(P=$B19))&amp;" - "&amp;SUM((G=$B19)*(P=V$8))</f>
        <v>0 - 0</v>
      </c>
      <c r="W19" s="12" t="str">
        <f t="array" ref="W19">SUM((G=W$8)*(P=$B19))&amp;" - "&amp;SUM((G=$B19)*(P=W$8))</f>
        <v>1 - 0</v>
      </c>
      <c r="X19" s="12" t="str">
        <f t="array" ref="X19">SUM((G=X$8)*(P=$B19))&amp;" - "&amp;SUM((G=$B19)*(P=X$8))</f>
        <v>2 - 2</v>
      </c>
      <c r="Y19" s="12" t="str">
        <f t="array" ref="Y19">SUM((G=Y$8)*(P=$B19))&amp;" - "&amp;SUM((G=$B19)*(P=Y$8))</f>
        <v>0 - 0</v>
      </c>
      <c r="Z19" s="12" t="str">
        <f t="array" ref="Z19">SUM((G=Z$8)*(P=$B19))&amp;" - "&amp;SUM((G=$B19)*(P=Z$8))</f>
        <v>1 - 0</v>
      </c>
      <c r="AA19" s="12" t="str">
        <f t="array" ref="AA19">SUM((G=AA$8)*(P=$B19))&amp;" - "&amp;SUM((G=$B19)*(P=AA$8))</f>
        <v>0 - 1</v>
      </c>
      <c r="AB19" s="12" t="str">
        <f t="array" ref="AB19">SUM((G=AB$8)*(P=$B19))&amp;" - "&amp;SUM((G=$B19)*(P=AB$8))</f>
        <v>0 - 3</v>
      </c>
      <c r="AC19" s="12" t="str">
        <f t="array" ref="AC19">SUM((G=AC$8)*(P=$B19))&amp;" - "&amp;SUM((G=$B19)*(P=AC$8))</f>
        <v>0 - 0</v>
      </c>
      <c r="AD19" s="12" t="str">
        <f t="array" ref="AD19">SUM((G=AD$8)*(P=$B19))&amp;" - "&amp;SUM((G=$B19)*(P=AD$8))</f>
        <v>4 - 0</v>
      </c>
      <c r="AE19" s="12" t="str">
        <f t="array" ref="AE19">SUM((G=AE$8)*(P=$B19))&amp;" - "&amp;SUM((G=$B19)*(P=AE$8))</f>
        <v>3 - 0</v>
      </c>
      <c r="AF19" s="12" t="str">
        <f t="array" ref="AF19">SUM((G=AF$8)*(P=$B19))&amp;" - "&amp;SUM((G=$B19)*(P=AF$8))</f>
        <v>2 - 2</v>
      </c>
      <c r="AG19" s="12" t="str">
        <f t="array" ref="AG19">SUM((G=AG$8)*(P=$B19))&amp;" - "&amp;SUM((G=$B19)*(P=AG$8))</f>
        <v>0 - 0</v>
      </c>
      <c r="AH19" s="12" t="str">
        <f t="array" ref="AH19">SUM((G=AH$8)*(P=$B19))&amp;" - "&amp;SUM((G=$B19)*(P=AH$8))</f>
        <v>2 - 1</v>
      </c>
      <c r="AI19" s="12" t="str">
        <f t="array" ref="AI19">SUM((G=AI$8)*(P=$B19))&amp;" - "&amp;SUM((G=$B19)*(P=AI$8))</f>
        <v>3 - 2</v>
      </c>
      <c r="AJ19" s="12" t="str">
        <f t="array" ref="AJ19">SUM((G=AJ$8)*(P=$B19))&amp;" - "&amp;SUM((G=$B19)*(P=AJ$8))</f>
        <v>3 - 2</v>
      </c>
      <c r="AK19" s="12" t="str">
        <f t="array" ref="AK19">SUM((G=AK$8)*(P=$B19))&amp;" - "&amp;SUM((G=$B19)*(P=AK$8))</f>
        <v>4 - 1</v>
      </c>
      <c r="AL19" s="12" t="str">
        <f t="array" ref="AL19">SUM((G=AL$8)*(P=$B19))&amp;" - "&amp;SUM((G=$B19)*(P=AL$8))</f>
        <v>1 - 0</v>
      </c>
      <c r="AM19" s="12" t="str">
        <f t="array" ref="AM19">SUM((G=AM$8)*(P=$B19))&amp;" - "&amp;SUM((G=$B19)*(P=AM$8))</f>
        <v>0 - 0</v>
      </c>
      <c r="AN19" s="12" t="str">
        <f t="array" ref="AN19">SUM((G=AN$8)*(P=$B19))&amp;" - "&amp;SUM((G=$B19)*(P=AN$8))</f>
        <v>0 - 0</v>
      </c>
      <c r="AO19" s="12" t="str">
        <f t="array" ref="AO19">SUM((G=AO$8)*(P=$B19))&amp;" - "&amp;SUM((G=$B19)*(P=AO$8))</f>
        <v>0 - 1</v>
      </c>
      <c r="AP19" s="25" t="str">
        <f t="array" ref="AP19">SUM((G=AP$8)*(P=$B19))&amp;" - "&amp;SUM((G=$B19)*(P=AP$8))</f>
        <v>1 - 0</v>
      </c>
      <c r="AQ19" s="856" t="str">
        <f t="array" ref="AQ19">SUM((G=AQ$8)*(P=$B19))&amp;" - "&amp;SUM((G=$B19)*(P=AQ$8))</f>
        <v>0 - 0</v>
      </c>
      <c r="AR19" s="35" t="str">
        <f t="array" ref="AR19">SUM((G=AR$8)*(P=$B19))&amp;" - "&amp;SUM((G=$B19)*(P=AR$8))</f>
        <v>0 - 0</v>
      </c>
      <c r="AS19" s="12" t="str">
        <f t="array" ref="AS19">SUM((G=AS$8)*(P=$B19))&amp;" - "&amp;SUM((G=$B19)*(P=AS$8))</f>
        <v>0 - 0</v>
      </c>
      <c r="AT19" s="12" t="str">
        <f t="array" ref="AT19">SUM((G=AT$8)*(P=$B19))&amp;" - "&amp;SUM((G=$B19)*(P=AT$8))</f>
        <v>0 - 0</v>
      </c>
      <c r="AU19" s="12" t="str">
        <f t="array" ref="AU19">SUM((G=AU$8)*(P=$B19))&amp;" - "&amp;SUM((G=$B19)*(P=AU$8))</f>
        <v>0 - 0</v>
      </c>
      <c r="AV19" s="12" t="str">
        <f t="array" ref="AV19">SUM((G=AV$8)*(P=$B19))&amp;" - "&amp;SUM((G=$B19)*(P=AV$8))</f>
        <v>0 - 0</v>
      </c>
      <c r="AW19" s="12" t="str">
        <f t="array" ref="AW19">SUM((G=AW$8)*(P=$B19))&amp;" - "&amp;SUM((G=$B19)*(P=AW$8))</f>
        <v>0 - 0</v>
      </c>
      <c r="AX19" s="12" t="str">
        <f t="array" ref="AX19">SUM((G=AX$8)*(P=$B19))&amp;" - "&amp;SUM((G=$B19)*(P=AX$8))</f>
        <v>0 - 0</v>
      </c>
      <c r="AY19" s="12" t="str">
        <f t="array" ref="AY19">SUM((G=AY$8)*(P=$B19))&amp;" - "&amp;SUM((G=$B19)*(P=AY$8))</f>
        <v>0 - 0</v>
      </c>
      <c r="AZ19" s="12" t="str">
        <f t="array" ref="AZ19">SUM((G=AZ$8)*(P=$B19))&amp;" - "&amp;SUM((G=$B19)*(P=AZ$8))</f>
        <v>0 - 0</v>
      </c>
      <c r="BA19" s="12" t="str">
        <f t="array" ref="BA19">SUM((G=BA$8)*(P=$B19))&amp;" - "&amp;SUM((G=$B19)*(P=BA$8))</f>
        <v>0 - 0</v>
      </c>
      <c r="BB19" s="12" t="str">
        <f t="array" ref="BB19">SUM((G=BB$8)*(P=$B19))&amp;" - "&amp;SUM((G=$B19)*(P=BB$8))</f>
        <v>0 - 0</v>
      </c>
      <c r="BC19" s="12" t="str">
        <f t="array" ref="BC19">SUM((G=BC$8)*(P=$B19))&amp;" - "&amp;SUM((G=$B19)*(P=BC$8))</f>
        <v>0 - 0</v>
      </c>
      <c r="BD19" s="12" t="str">
        <f t="array" ref="BD19">SUM((G=BD$8)*(P=$B19))&amp;" - "&amp;SUM((G=$B19)*(P=BD$8))</f>
        <v>0 - 0</v>
      </c>
      <c r="BE19" s="12" t="str">
        <f t="array" ref="BE19">SUM((G=BE$8)*(P=$B19))&amp;" - "&amp;SUM((G=$B19)*(P=BE$8))</f>
        <v>0 - 0</v>
      </c>
      <c r="BF19" s="12" t="str">
        <f t="array" ref="BF19">SUM((G=BF$8)*(P=$B19))&amp;" - "&amp;SUM((G=$B19)*(P=BF$8))</f>
        <v>0 - 1</v>
      </c>
      <c r="BG19" s="12" t="str">
        <f t="array" ref="BG19">SUM((G=BG$8)*(P=$B19))&amp;" - "&amp;SUM((G=$B19)*(P=BG$8))</f>
        <v>0 - 0</v>
      </c>
      <c r="BH19" s="12" t="str">
        <f t="array" ref="BH19">SUM((G=BH$8)*(P=$B19))&amp;" - "&amp;SUM((G=$B19)*(P=BH$8))</f>
        <v>0 - 0</v>
      </c>
      <c r="BI19" s="12" t="str">
        <f t="array" ref="BI19">SUM((G=BI$8)*(P=$B19))&amp;" - "&amp;SUM((G=$B19)*(P=BI$8))</f>
        <v>0 - 0</v>
      </c>
      <c r="BJ19" s="12" t="str">
        <f t="array" ref="BJ19">SUM((G=BJ$8)*(P=$B19))&amp;" - "&amp;SUM((G=$B19)*(P=BJ$8))</f>
        <v>0 - 0</v>
      </c>
      <c r="BK19" s="12" t="str">
        <f t="array" ref="BK19">SUM((G=BK$8)*(P=$B19))&amp;" - "&amp;SUM((G=$B19)*(P=BK$8))</f>
        <v>0 - 0</v>
      </c>
      <c r="BL19" s="12" t="str">
        <f t="array" ref="BL19">SUM((G=BL$8)*(P=$B19))&amp;" - "&amp;SUM((G=$B19)*(P=BL$8))</f>
        <v>0 - 0</v>
      </c>
      <c r="BM19" s="12" t="str">
        <f t="array" ref="BM19">SUM((G=BM$8)*(P=$B19))&amp;" - "&amp;SUM((G=$B19)*(P=BM$8))</f>
        <v>0 - 0</v>
      </c>
      <c r="BN19" s="12" t="str">
        <f t="array" ref="BN19">SUM((G=BN$8)*(P=$B19))&amp;" - "&amp;SUM((G=$B19)*(P=BN$8))</f>
        <v>0 - 0</v>
      </c>
      <c r="BO19" s="12" t="str">
        <f t="array" ref="BO19">SUM((G=BO$8)*(P=$B19))&amp;" - "&amp;SUM((G=$B19)*(P=BO$8))</f>
        <v>0 - 0</v>
      </c>
      <c r="BP19" s="12" t="str">
        <f t="array" ref="BP19">SUM((G=BP$8)*(P=$B19))&amp;" - "&amp;SUM((G=$B19)*(P=BP$8))</f>
        <v>0 - 0</v>
      </c>
      <c r="BQ19" s="12" t="str">
        <f t="array" ref="BQ19">SUM((G=BQ$8)*(P=$B19))&amp;" - "&amp;SUM((G=$B19)*(P=BQ$8))</f>
        <v>1 - 0</v>
      </c>
      <c r="BR19" s="25" t="str">
        <f t="array" ref="BR19">SUM((G=BR$8)*(P=$B19))&amp;" - "&amp;SUM((G=$B19)*(P=BR$8))</f>
        <v>0 - 0</v>
      </c>
      <c r="BS19" s="25" t="str">
        <f t="array" ref="BS19">SUM((G=BS$8)*(P=$B19))&amp;" - "&amp;SUM((G=$B19)*(P=BS$8))</f>
        <v>0 - 0</v>
      </c>
      <c r="BT19" s="21" t="str">
        <f t="shared" si="4"/>
        <v>FRANCK</v>
      </c>
      <c r="BU19" s="15"/>
    </row>
    <row r="20" spans="2:73" ht="11.1" customHeight="1" x14ac:dyDescent="0.2">
      <c r="B20" s="21" t="s">
        <v>92</v>
      </c>
      <c r="C20" s="35" t="str">
        <f t="array" ref="C20">SUM((G=C$8)*(P=$B20))&amp;" - "&amp;SUM((G=$B20)*(P=C$8))</f>
        <v>0 - 3</v>
      </c>
      <c r="D20" s="12" t="str">
        <f t="array" ref="D20">SUM((G=D$8)*(P=$B20))&amp;" - "&amp;SUM((G=$B20)*(P=D$8))</f>
        <v>1 - 1</v>
      </c>
      <c r="E20" s="12" t="str">
        <f t="array" ref="E20">SUM((G=E$8)*(P=$B20))&amp;" - "&amp;SUM((G=$B20)*(P=E$8))</f>
        <v>0 - 1</v>
      </c>
      <c r="F20" s="12" t="str">
        <f t="array" ref="F20">SUM((G=F$8)*(P=$B20))&amp;" - "&amp;SUM((G=$B20)*(P=F$8))</f>
        <v>2 - 5</v>
      </c>
      <c r="G20" s="12" t="str">
        <f t="array" ref="G20">SUM((G=G$8)*(P=$B20))&amp;" - "&amp;SUM((G=$B20)*(P=G$8))</f>
        <v>4 - 11</v>
      </c>
      <c r="H20" s="12" t="str">
        <f t="array" ref="H20">SUM((G=H$8)*(P=$B20))&amp;" - "&amp;SUM((G=$B20)*(P=H$8))</f>
        <v>6 - 19</v>
      </c>
      <c r="I20" s="12" t="str">
        <f t="array" ref="I20">SUM((G=I$8)*(P=$B20))&amp;" - "&amp;SUM((G=$B20)*(P=I$8))</f>
        <v>1 - 1</v>
      </c>
      <c r="J20" s="12" t="str">
        <f t="array" ref="J20">SUM((G=J$8)*(P=$B20))&amp;" - "&amp;SUM((G=$B20)*(P=J$8))</f>
        <v>0 - 1</v>
      </c>
      <c r="K20" s="12" t="str">
        <f t="array" ref="K20">SUM((G=K$8)*(P=$B20))&amp;" - "&amp;SUM((G=$B20)*(P=K$8))</f>
        <v>4 - 8</v>
      </c>
      <c r="L20" s="12" t="str">
        <f t="array" ref="L20">SUM((G=L$8)*(P=$B20))&amp;" - "&amp;SUM((G=$B20)*(P=L$8))</f>
        <v>1 - 0</v>
      </c>
      <c r="M20" s="12" t="str">
        <f t="array" ref="M20">SUM((G=M$8)*(P=$B20))&amp;" - "&amp;SUM((G=$B20)*(P=M$8))</f>
        <v>4 - 11</v>
      </c>
      <c r="N20" s="12" t="str">
        <f t="array" ref="N20">SUM((G=N$8)*(P=$B20))&amp;" - "&amp;SUM((G=$B20)*(P=N$8))</f>
        <v>0 - 0</v>
      </c>
      <c r="O20" s="12" t="str">
        <f t="array" ref="O20">SUM((G=O$8)*(P=$B20))&amp;" - "&amp;SUM((G=$B20)*(P=O$8))</f>
        <v>0 - 1</v>
      </c>
      <c r="P20" s="12" t="str">
        <f t="array" ref="P20">SUM((G=P$8)*(P=$B20))&amp;" - "&amp;SUM((G=$B20)*(P=P$8))</f>
        <v>4 - 9</v>
      </c>
      <c r="Q20" s="12" t="str">
        <f t="array" ref="Q20">SUM((G=Q$8)*(P=$B20))&amp;" - "&amp;SUM((G=$B20)*(P=Q$8))</f>
        <v>4 - 10</v>
      </c>
      <c r="R20" s="12" t="str">
        <f t="array" ref="R20">SUM((G=R$8)*(P=$B20))&amp;" - "&amp;SUM((G=$B20)*(P=R$8))</f>
        <v>0 - 2</v>
      </c>
      <c r="S20" s="12" t="str">
        <f t="array" ref="S20">SUM((G=S$8)*(P=$B20))&amp;" - "&amp;SUM((G=$B20)*(P=S$8))</f>
        <v>2 - 1</v>
      </c>
      <c r="T20" s="12" t="str">
        <f t="array" ref="T20">SUM((G=T$8)*(P=$B20))&amp;" - "&amp;SUM((G=$B20)*(P=T$8))</f>
        <v>0 - 0</v>
      </c>
      <c r="U20" s="12" t="str">
        <f t="array" ref="U20">SUM((G=U$8)*(P=$B20))&amp;" - "&amp;SUM((G=$B20)*(P=U$8))</f>
        <v>0 - 1</v>
      </c>
      <c r="V20" s="12" t="str">
        <f t="array" ref="V20">SUM((G=V$8)*(P=$B20))&amp;" - "&amp;SUM((G=$B20)*(P=V$8))</f>
        <v>0 - 1</v>
      </c>
      <c r="W20" s="12" t="str">
        <f t="array" ref="W20">SUM((G=W$8)*(P=$B20))&amp;" - "&amp;SUM((G=$B20)*(P=W$8))</f>
        <v>1 - 2</v>
      </c>
      <c r="X20" s="12" t="str">
        <f t="array" ref="X20">SUM((G=X$8)*(P=$B20))&amp;" - "&amp;SUM((G=$B20)*(P=X$8))</f>
        <v>3 - 9</v>
      </c>
      <c r="Y20" s="12" t="str">
        <f t="array" ref="Y20">SUM((G=Y$8)*(P=$B20))&amp;" - "&amp;SUM((G=$B20)*(P=Y$8))</f>
        <v>0 - 0</v>
      </c>
      <c r="Z20" s="12" t="str">
        <f t="array" ref="Z20">SUM((G=Z$8)*(P=$B20))&amp;" - "&amp;SUM((G=$B20)*(P=Z$8))</f>
        <v>1 - 0</v>
      </c>
      <c r="AA20" s="12" t="str">
        <f t="array" ref="AA20">SUM((G=AA$8)*(P=$B20))&amp;" - "&amp;SUM((G=$B20)*(P=AA$8))</f>
        <v>0 - 0</v>
      </c>
      <c r="AB20" s="12" t="str">
        <f t="array" ref="AB20">SUM((G=AB$8)*(P=$B20))&amp;" - "&amp;SUM((G=$B20)*(P=AB$8))</f>
        <v>2 - 7</v>
      </c>
      <c r="AC20" s="12" t="str">
        <f t="array" ref="AC20">SUM((G=AC$8)*(P=$B20))&amp;" - "&amp;SUM((G=$B20)*(P=AC$8))</f>
        <v>0 - 0</v>
      </c>
      <c r="AD20" s="12" t="str">
        <f t="array" ref="AD20">SUM((G=AD$8)*(P=$B20))&amp;" - "&amp;SUM((G=$B20)*(P=AD$8))</f>
        <v>3 - 3</v>
      </c>
      <c r="AE20" s="12" t="str">
        <f t="array" ref="AE20">SUM((G=AE$8)*(P=$B20))&amp;" - "&amp;SUM((G=$B20)*(P=AE$8))</f>
        <v>4 - 4</v>
      </c>
      <c r="AF20" s="12" t="str">
        <f t="array" ref="AF20">SUM((G=AF$8)*(P=$B20))&amp;" - "&amp;SUM((G=$B20)*(P=AF$8))</f>
        <v>1 - 2</v>
      </c>
      <c r="AG20" s="12" t="str">
        <f t="array" ref="AG20">SUM((G=AG$8)*(P=$B20))&amp;" - "&amp;SUM((G=$B20)*(P=AG$8))</f>
        <v>0 - 6</v>
      </c>
      <c r="AH20" s="12" t="str">
        <f t="array" ref="AH20">SUM((G=AH$8)*(P=$B20))&amp;" - "&amp;SUM((G=$B20)*(P=AH$8))</f>
        <v>0 - 4</v>
      </c>
      <c r="AI20" s="12" t="str">
        <f t="array" ref="AI20">SUM((G=AI$8)*(P=$B20))&amp;" - "&amp;SUM((G=$B20)*(P=AI$8))</f>
        <v>1 - 11</v>
      </c>
      <c r="AJ20" s="12" t="str">
        <f t="array" ref="AJ20">SUM((G=AJ$8)*(P=$B20))&amp;" - "&amp;SUM((G=$B20)*(P=AJ$8))</f>
        <v>1 - 7</v>
      </c>
      <c r="AK20" s="12" t="str">
        <f t="array" ref="AK20">SUM((G=AK$8)*(P=$B20))&amp;" - "&amp;SUM((G=$B20)*(P=AK$8))</f>
        <v>8 - 9</v>
      </c>
      <c r="AL20" s="12" t="str">
        <f t="array" ref="AL20">SUM((G=AL$8)*(P=$B20))&amp;" - "&amp;SUM((G=$B20)*(P=AL$8))</f>
        <v>0 - 2</v>
      </c>
      <c r="AM20" s="12" t="str">
        <f t="array" ref="AM20">SUM((G=AM$8)*(P=$B20))&amp;" - "&amp;SUM((G=$B20)*(P=AM$8))</f>
        <v>1 - 2</v>
      </c>
      <c r="AN20" s="12" t="str">
        <f t="array" ref="AN20">SUM((G=AN$8)*(P=$B20))&amp;" - "&amp;SUM((G=$B20)*(P=AN$8))</f>
        <v>0 - 0</v>
      </c>
      <c r="AO20" s="12" t="str">
        <f t="array" ref="AO20">SUM((G=AO$8)*(P=$B20))&amp;" - "&amp;SUM((G=$B20)*(P=AO$8))</f>
        <v>0 - 0</v>
      </c>
      <c r="AP20" s="25" t="str">
        <f t="array" ref="AP20">SUM((G=AP$8)*(P=$B20))&amp;" - "&amp;SUM((G=$B20)*(P=AP$8))</f>
        <v>0 - 2</v>
      </c>
      <c r="AQ20" s="856" t="str">
        <f t="array" ref="AQ20">SUM((G=AQ$8)*(P=$B20))&amp;" - "&amp;SUM((G=$B20)*(P=AQ$8))</f>
        <v>0 - 0</v>
      </c>
      <c r="AR20" s="35" t="str">
        <f t="array" ref="AR20">SUM((G=AR$8)*(P=$B20))&amp;" - "&amp;SUM((G=$B20)*(P=AR$8))</f>
        <v>0 - 1</v>
      </c>
      <c r="AS20" s="12" t="str">
        <f t="array" ref="AS20">SUM((G=AS$8)*(P=$B20))&amp;" - "&amp;SUM((G=$B20)*(P=AS$8))</f>
        <v>0 - 1</v>
      </c>
      <c r="AT20" s="12" t="str">
        <f t="array" ref="AT20">SUM((G=AT$8)*(P=$B20))&amp;" - "&amp;SUM((G=$B20)*(P=AT$8))</f>
        <v>0 - 0</v>
      </c>
      <c r="AU20" s="12" t="str">
        <f t="array" ref="AU20">SUM((G=AU$8)*(P=$B20))&amp;" - "&amp;SUM((G=$B20)*(P=AU$8))</f>
        <v>0 - 0</v>
      </c>
      <c r="AV20" s="12" t="str">
        <f t="array" ref="AV20">SUM((G=AV$8)*(P=$B20))&amp;" - "&amp;SUM((G=$B20)*(P=AV$8))</f>
        <v>0 - 0</v>
      </c>
      <c r="AW20" s="12" t="str">
        <f t="array" ref="AW20">SUM((G=AW$8)*(P=$B20))&amp;" - "&amp;SUM((G=$B20)*(P=AW$8))</f>
        <v>0 - 0</v>
      </c>
      <c r="AX20" s="12" t="str">
        <f t="array" ref="AX20">SUM((G=AX$8)*(P=$B20))&amp;" - "&amp;SUM((G=$B20)*(P=AX$8))</f>
        <v>0 - 0</v>
      </c>
      <c r="AY20" s="12" t="str">
        <f t="array" ref="AY20">SUM((G=AY$8)*(P=$B20))&amp;" - "&amp;SUM((G=$B20)*(P=AY$8))</f>
        <v>0 - 0</v>
      </c>
      <c r="AZ20" s="12" t="str">
        <f t="array" ref="AZ20">SUM((G=AZ$8)*(P=$B20))&amp;" - "&amp;SUM((G=$B20)*(P=AZ$8))</f>
        <v>0 - 0</v>
      </c>
      <c r="BA20" s="12" t="str">
        <f t="array" ref="BA20">SUM((G=BA$8)*(P=$B20))&amp;" - "&amp;SUM((G=$B20)*(P=BA$8))</f>
        <v>0 - 0</v>
      </c>
      <c r="BB20" s="12" t="str">
        <f t="array" ref="BB20">SUM((G=BB$8)*(P=$B20))&amp;" - "&amp;SUM((G=$B20)*(P=BB$8))</f>
        <v>0 - 0</v>
      </c>
      <c r="BC20" s="12" t="str">
        <f t="array" ref="BC20">SUM((G=BC$8)*(P=$B20))&amp;" - "&amp;SUM((G=$B20)*(P=BC$8))</f>
        <v>0 - 0</v>
      </c>
      <c r="BD20" s="12" t="str">
        <f t="array" ref="BD20">SUM((G=BD$8)*(P=$B20))&amp;" - "&amp;SUM((G=$B20)*(P=BD$8))</f>
        <v>0 - 0</v>
      </c>
      <c r="BE20" s="12" t="str">
        <f t="array" ref="BE20">SUM((G=BE$8)*(P=$B20))&amp;" - "&amp;SUM((G=$B20)*(P=BE$8))</f>
        <v>0 - 0</v>
      </c>
      <c r="BF20" s="12" t="str">
        <f t="array" ref="BF20">SUM((G=BF$8)*(P=$B20))&amp;" - "&amp;SUM((G=$B20)*(P=BF$8))</f>
        <v>0 - 0</v>
      </c>
      <c r="BG20" s="12" t="str">
        <f t="array" ref="BG20">SUM((G=BG$8)*(P=$B20))&amp;" - "&amp;SUM((G=$B20)*(P=BG$8))</f>
        <v>0 - 0</v>
      </c>
      <c r="BH20" s="12" t="str">
        <f t="array" ref="BH20">SUM((G=BH$8)*(P=$B20))&amp;" - "&amp;SUM((G=$B20)*(P=BH$8))</f>
        <v>0 - 0</v>
      </c>
      <c r="BI20" s="12" t="str">
        <f t="array" ref="BI20">SUM((G=BI$8)*(P=$B20))&amp;" - "&amp;SUM((G=$B20)*(P=BI$8))</f>
        <v>0 - 0</v>
      </c>
      <c r="BJ20" s="12" t="str">
        <f t="array" ref="BJ20">SUM((G=BJ$8)*(P=$B20))&amp;" - "&amp;SUM((G=$B20)*(P=BJ$8))</f>
        <v>0 - 0</v>
      </c>
      <c r="BK20" s="12" t="str">
        <f t="array" ref="BK20">SUM((G=BK$8)*(P=$B20))&amp;" - "&amp;SUM((G=$B20)*(P=BK$8))</f>
        <v>0 - 0</v>
      </c>
      <c r="BL20" s="12" t="str">
        <f t="array" ref="BL20">SUM((G=BL$8)*(P=$B20))&amp;" - "&amp;SUM((G=$B20)*(P=BL$8))</f>
        <v>1 - 0</v>
      </c>
      <c r="BM20" s="12" t="str">
        <f t="array" ref="BM20">SUM((G=BM$8)*(P=$B20))&amp;" - "&amp;SUM((G=$B20)*(P=BM$8))</f>
        <v>0 - 1</v>
      </c>
      <c r="BN20" s="12" t="str">
        <f t="array" ref="BN20">SUM((G=BN$8)*(P=$B20))&amp;" - "&amp;SUM((G=$B20)*(P=BN$8))</f>
        <v>0 - 0</v>
      </c>
      <c r="BO20" s="12" t="str">
        <f t="array" ref="BO20">SUM((G=BO$8)*(P=$B20))&amp;" - "&amp;SUM((G=$B20)*(P=BO$8))</f>
        <v>0 - 0</v>
      </c>
      <c r="BP20" s="12" t="str">
        <f t="array" ref="BP20">SUM((G=BP$8)*(P=$B20))&amp;" - "&amp;SUM((G=$B20)*(P=BP$8))</f>
        <v>0 - 0</v>
      </c>
      <c r="BQ20" s="12" t="str">
        <f t="array" ref="BQ20">SUM((G=BQ$8)*(P=$B20))&amp;" - "&amp;SUM((G=$B20)*(P=BQ$8))</f>
        <v>0 - 0</v>
      </c>
      <c r="BR20" s="25" t="str">
        <f t="array" ref="BR20">SUM((G=BR$8)*(P=$B20))&amp;" - "&amp;SUM((G=$B20)*(P=BR$8))</f>
        <v>0 - 0</v>
      </c>
      <c r="BS20" s="25" t="str">
        <f t="array" ref="BS20">SUM((G=BS$8)*(P=$B20))&amp;" - "&amp;SUM((G=$B20)*(P=BS$8))</f>
        <v>0 - 0</v>
      </c>
      <c r="BT20" s="21" t="str">
        <f t="shared" si="4"/>
        <v>FD</v>
      </c>
      <c r="BU20" s="19"/>
    </row>
    <row r="21" spans="2:73" ht="11.1" customHeight="1" x14ac:dyDescent="0.2">
      <c r="B21" s="21" t="s">
        <v>93</v>
      </c>
      <c r="C21" s="35" t="str">
        <f t="array" ref="C21">SUM((G=C$8)*(P=$B21))&amp;" - "&amp;SUM((G=$B21)*(P=C$8))</f>
        <v>0 - 0</v>
      </c>
      <c r="D21" s="12" t="str">
        <f t="array" ref="D21">SUM((G=D$8)*(P=$B21))&amp;" - "&amp;SUM((G=$B21)*(P=D$8))</f>
        <v>0 - 0</v>
      </c>
      <c r="E21" s="12" t="str">
        <f t="array" ref="E21">SUM((G=E$8)*(P=$B21))&amp;" - "&amp;SUM((G=$B21)*(P=E$8))</f>
        <v>0 - 0</v>
      </c>
      <c r="F21" s="12" t="str">
        <f t="array" ref="F21">SUM((G=F$8)*(P=$B21))&amp;" - "&amp;SUM((G=$B21)*(P=F$8))</f>
        <v>0 - 0</v>
      </c>
      <c r="G21" s="12" t="str">
        <f t="array" ref="G21">SUM((G=G$8)*(P=$B21))&amp;" - "&amp;SUM((G=$B21)*(P=G$8))</f>
        <v>0 - 0</v>
      </c>
      <c r="H21" s="12" t="str">
        <f t="array" ref="H21">SUM((G=H$8)*(P=$B21))&amp;" - "&amp;SUM((G=$B21)*(P=H$8))</f>
        <v>2 - 1</v>
      </c>
      <c r="I21" s="12" t="str">
        <f t="array" ref="I21">SUM((G=I$8)*(P=$B21))&amp;" - "&amp;SUM((G=$B21)*(P=I$8))</f>
        <v>1 - 1</v>
      </c>
      <c r="J21" s="12" t="str">
        <f t="array" ref="J21">SUM((G=J$8)*(P=$B21))&amp;" - "&amp;SUM((G=$B21)*(P=J$8))</f>
        <v>0 - 0</v>
      </c>
      <c r="K21" s="12" t="str">
        <f t="array" ref="K21">SUM((G=K$8)*(P=$B21))&amp;" - "&amp;SUM((G=$B21)*(P=K$8))</f>
        <v>1 - 0</v>
      </c>
      <c r="L21" s="12" t="str">
        <f t="array" ref="L21">SUM((G=L$8)*(P=$B21))&amp;" - "&amp;SUM((G=$B21)*(P=L$8))</f>
        <v>0 - 0</v>
      </c>
      <c r="M21" s="12" t="str">
        <f t="array" ref="M21">SUM((G=M$8)*(P=$B21))&amp;" - "&amp;SUM((G=$B21)*(P=M$8))</f>
        <v>3 - 0</v>
      </c>
      <c r="N21" s="12" t="str">
        <f t="array" ref="N21">SUM((G=N$8)*(P=$B21))&amp;" - "&amp;SUM((G=$B21)*(P=N$8))</f>
        <v>1 - 0</v>
      </c>
      <c r="O21" s="12" t="str">
        <f t="array" ref="O21">SUM((G=O$8)*(P=$B21))&amp;" - "&amp;SUM((G=$B21)*(P=O$8))</f>
        <v>0 - 0</v>
      </c>
      <c r="P21" s="12" t="str">
        <f t="array" ref="P21">SUM((G=P$8)*(P=$B21))&amp;" - "&amp;SUM((G=$B21)*(P=P$8))</f>
        <v>1 - 2</v>
      </c>
      <c r="Q21" s="12" t="str">
        <f t="array" ref="Q21">SUM((G=Q$8)*(P=$B21))&amp;" - "&amp;SUM((G=$B21)*(P=Q$8))</f>
        <v>1 - 1</v>
      </c>
      <c r="R21" s="12" t="str">
        <f t="array" ref="R21">SUM((G=R$8)*(P=$B21))&amp;" - "&amp;SUM((G=$B21)*(P=R$8))</f>
        <v>0 - 0</v>
      </c>
      <c r="S21" s="12" t="str">
        <f t="array" ref="S21">SUM((G=S$8)*(P=$B21))&amp;" - "&amp;SUM((G=$B21)*(P=S$8))</f>
        <v>0 - 0</v>
      </c>
      <c r="T21" s="12" t="str">
        <f t="array" ref="T21">SUM((G=T$8)*(P=$B21))&amp;" - "&amp;SUM((G=$B21)*(P=T$8))</f>
        <v>0 - 0</v>
      </c>
      <c r="U21" s="12" t="str">
        <f t="array" ref="U21">SUM((G=U$8)*(P=$B21))&amp;" - "&amp;SUM((G=$B21)*(P=U$8))</f>
        <v>0 - 0</v>
      </c>
      <c r="V21" s="12" t="str">
        <f t="array" ref="V21">SUM((G=V$8)*(P=$B21))&amp;" - "&amp;SUM((G=$B21)*(P=V$8))</f>
        <v>0 - 0</v>
      </c>
      <c r="W21" s="12" t="str">
        <f t="array" ref="W21">SUM((G=W$8)*(P=$B21))&amp;" - "&amp;SUM((G=$B21)*(P=W$8))</f>
        <v>0 - 0</v>
      </c>
      <c r="X21" s="12" t="str">
        <f t="array" ref="X21">SUM((G=X$8)*(P=$B21))&amp;" - "&amp;SUM((G=$B21)*(P=X$8))</f>
        <v>0 - 0</v>
      </c>
      <c r="Y21" s="12" t="str">
        <f t="array" ref="Y21">SUM((G=Y$8)*(P=$B21))&amp;" - "&amp;SUM((G=$B21)*(P=Y$8))</f>
        <v>1 - 0</v>
      </c>
      <c r="Z21" s="12" t="str">
        <f t="array" ref="Z21">SUM((G=Z$8)*(P=$B21))&amp;" - "&amp;SUM((G=$B21)*(P=Z$8))</f>
        <v>0 - 0</v>
      </c>
      <c r="AA21" s="12" t="str">
        <f t="array" ref="AA21">SUM((G=AA$8)*(P=$B21))&amp;" - "&amp;SUM((G=$B21)*(P=AA$8))</f>
        <v>0 - 0</v>
      </c>
      <c r="AB21" s="12" t="str">
        <f t="array" ref="AB21">SUM((G=AB$8)*(P=$B21))&amp;" - "&amp;SUM((G=$B21)*(P=AB$8))</f>
        <v>1 - 0</v>
      </c>
      <c r="AC21" s="12" t="str">
        <f t="array" ref="AC21">SUM((G=AC$8)*(P=$B21))&amp;" - "&amp;SUM((G=$B21)*(P=AC$8))</f>
        <v>0 - 0</v>
      </c>
      <c r="AD21" s="12" t="str">
        <f t="array" ref="AD21">SUM((G=AD$8)*(P=$B21))&amp;" - "&amp;SUM((G=$B21)*(P=AD$8))</f>
        <v>2 - 0</v>
      </c>
      <c r="AE21" s="12" t="str">
        <f t="array" ref="AE21">SUM((G=AE$8)*(P=$B21))&amp;" - "&amp;SUM((G=$B21)*(P=AE$8))</f>
        <v>2 - 0</v>
      </c>
      <c r="AF21" s="12" t="str">
        <f t="array" ref="AF21">SUM((G=AF$8)*(P=$B21))&amp;" - "&amp;SUM((G=$B21)*(P=AF$8))</f>
        <v>0 - 1</v>
      </c>
      <c r="AG21" s="12" t="str">
        <f t="array" ref="AG21">SUM((G=AG$8)*(P=$B21))&amp;" - "&amp;SUM((G=$B21)*(P=AG$8))</f>
        <v>2 - 0</v>
      </c>
      <c r="AH21" s="12" t="str">
        <f t="array" ref="AH21">SUM((G=AH$8)*(P=$B21))&amp;" - "&amp;SUM((G=$B21)*(P=AH$8))</f>
        <v>0 - 0</v>
      </c>
      <c r="AI21" s="12" t="str">
        <f t="array" ref="AI21">SUM((G=AI$8)*(P=$B21))&amp;" - "&amp;SUM((G=$B21)*(P=AI$8))</f>
        <v>1 - 0</v>
      </c>
      <c r="AJ21" s="12" t="str">
        <f t="array" ref="AJ21">SUM((G=AJ$8)*(P=$B21))&amp;" - "&amp;SUM((G=$B21)*(P=AJ$8))</f>
        <v>0 - 1</v>
      </c>
      <c r="AK21" s="12" t="str">
        <f t="array" ref="AK21">SUM((G=AK$8)*(P=$B21))&amp;" - "&amp;SUM((G=$B21)*(P=AK$8))</f>
        <v>0 - 1</v>
      </c>
      <c r="AL21" s="12" t="str">
        <f t="array" ref="AL21">SUM((G=AL$8)*(P=$B21))&amp;" - "&amp;SUM((G=$B21)*(P=AL$8))</f>
        <v>0 - 0</v>
      </c>
      <c r="AM21" s="12" t="str">
        <f t="array" ref="AM21">SUM((G=AM$8)*(P=$B21))&amp;" - "&amp;SUM((G=$B21)*(P=AM$8))</f>
        <v>0 - 0</v>
      </c>
      <c r="AN21" s="12" t="str">
        <f t="array" ref="AN21">SUM((G=AN$8)*(P=$B21))&amp;" - "&amp;SUM((G=$B21)*(P=AN$8))</f>
        <v>0 - 0</v>
      </c>
      <c r="AO21" s="12" t="str">
        <f t="array" ref="AO21">SUM((G=AO$8)*(P=$B21))&amp;" - "&amp;SUM((G=$B21)*(P=AO$8))</f>
        <v>0 - 0</v>
      </c>
      <c r="AP21" s="25" t="str">
        <f t="array" ref="AP21">SUM((G=AP$8)*(P=$B21))&amp;" - "&amp;SUM((G=$B21)*(P=AP$8))</f>
        <v>0 - 0</v>
      </c>
      <c r="AQ21" s="856" t="str">
        <f t="array" ref="AQ21">SUM((G=AQ$8)*(P=$B21))&amp;" - "&amp;SUM((G=$B21)*(P=AQ$8))</f>
        <v>0 - 0</v>
      </c>
      <c r="AR21" s="35" t="str">
        <f t="array" ref="AR21">SUM((G=AR$8)*(P=$B21))&amp;" - "&amp;SUM((G=$B21)*(P=AR$8))</f>
        <v>0 - 0</v>
      </c>
      <c r="AS21" s="12" t="str">
        <f t="array" ref="AS21">SUM((G=AS$8)*(P=$B21))&amp;" - "&amp;SUM((G=$B21)*(P=AS$8))</f>
        <v>0 - 0</v>
      </c>
      <c r="AT21" s="12" t="str">
        <f t="array" ref="AT21">SUM((G=AT$8)*(P=$B21))&amp;" - "&amp;SUM((G=$B21)*(P=AT$8))</f>
        <v>0 - 1</v>
      </c>
      <c r="AU21" s="12" t="str">
        <f t="array" ref="AU21">SUM((G=AU$8)*(P=$B21))&amp;" - "&amp;SUM((G=$B21)*(P=AU$8))</f>
        <v>0 - 0</v>
      </c>
      <c r="AV21" s="12" t="str">
        <f t="array" ref="AV21">SUM((G=AV$8)*(P=$B21))&amp;" - "&amp;SUM((G=$B21)*(P=AV$8))</f>
        <v>0 - 0</v>
      </c>
      <c r="AW21" s="12" t="str">
        <f t="array" ref="AW21">SUM((G=AW$8)*(P=$B21))&amp;" - "&amp;SUM((G=$B21)*(P=AW$8))</f>
        <v>0 - 0</v>
      </c>
      <c r="AX21" s="12" t="str">
        <f t="array" ref="AX21">SUM((G=AX$8)*(P=$B21))&amp;" - "&amp;SUM((G=$B21)*(P=AX$8))</f>
        <v>0 - 0</v>
      </c>
      <c r="AY21" s="12" t="str">
        <f t="array" ref="AY21">SUM((G=AY$8)*(P=$B21))&amp;" - "&amp;SUM((G=$B21)*(P=AY$8))</f>
        <v>0 - 0</v>
      </c>
      <c r="AZ21" s="12" t="str">
        <f t="array" ref="AZ21">SUM((G=AZ$8)*(P=$B21))&amp;" - "&amp;SUM((G=$B21)*(P=AZ$8))</f>
        <v>0 - 0</v>
      </c>
      <c r="BA21" s="12" t="str">
        <f t="array" ref="BA21">SUM((G=BA$8)*(P=$B21))&amp;" - "&amp;SUM((G=$B21)*(P=BA$8))</f>
        <v>0 - 0</v>
      </c>
      <c r="BB21" s="12" t="str">
        <f t="array" ref="BB21">SUM((G=BB$8)*(P=$B21))&amp;" - "&amp;SUM((G=$B21)*(P=BB$8))</f>
        <v>0 - 0</v>
      </c>
      <c r="BC21" s="12" t="str">
        <f t="array" ref="BC21">SUM((G=BC$8)*(P=$B21))&amp;" - "&amp;SUM((G=$B21)*(P=BC$8))</f>
        <v>0 - 0</v>
      </c>
      <c r="BD21" s="12" t="str">
        <f t="array" ref="BD21">SUM((G=BD$8)*(P=$B21))&amp;" - "&amp;SUM((G=$B21)*(P=BD$8))</f>
        <v>0 - 0</v>
      </c>
      <c r="BE21" s="12" t="str">
        <f t="array" ref="BE21">SUM((G=BE$8)*(P=$B21))&amp;" - "&amp;SUM((G=$B21)*(P=BE$8))</f>
        <v>0 - 0</v>
      </c>
      <c r="BF21" s="12" t="str">
        <f t="array" ref="BF21">SUM((G=BF$8)*(P=$B21))&amp;" - "&amp;SUM((G=$B21)*(P=BF$8))</f>
        <v>0 - 0</v>
      </c>
      <c r="BG21" s="12" t="str">
        <f t="array" ref="BG21">SUM((G=BG$8)*(P=$B21))&amp;" - "&amp;SUM((G=$B21)*(P=BG$8))</f>
        <v>0 - 0</v>
      </c>
      <c r="BH21" s="12" t="str">
        <f t="array" ref="BH21">SUM((G=BH$8)*(P=$B21))&amp;" - "&amp;SUM((G=$B21)*(P=BH$8))</f>
        <v>0 - 0</v>
      </c>
      <c r="BI21" s="12" t="str">
        <f t="array" ref="BI21">SUM((G=BI$8)*(P=$B21))&amp;" - "&amp;SUM((G=$B21)*(P=BI$8))</f>
        <v>0 - 0</v>
      </c>
      <c r="BJ21" s="12" t="str">
        <f t="array" ref="BJ21">SUM((G=BJ$8)*(P=$B21))&amp;" - "&amp;SUM((G=$B21)*(P=BJ$8))</f>
        <v>0 - 0</v>
      </c>
      <c r="BK21" s="12" t="str">
        <f t="array" ref="BK21">SUM((G=BK$8)*(P=$B21))&amp;" - "&amp;SUM((G=$B21)*(P=BK$8))</f>
        <v>0 - 0</v>
      </c>
      <c r="BL21" s="12" t="str">
        <f t="array" ref="BL21">SUM((G=BL$8)*(P=$B21))&amp;" - "&amp;SUM((G=$B21)*(P=BL$8))</f>
        <v>0 - 0</v>
      </c>
      <c r="BM21" s="12" t="str">
        <f t="array" ref="BM21">SUM((G=BM$8)*(P=$B21))&amp;" - "&amp;SUM((G=$B21)*(P=BM$8))</f>
        <v>0 - 0</v>
      </c>
      <c r="BN21" s="12" t="str">
        <f t="array" ref="BN21">SUM((G=BN$8)*(P=$B21))&amp;" - "&amp;SUM((G=$B21)*(P=BN$8))</f>
        <v>0 - 0</v>
      </c>
      <c r="BO21" s="12" t="str">
        <f t="array" ref="BO21">SUM((G=BO$8)*(P=$B21))&amp;" - "&amp;SUM((G=$B21)*(P=BO$8))</f>
        <v>0 - 1</v>
      </c>
      <c r="BP21" s="12" t="str">
        <f t="array" ref="BP21">SUM((G=BP$8)*(P=$B21))&amp;" - "&amp;SUM((G=$B21)*(P=BP$8))</f>
        <v>0 - 0</v>
      </c>
      <c r="BQ21" s="12" t="str">
        <f t="array" ref="BQ21">SUM((G=BQ$8)*(P=$B21))&amp;" - "&amp;SUM((G=$B21)*(P=BQ$8))</f>
        <v>0 - 0</v>
      </c>
      <c r="BR21" s="25" t="str">
        <f t="array" ref="BR21">SUM((G=BR$8)*(P=$B21))&amp;" - "&amp;SUM((G=$B21)*(P=BR$8))</f>
        <v>0 - 0</v>
      </c>
      <c r="BS21" s="25" t="str">
        <f t="array" ref="BS21">SUM((G=BS$8)*(P=$B21))&amp;" - "&amp;SUM((G=$B21)*(P=BS$8))</f>
        <v>1 - 0</v>
      </c>
      <c r="BT21" s="21" t="str">
        <f t="shared" si="4"/>
        <v>FRANCKY</v>
      </c>
      <c r="BU21" s="15"/>
    </row>
    <row r="22" spans="2:73" ht="11.1" customHeight="1" x14ac:dyDescent="0.2">
      <c r="B22" s="21" t="s">
        <v>94</v>
      </c>
      <c r="C22" s="35" t="str">
        <f t="array" ref="C22">SUM((G=C$8)*(P=$B22))&amp;" - "&amp;SUM((G=$B22)*(P=C$8))</f>
        <v>1 - 3</v>
      </c>
      <c r="D22" s="12" t="str">
        <f t="array" ref="D22">SUM((G=D$8)*(P=$B22))&amp;" - "&amp;SUM((G=$B22)*(P=D$8))</f>
        <v>3 - 1</v>
      </c>
      <c r="E22" s="12" t="str">
        <f t="array" ref="E22">SUM((G=E$8)*(P=$B22))&amp;" - "&amp;SUM((G=$B22)*(P=E$8))</f>
        <v>1 - 0</v>
      </c>
      <c r="F22" s="12" t="str">
        <f t="array" ref="F22">SUM((G=F$8)*(P=$B22))&amp;" - "&amp;SUM((G=$B22)*(P=F$8))</f>
        <v>1 - 2</v>
      </c>
      <c r="G22" s="12" t="str">
        <f t="array" ref="G22">SUM((G=G$8)*(P=$B22))&amp;" - "&amp;SUM((G=$B22)*(P=G$8))</f>
        <v>6 - 4</v>
      </c>
      <c r="H22" s="12" t="str">
        <f t="array" ref="H22">SUM((G=H$8)*(P=$B22))&amp;" - "&amp;SUM((G=$B22)*(P=H$8))</f>
        <v>8 - 3</v>
      </c>
      <c r="I22" s="12" t="str">
        <f t="array" ref="I22">SUM((G=I$8)*(P=$B22))&amp;" - "&amp;SUM((G=$B22)*(P=I$8))</f>
        <v>1 - 0</v>
      </c>
      <c r="J22" s="12" t="str">
        <f t="array" ref="J22">SUM((G=J$8)*(P=$B22))&amp;" - "&amp;SUM((G=$B22)*(P=J$8))</f>
        <v>1 - 1</v>
      </c>
      <c r="K22" s="12" t="str">
        <f t="array" ref="K22">SUM((G=K$8)*(P=$B22))&amp;" - "&amp;SUM((G=$B22)*(P=K$8))</f>
        <v>3 - 7</v>
      </c>
      <c r="L22" s="12" t="str">
        <f t="array" ref="L22">SUM((G=L$8)*(P=$B22))&amp;" - "&amp;SUM((G=$B22)*(P=L$8))</f>
        <v>0 - 0</v>
      </c>
      <c r="M22" s="12" t="str">
        <f t="array" ref="M22">SUM((G=M$8)*(P=$B22))&amp;" - "&amp;SUM((G=$B22)*(P=M$8))</f>
        <v>5 - 2</v>
      </c>
      <c r="N22" s="12" t="str">
        <f t="array" ref="N22">SUM((G=N$8)*(P=$B22))&amp;" - "&amp;SUM((G=$B22)*(P=N$8))</f>
        <v>9 - 4</v>
      </c>
      <c r="O22" s="12" t="str">
        <f t="array" ref="O22">SUM((G=O$8)*(P=$B22))&amp;" - "&amp;SUM((G=$B22)*(P=O$8))</f>
        <v>2 - 1</v>
      </c>
      <c r="P22" s="12" t="str">
        <f t="array" ref="P22">SUM((G=P$8)*(P=$B22))&amp;" - "&amp;SUM((G=$B22)*(P=P$8))</f>
        <v>0 - 0</v>
      </c>
      <c r="Q22" s="12" t="str">
        <f t="array" ref="Q22">SUM((G=Q$8)*(P=$B22))&amp;" - "&amp;SUM((G=$B22)*(P=Q$8))</f>
        <v>8 - 1</v>
      </c>
      <c r="R22" s="12" t="str">
        <f t="array" ref="R22">SUM((G=R$8)*(P=$B22))&amp;" - "&amp;SUM((G=$B22)*(P=R$8))</f>
        <v>0 - 0</v>
      </c>
      <c r="S22" s="12" t="str">
        <f t="array" ref="S22">SUM((G=S$8)*(P=$B22))&amp;" - "&amp;SUM((G=$B22)*(P=S$8))</f>
        <v>0 - 0</v>
      </c>
      <c r="T22" s="12" t="str">
        <f t="array" ref="T22">SUM((G=T$8)*(P=$B22))&amp;" - "&amp;SUM((G=$B22)*(P=T$8))</f>
        <v>0 - 2</v>
      </c>
      <c r="U22" s="12" t="str">
        <f t="array" ref="U22">SUM((G=U$8)*(P=$B22))&amp;" - "&amp;SUM((G=$B22)*(P=U$8))</f>
        <v>1 - 1</v>
      </c>
      <c r="V22" s="12" t="str">
        <f t="array" ref="V22">SUM((G=V$8)*(P=$B22))&amp;" - "&amp;SUM((G=$B22)*(P=V$8))</f>
        <v>0 - 1</v>
      </c>
      <c r="W22" s="12" t="str">
        <f t="array" ref="W22">SUM((G=W$8)*(P=$B22))&amp;" - "&amp;SUM((G=$B22)*(P=W$8))</f>
        <v>1 - 1</v>
      </c>
      <c r="X22" s="12" t="str">
        <f t="array" ref="X22">SUM((G=X$8)*(P=$B22))&amp;" - "&amp;SUM((G=$B22)*(P=X$8))</f>
        <v>5 - 5</v>
      </c>
      <c r="Y22" s="12" t="str">
        <f t="array" ref="Y22">SUM((G=Y$8)*(P=$B22))&amp;" - "&amp;SUM((G=$B22)*(P=Y$8))</f>
        <v>0 - 0</v>
      </c>
      <c r="Z22" s="12" t="str">
        <f t="array" ref="Z22">SUM((G=Z$8)*(P=$B22))&amp;" - "&amp;SUM((G=$B22)*(P=Z$8))</f>
        <v>1 - 1</v>
      </c>
      <c r="AA22" s="12" t="str">
        <f t="array" ref="AA22">SUM((G=AA$8)*(P=$B22))&amp;" - "&amp;SUM((G=$B22)*(P=AA$8))</f>
        <v>2 - 1</v>
      </c>
      <c r="AB22" s="12" t="str">
        <f t="array" ref="AB22">SUM((G=AB$8)*(P=$B22))&amp;" - "&amp;SUM((G=$B22)*(P=AB$8))</f>
        <v>1 - 3</v>
      </c>
      <c r="AC22" s="12" t="str">
        <f t="array" ref="AC22">SUM((G=AC$8)*(P=$B22))&amp;" - "&amp;SUM((G=$B22)*(P=AC$8))</f>
        <v>0 - 0</v>
      </c>
      <c r="AD22" s="12" t="str">
        <f t="array" ref="AD22">SUM((G=AD$8)*(P=$B22))&amp;" - "&amp;SUM((G=$B22)*(P=AD$8))</f>
        <v>6 - 4</v>
      </c>
      <c r="AE22" s="12" t="str">
        <f t="array" ref="AE22">SUM((G=AE$8)*(P=$B22))&amp;" - "&amp;SUM((G=$B22)*(P=AE$8))</f>
        <v>4 - 3</v>
      </c>
      <c r="AF22" s="12" t="str">
        <f t="array" ref="AF22">SUM((G=AF$8)*(P=$B22))&amp;" - "&amp;SUM((G=$B22)*(P=AF$8))</f>
        <v>0 - 2</v>
      </c>
      <c r="AG22" s="12" t="str">
        <f t="array" ref="AG22">SUM((G=AG$8)*(P=$B22))&amp;" - "&amp;SUM((G=$B22)*(P=AG$8))</f>
        <v>2 - 0</v>
      </c>
      <c r="AH22" s="12" t="str">
        <f t="array" ref="AH22">SUM((G=AH$8)*(P=$B22))&amp;" - "&amp;SUM((G=$B22)*(P=AH$8))</f>
        <v>1 - 1</v>
      </c>
      <c r="AI22" s="12" t="str">
        <f t="array" ref="AI22">SUM((G=AI$8)*(P=$B22))&amp;" - "&amp;SUM((G=$B22)*(P=AI$8))</f>
        <v>3 - 7</v>
      </c>
      <c r="AJ22" s="12" t="str">
        <f t="array" ref="AJ22">SUM((G=AJ$8)*(P=$B22))&amp;" - "&amp;SUM((G=$B22)*(P=AJ$8))</f>
        <v>5 - 1</v>
      </c>
      <c r="AK22" s="12" t="str">
        <f t="array" ref="AK22">SUM((G=AK$8)*(P=$B22))&amp;" - "&amp;SUM((G=$B22)*(P=AK$8))</f>
        <v>6 - 4</v>
      </c>
      <c r="AL22" s="12" t="str">
        <f t="array" ref="AL22">SUM((G=AL$8)*(P=$B22))&amp;" - "&amp;SUM((G=$B22)*(P=AL$8))</f>
        <v>1 - 0</v>
      </c>
      <c r="AM22" s="12" t="str">
        <f t="array" ref="AM22">SUM((G=AM$8)*(P=$B22))&amp;" - "&amp;SUM((G=$B22)*(P=AM$8))</f>
        <v>0 - 0</v>
      </c>
      <c r="AN22" s="12" t="str">
        <f t="array" ref="AN22">SUM((G=AN$8)*(P=$B22))&amp;" - "&amp;SUM((G=$B22)*(P=AN$8))</f>
        <v>0 - 0</v>
      </c>
      <c r="AO22" s="12" t="str">
        <f t="array" ref="AO22">SUM((G=AO$8)*(P=$B22))&amp;" - "&amp;SUM((G=$B22)*(P=AO$8))</f>
        <v>0 - 0</v>
      </c>
      <c r="AP22" s="25" t="str">
        <f t="array" ref="AP22">SUM((G=AP$8)*(P=$B22))&amp;" - "&amp;SUM((G=$B22)*(P=AP$8))</f>
        <v>0 - 2</v>
      </c>
      <c r="AQ22" s="856" t="str">
        <f t="array" ref="AQ22">SUM((G=AQ$8)*(P=$B22))&amp;" - "&amp;SUM((G=$B22)*(P=AQ$8))</f>
        <v>0 - 0</v>
      </c>
      <c r="AR22" s="35" t="str">
        <f t="array" ref="AR22">SUM((G=AR$8)*(P=$B22))&amp;" - "&amp;SUM((G=$B22)*(P=AR$8))</f>
        <v>0 - 0</v>
      </c>
      <c r="AS22" s="12" t="str">
        <f t="array" ref="AS22">SUM((G=AS$8)*(P=$B22))&amp;" - "&amp;SUM((G=$B22)*(P=AS$8))</f>
        <v>0 - 0</v>
      </c>
      <c r="AT22" s="12" t="str">
        <f t="array" ref="AT22">SUM((G=AT$8)*(P=$B22))&amp;" - "&amp;SUM((G=$B22)*(P=AT$8))</f>
        <v>0 - 0</v>
      </c>
      <c r="AU22" s="12" t="str">
        <f t="array" ref="AU22">SUM((G=AU$8)*(P=$B22))&amp;" - "&amp;SUM((G=$B22)*(P=AU$8))</f>
        <v>0 - 0</v>
      </c>
      <c r="AV22" s="12" t="str">
        <f t="array" ref="AV22">SUM((G=AV$8)*(P=$B22))&amp;" - "&amp;SUM((G=$B22)*(P=AV$8))</f>
        <v>0 - 1</v>
      </c>
      <c r="AW22" s="12" t="str">
        <f t="array" ref="AW22">SUM((G=AW$8)*(P=$B22))&amp;" - "&amp;SUM((G=$B22)*(P=AW$8))</f>
        <v>0 - 1</v>
      </c>
      <c r="AX22" s="12" t="str">
        <f t="array" ref="AX22">SUM((G=AX$8)*(P=$B22))&amp;" - "&amp;SUM((G=$B22)*(P=AX$8))</f>
        <v>0 - 0</v>
      </c>
      <c r="AY22" s="12" t="str">
        <f t="array" ref="AY22">SUM((G=AY$8)*(P=$B22))&amp;" - "&amp;SUM((G=$B22)*(P=AY$8))</f>
        <v>0 - 0</v>
      </c>
      <c r="AZ22" s="12" t="str">
        <f t="array" ref="AZ22">SUM((G=AZ$8)*(P=$B22))&amp;" - "&amp;SUM((G=$B22)*(P=AZ$8))</f>
        <v>0 - 0</v>
      </c>
      <c r="BA22" s="12" t="str">
        <f t="array" ref="BA22">SUM((G=BA$8)*(P=$B22))&amp;" - "&amp;SUM((G=$B22)*(P=BA$8))</f>
        <v>0 - 0</v>
      </c>
      <c r="BB22" s="12" t="str">
        <f t="array" ref="BB22">SUM((G=BB$8)*(P=$B22))&amp;" - "&amp;SUM((G=$B22)*(P=BB$8))</f>
        <v>0 - 1</v>
      </c>
      <c r="BC22" s="12" t="str">
        <f t="array" ref="BC22">SUM((G=BC$8)*(P=$B22))&amp;" - "&amp;SUM((G=$B22)*(P=BC$8))</f>
        <v>0 - 0</v>
      </c>
      <c r="BD22" s="12" t="str">
        <f t="array" ref="BD22">SUM((G=BD$8)*(P=$B22))&amp;" - "&amp;SUM((G=$B22)*(P=BD$8))</f>
        <v>0 - 1</v>
      </c>
      <c r="BE22" s="12" t="str">
        <f t="array" ref="BE22">SUM((G=BE$8)*(P=$B22))&amp;" - "&amp;SUM((G=$B22)*(P=BE$8))</f>
        <v>0 - 0</v>
      </c>
      <c r="BF22" s="12" t="str">
        <f t="array" ref="BF22">SUM((G=BF$8)*(P=$B22))&amp;" - "&amp;SUM((G=$B22)*(P=BF$8))</f>
        <v>0 - 0</v>
      </c>
      <c r="BG22" s="12" t="str">
        <f t="array" ref="BG22">SUM((G=BG$8)*(P=$B22))&amp;" - "&amp;SUM((G=$B22)*(P=BG$8))</f>
        <v>0 - 1</v>
      </c>
      <c r="BH22" s="12" t="str">
        <f t="array" ref="BH22">SUM((G=BH$8)*(P=$B22))&amp;" - "&amp;SUM((G=$B22)*(P=BH$8))</f>
        <v>0 - 0</v>
      </c>
      <c r="BI22" s="12" t="str">
        <f t="array" ref="BI22">SUM((G=BI$8)*(P=$B22))&amp;" - "&amp;SUM((G=$B22)*(P=BI$8))</f>
        <v>0 - 0</v>
      </c>
      <c r="BJ22" s="12" t="str">
        <f t="array" ref="BJ22">SUM((G=BJ$8)*(P=$B22))&amp;" - "&amp;SUM((G=$B22)*(P=BJ$8))</f>
        <v>0 - 1</v>
      </c>
      <c r="BK22" s="12" t="str">
        <f t="array" ref="BK22">SUM((G=BK$8)*(P=$B22))&amp;" - "&amp;SUM((G=$B22)*(P=BK$8))</f>
        <v>0 - 0</v>
      </c>
      <c r="BL22" s="12" t="str">
        <f t="array" ref="BL22">SUM((G=BL$8)*(P=$B22))&amp;" - "&amp;SUM((G=$B22)*(P=BL$8))</f>
        <v>0 - 0</v>
      </c>
      <c r="BM22" s="12" t="str">
        <f t="array" ref="BM22">SUM((G=BM$8)*(P=$B22))&amp;" - "&amp;SUM((G=$B22)*(P=BM$8))</f>
        <v>0 - 0</v>
      </c>
      <c r="BN22" s="12" t="str">
        <f t="array" ref="BN22">SUM((G=BN$8)*(P=$B22))&amp;" - "&amp;SUM((G=$B22)*(P=BN$8))</f>
        <v>0 - 0</v>
      </c>
      <c r="BO22" s="12" t="str">
        <f t="array" ref="BO22">SUM((G=BO$8)*(P=$B22))&amp;" - "&amp;SUM((G=$B22)*(P=BO$8))</f>
        <v>0 - 0</v>
      </c>
      <c r="BP22" s="12" t="str">
        <f t="array" ref="BP22">SUM((G=BP$8)*(P=$B22))&amp;" - "&amp;SUM((G=$B22)*(P=BP$8))</f>
        <v>0 - 0</v>
      </c>
      <c r="BQ22" s="12" t="str">
        <f t="array" ref="BQ22">SUM((G=BQ$8)*(P=$B22))&amp;" - "&amp;SUM((G=$B22)*(P=BQ$8))</f>
        <v>0 - 0</v>
      </c>
      <c r="BR22" s="25" t="str">
        <f t="array" ref="BR22">SUM((G=BR$8)*(P=$B22))&amp;" - "&amp;SUM((G=$B22)*(P=BR$8))</f>
        <v>0 - 0</v>
      </c>
      <c r="BS22" s="25" t="str">
        <f t="array" ref="BS22">SUM((G=BS$8)*(P=$B22))&amp;" - "&amp;SUM((G=$B22)*(P=BS$8))</f>
        <v>1 - 0</v>
      </c>
      <c r="BT22" s="21" t="str">
        <f t="shared" si="4"/>
        <v>FRED</v>
      </c>
      <c r="BU22" s="15"/>
    </row>
    <row r="23" spans="2:73" ht="11.1" customHeight="1" x14ac:dyDescent="0.2">
      <c r="B23" s="21" t="s">
        <v>129</v>
      </c>
      <c r="C23" s="35" t="str">
        <f t="array" ref="C23">SUM((G=C$8)*(P=$B23))&amp;" - "&amp;SUM((G=$B23)*(P=C$8))</f>
        <v>0 - 0</v>
      </c>
      <c r="D23" s="12" t="str">
        <f t="array" ref="D23">SUM((G=D$8)*(P=$B23))&amp;" - "&amp;SUM((G=$B23)*(P=D$8))</f>
        <v>2 - 0</v>
      </c>
      <c r="E23" s="12" t="str">
        <f t="array" ref="E23">SUM((G=E$8)*(P=$B23))&amp;" - "&amp;SUM((G=$B23)*(P=E$8))</f>
        <v>0 - 0</v>
      </c>
      <c r="F23" s="12" t="str">
        <f t="array" ref="F23">SUM((G=F$8)*(P=$B23))&amp;" - "&amp;SUM((G=$B23)*(P=F$8))</f>
        <v>1 - 3</v>
      </c>
      <c r="G23" s="12" t="str">
        <f t="array" ref="G23">SUM((G=G$8)*(P=$B23))&amp;" - "&amp;SUM((G=$B23)*(P=G$8))</f>
        <v>2 - 6</v>
      </c>
      <c r="H23" s="12" t="str">
        <f t="array" ref="H23">SUM((G=H$8)*(P=$B23))&amp;" - "&amp;SUM((G=$B23)*(P=H$8))</f>
        <v>3 - 6</v>
      </c>
      <c r="I23" s="12" t="str">
        <f t="array" ref="I23">SUM((G=I$8)*(P=$B23))&amp;" - "&amp;SUM((G=$B23)*(P=I$8))</f>
        <v>0 - 0</v>
      </c>
      <c r="J23" s="12" t="str">
        <f t="array" ref="J23">SUM((G=J$8)*(P=$B23))&amp;" - "&amp;SUM((G=$B23)*(P=J$8))</f>
        <v>1 - 2</v>
      </c>
      <c r="K23" s="12" t="str">
        <f t="array" ref="K23">SUM((G=K$8)*(P=$B23))&amp;" - "&amp;SUM((G=$B23)*(P=K$8))</f>
        <v>1 - 1</v>
      </c>
      <c r="L23" s="12" t="str">
        <f t="array" ref="L23">SUM((G=L$8)*(P=$B23))&amp;" - "&amp;SUM((G=$B23)*(P=L$8))</f>
        <v>0 - 0</v>
      </c>
      <c r="M23" s="12" t="str">
        <f t="array" ref="M23">SUM((G=M$8)*(P=$B23))&amp;" - "&amp;SUM((G=$B23)*(P=M$8))</f>
        <v>1 - 5</v>
      </c>
      <c r="N23" s="12" t="str">
        <f t="array" ref="N23">SUM((G=N$8)*(P=$B23))&amp;" - "&amp;SUM((G=$B23)*(P=N$8))</f>
        <v>10 - 4</v>
      </c>
      <c r="O23" s="12" t="str">
        <f t="array" ref="O23">SUM((G=O$8)*(P=$B23))&amp;" - "&amp;SUM((G=$B23)*(P=O$8))</f>
        <v>1 - 1</v>
      </c>
      <c r="P23" s="12" t="str">
        <f t="array" ref="P23">SUM((G=P$8)*(P=$B23))&amp;" - "&amp;SUM((G=$B23)*(P=P$8))</f>
        <v>1 - 8</v>
      </c>
      <c r="Q23" s="12" t="str">
        <f t="array" ref="Q23">SUM((G=Q$8)*(P=$B23))&amp;" - "&amp;SUM((G=$B23)*(P=Q$8))</f>
        <v>0 - 0</v>
      </c>
      <c r="R23" s="12" t="str">
        <f t="array" ref="R23">SUM((G=R$8)*(P=$B23))&amp;" - "&amp;SUM((G=$B23)*(P=R$8))</f>
        <v>1 - 1</v>
      </c>
      <c r="S23" s="12" t="str">
        <f t="array" ref="S23">SUM((G=S$8)*(P=$B23))&amp;" - "&amp;SUM((G=$B23)*(P=S$8))</f>
        <v>0 - 1</v>
      </c>
      <c r="T23" s="12" t="str">
        <f t="array" ref="T23">SUM((G=T$8)*(P=$B23))&amp;" - "&amp;SUM((G=$B23)*(P=T$8))</f>
        <v>1 - 1</v>
      </c>
      <c r="U23" s="12" t="str">
        <f t="array" ref="U23">SUM((G=U$8)*(P=$B23))&amp;" - "&amp;SUM((G=$B23)*(P=U$8))</f>
        <v>0 - 0</v>
      </c>
      <c r="V23" s="12" t="str">
        <f t="array" ref="V23">SUM((G=V$8)*(P=$B23))&amp;" - "&amp;SUM((G=$B23)*(P=V$8))</f>
        <v>0 - 0</v>
      </c>
      <c r="W23" s="12" t="str">
        <f t="array" ref="W23">SUM((G=W$8)*(P=$B23))&amp;" - "&amp;SUM((G=$B23)*(P=W$8))</f>
        <v>1 - 1</v>
      </c>
      <c r="X23" s="12" t="str">
        <f t="array" ref="X23">SUM((G=X$8)*(P=$B23))&amp;" - "&amp;SUM((G=$B23)*(P=X$8))</f>
        <v>3 - 2</v>
      </c>
      <c r="Y23" s="12" t="str">
        <f t="array" ref="Y23">SUM((G=Y$8)*(P=$B23))&amp;" - "&amp;SUM((G=$B23)*(P=Y$8))</f>
        <v>0 - 1</v>
      </c>
      <c r="Z23" s="12" t="str">
        <f t="array" ref="Z23">SUM((G=Z$8)*(P=$B23))&amp;" - "&amp;SUM((G=$B23)*(P=Z$8))</f>
        <v>2 - 0</v>
      </c>
      <c r="AA23" s="12" t="str">
        <f t="array" ref="AA23">SUM((G=AA$8)*(P=$B23))&amp;" - "&amp;SUM((G=$B23)*(P=AA$8))</f>
        <v>0 - 0</v>
      </c>
      <c r="AB23" s="12" t="str">
        <f t="array" ref="AB23">SUM((G=AB$8)*(P=$B23))&amp;" - "&amp;SUM((G=$B23)*(P=AB$8))</f>
        <v>0 - 4</v>
      </c>
      <c r="AC23" s="12" t="str">
        <f t="array" ref="AC23">SUM((G=AC$8)*(P=$B23))&amp;" - "&amp;SUM((G=$B23)*(P=AC$8))</f>
        <v>0 - 0</v>
      </c>
      <c r="AD23" s="12" t="str">
        <f t="array" ref="AD23">SUM((G=AD$8)*(P=$B23))&amp;" - "&amp;SUM((G=$B23)*(P=AD$8))</f>
        <v>2 - 2</v>
      </c>
      <c r="AE23" s="12" t="str">
        <f t="array" ref="AE23">SUM((G=AE$8)*(P=$B23))&amp;" - "&amp;SUM((G=$B23)*(P=AE$8))</f>
        <v>3 - 0</v>
      </c>
      <c r="AF23" s="12" t="str">
        <f t="array" ref="AF23">SUM((G=AF$8)*(P=$B23))&amp;" - "&amp;SUM((G=$B23)*(P=AF$8))</f>
        <v>2 - 2</v>
      </c>
      <c r="AG23" s="12" t="str">
        <f t="array" ref="AG23">SUM((G=AG$8)*(P=$B23))&amp;" - "&amp;SUM((G=$B23)*(P=AG$8))</f>
        <v>1 - 5</v>
      </c>
      <c r="AH23" s="12" t="str">
        <f t="array" ref="AH23">SUM((G=AH$8)*(P=$B23))&amp;" - "&amp;SUM((G=$B23)*(P=AH$8))</f>
        <v>0 - 0</v>
      </c>
      <c r="AI23" s="12" t="str">
        <f t="array" ref="AI23">SUM((G=AI$8)*(P=$B23))&amp;" - "&amp;SUM((G=$B23)*(P=AI$8))</f>
        <v>2 - 0</v>
      </c>
      <c r="AJ23" s="12" t="str">
        <f t="array" ref="AJ23">SUM((G=AJ$8)*(P=$B23))&amp;" - "&amp;SUM((G=$B23)*(P=AJ$8))</f>
        <v>1 - 2</v>
      </c>
      <c r="AK23" s="12" t="str">
        <f t="array" ref="AK23">SUM((G=AK$8)*(P=$B23))&amp;" - "&amp;SUM((G=$B23)*(P=AK$8))</f>
        <v>7 - 1</v>
      </c>
      <c r="AL23" s="12" t="str">
        <f t="array" ref="AL23">SUM((G=AL$8)*(P=$B23))&amp;" - "&amp;SUM((G=$B23)*(P=AL$8))</f>
        <v>1 - 1</v>
      </c>
      <c r="AM23" s="12" t="str">
        <f t="array" ref="AM23">SUM((G=AM$8)*(P=$B23))&amp;" - "&amp;SUM((G=$B23)*(P=AM$8))</f>
        <v>1 - 0</v>
      </c>
      <c r="AN23" s="12" t="str">
        <f t="array" ref="AN23">SUM((G=AN$8)*(P=$B23))&amp;" - "&amp;SUM((G=$B23)*(P=AN$8))</f>
        <v>0 - 0</v>
      </c>
      <c r="AO23" s="12" t="str">
        <f t="array" ref="AO23">SUM((G=AO$8)*(P=$B23))&amp;" - "&amp;SUM((G=$B23)*(P=AO$8))</f>
        <v>0 - 0</v>
      </c>
      <c r="AP23" s="25" t="str">
        <f t="array" ref="AP23">SUM((G=AP$8)*(P=$B23))&amp;" - "&amp;SUM((G=$B23)*(P=AP$8))</f>
        <v>1 - 1</v>
      </c>
      <c r="AQ23" s="856" t="str">
        <f t="array" ref="AQ23">SUM((G=AQ$8)*(P=$B23))&amp;" - "&amp;SUM((G=$B23)*(P=AQ$8))</f>
        <v>0 - 0</v>
      </c>
      <c r="AR23" s="35" t="str">
        <f t="array" ref="AR23">SUM((G=AR$8)*(P=$B23))&amp;" - "&amp;SUM((G=$B23)*(P=AR$8))</f>
        <v>0 - 0</v>
      </c>
      <c r="AS23" s="12" t="str">
        <f t="array" ref="AS23">SUM((G=AS$8)*(P=$B23))&amp;" - "&amp;SUM((G=$B23)*(P=AS$8))</f>
        <v>0 - 0</v>
      </c>
      <c r="AT23" s="12" t="str">
        <f t="array" ref="AT23">SUM((G=AT$8)*(P=$B23))&amp;" - "&amp;SUM((G=$B23)*(P=AT$8))</f>
        <v>0 - 0</v>
      </c>
      <c r="AU23" s="12" t="str">
        <f t="array" ref="AU23">SUM((G=AU$8)*(P=$B23))&amp;" - "&amp;SUM((G=$B23)*(P=AU$8))</f>
        <v>0 - 1</v>
      </c>
      <c r="AV23" s="12" t="str">
        <f t="array" ref="AV23">SUM((G=AV$8)*(P=$B23))&amp;" - "&amp;SUM((G=$B23)*(P=AV$8))</f>
        <v>0 - 0</v>
      </c>
      <c r="AW23" s="12" t="str">
        <f t="array" ref="AW23">SUM((G=AW$8)*(P=$B23))&amp;" - "&amp;SUM((G=$B23)*(P=AW$8))</f>
        <v>0 - 0</v>
      </c>
      <c r="AX23" s="12" t="str">
        <f t="array" ref="AX23">SUM((G=AX$8)*(P=$B23))&amp;" - "&amp;SUM((G=$B23)*(P=AX$8))</f>
        <v>0 - 0</v>
      </c>
      <c r="AY23" s="12" t="str">
        <f t="array" ref="AY23">SUM((G=AY$8)*(P=$B23))&amp;" - "&amp;SUM((G=$B23)*(P=AY$8))</f>
        <v>0 - 1</v>
      </c>
      <c r="AZ23" s="12" t="str">
        <f t="array" ref="AZ23">SUM((G=AZ$8)*(P=$B23))&amp;" - "&amp;SUM((G=$B23)*(P=AZ$8))</f>
        <v>0 - 0</v>
      </c>
      <c r="BA23" s="12" t="str">
        <f t="array" ref="BA23">SUM((G=BA$8)*(P=$B23))&amp;" - "&amp;SUM((G=$B23)*(P=BA$8))</f>
        <v>0 - 0</v>
      </c>
      <c r="BB23" s="12" t="str">
        <f t="array" ref="BB23">SUM((G=BB$8)*(P=$B23))&amp;" - "&amp;SUM((G=$B23)*(P=BB$8))</f>
        <v>0 - 0</v>
      </c>
      <c r="BC23" s="12" t="str">
        <f t="array" ref="BC23">SUM((G=BC$8)*(P=$B23))&amp;" - "&amp;SUM((G=$B23)*(P=BC$8))</f>
        <v>0 - 0</v>
      </c>
      <c r="BD23" s="12" t="str">
        <f t="array" ref="BD23">SUM((G=BD$8)*(P=$B23))&amp;" - "&amp;SUM((G=$B23)*(P=BD$8))</f>
        <v>0 - 0</v>
      </c>
      <c r="BE23" s="12" t="str">
        <f t="array" ref="BE23">SUM((G=BE$8)*(P=$B23))&amp;" - "&amp;SUM((G=$B23)*(P=BE$8))</f>
        <v>0 - 0</v>
      </c>
      <c r="BF23" s="12" t="str">
        <f t="array" ref="BF23">SUM((G=BF$8)*(P=$B23))&amp;" - "&amp;SUM((G=$B23)*(P=BF$8))</f>
        <v>0 - 0</v>
      </c>
      <c r="BG23" s="12" t="str">
        <f t="array" ref="BG23">SUM((G=BG$8)*(P=$B23))&amp;" - "&amp;SUM((G=$B23)*(P=BG$8))</f>
        <v>0 - 0</v>
      </c>
      <c r="BH23" s="12" t="str">
        <f t="array" ref="BH23">SUM((G=BH$8)*(P=$B23))&amp;" - "&amp;SUM((G=$B23)*(P=BH$8))</f>
        <v>0 - 0</v>
      </c>
      <c r="BI23" s="12" t="str">
        <f t="array" ref="BI23">SUM((G=BI$8)*(P=$B23))&amp;" - "&amp;SUM((G=$B23)*(P=BI$8))</f>
        <v>0 - 0</v>
      </c>
      <c r="BJ23" s="12" t="str">
        <f t="array" ref="BJ23">SUM((G=BJ$8)*(P=$B23))&amp;" - "&amp;SUM((G=$B23)*(P=BJ$8))</f>
        <v>0 - 0</v>
      </c>
      <c r="BK23" s="12" t="str">
        <f t="array" ref="BK23">SUM((G=BK$8)*(P=$B23))&amp;" - "&amp;SUM((G=$B23)*(P=BK$8))</f>
        <v>0 - 1</v>
      </c>
      <c r="BL23" s="12" t="str">
        <f t="array" ref="BL23">SUM((G=BL$8)*(P=$B23))&amp;" - "&amp;SUM((G=$B23)*(P=BL$8))</f>
        <v>0 - 0</v>
      </c>
      <c r="BM23" s="12" t="str">
        <f t="array" ref="BM23">SUM((G=BM$8)*(P=$B23))&amp;" - "&amp;SUM((G=$B23)*(P=BM$8))</f>
        <v>0 - 0</v>
      </c>
      <c r="BN23" s="12" t="str">
        <f t="array" ref="BN23">SUM((G=BN$8)*(P=$B23))&amp;" - "&amp;SUM((G=$B23)*(P=BN$8))</f>
        <v>0 - 0</v>
      </c>
      <c r="BO23" s="12" t="str">
        <f t="array" ref="BO23">SUM((G=BO$8)*(P=$B23))&amp;" - "&amp;SUM((G=$B23)*(P=BO$8))</f>
        <v>0 - 0</v>
      </c>
      <c r="BP23" s="12" t="str">
        <f t="array" ref="BP23">SUM((G=BP$8)*(P=$B23))&amp;" - "&amp;SUM((G=$B23)*(P=BP$8))</f>
        <v>0 - 0</v>
      </c>
      <c r="BQ23" s="12" t="str">
        <f t="array" ref="BQ23">SUM((G=BQ$8)*(P=$B23))&amp;" - "&amp;SUM((G=$B23)*(P=BQ$8))</f>
        <v>0 - 0</v>
      </c>
      <c r="BR23" s="25" t="str">
        <f t="array" ref="BR23">SUM((G=BR$8)*(P=$B23))&amp;" - "&amp;SUM((G=$B23)*(P=BR$8))</f>
        <v>0 - 0</v>
      </c>
      <c r="BS23" s="25" t="str">
        <f t="array" ref="BS23">SUM((G=BS$8)*(P=$B23))&amp;" - "&amp;SUM((G=$B23)*(P=BS$8))</f>
        <v>0 - 0</v>
      </c>
      <c r="BT23" s="21" t="str">
        <f t="shared" si="4"/>
        <v>FRED S.</v>
      </c>
      <c r="BU23" s="15"/>
    </row>
    <row r="24" spans="2:73" ht="11.1" customHeight="1" x14ac:dyDescent="0.2">
      <c r="B24" s="21" t="s">
        <v>151</v>
      </c>
      <c r="C24" s="35" t="str">
        <f t="array" ref="C24">SUM((G=C$8)*(P=$B24))&amp;" - "&amp;SUM((G=$B24)*(P=C$8))</f>
        <v>0 - 0</v>
      </c>
      <c r="D24" s="12" t="str">
        <f t="array" ref="D24">SUM((G=D$8)*(P=$B24))&amp;" - "&amp;SUM((G=$B24)*(P=D$8))</f>
        <v>1 - 0</v>
      </c>
      <c r="E24" s="12" t="str">
        <f t="array" ref="E24">SUM((G=E$8)*(P=$B24))&amp;" - "&amp;SUM((G=$B24)*(P=E$8))</f>
        <v>1 - 0</v>
      </c>
      <c r="F24" s="12" t="str">
        <f t="array" ref="F24">SUM((G=F$8)*(P=$B24))&amp;" - "&amp;SUM((G=$B24)*(P=F$8))</f>
        <v>0 - 1</v>
      </c>
      <c r="G24" s="12" t="str">
        <f t="array" ref="G24">SUM((G=G$8)*(P=$B24))&amp;" - "&amp;SUM((G=$B24)*(P=G$8))</f>
        <v>0 - 1</v>
      </c>
      <c r="H24" s="12" t="str">
        <f t="array" ref="H24">SUM((G=H$8)*(P=$B24))&amp;" - "&amp;SUM((G=$B24)*(P=H$8))</f>
        <v>0 - 1</v>
      </c>
      <c r="I24" s="12" t="str">
        <f t="array" ref="I24">SUM((G=I$8)*(P=$B24))&amp;" - "&amp;SUM((G=$B24)*(P=I$8))</f>
        <v>0 - 0</v>
      </c>
      <c r="J24" s="12" t="str">
        <f t="array" ref="J24">SUM((G=J$8)*(P=$B24))&amp;" - "&amp;SUM((G=$B24)*(P=J$8))</f>
        <v>0 - 0</v>
      </c>
      <c r="K24" s="12" t="str">
        <f t="array" ref="K24">SUM((G=K$8)*(P=$B24))&amp;" - "&amp;SUM((G=$B24)*(P=K$8))</f>
        <v>1 - 0</v>
      </c>
      <c r="L24" s="12" t="str">
        <f t="array" ref="L24">SUM((G=L$8)*(P=$B24))&amp;" - "&amp;SUM((G=$B24)*(P=L$8))</f>
        <v>0 - 0</v>
      </c>
      <c r="M24" s="12" t="str">
        <f t="array" ref="M24">SUM((G=M$8)*(P=$B24))&amp;" - "&amp;SUM((G=$B24)*(P=M$8))</f>
        <v>0 - 0</v>
      </c>
      <c r="N24" s="12" t="str">
        <f t="array" ref="N24">SUM((G=N$8)*(P=$B24))&amp;" - "&amp;SUM((G=$B24)*(P=N$8))</f>
        <v>2 - 0</v>
      </c>
      <c r="O24" s="12" t="str">
        <f t="array" ref="O24">SUM((G=O$8)*(P=$B24))&amp;" - "&amp;SUM((G=$B24)*(P=O$8))</f>
        <v>0 - 0</v>
      </c>
      <c r="P24" s="12" t="str">
        <f t="array" ref="P24">SUM((G=P$8)*(P=$B24))&amp;" - "&amp;SUM((G=$B24)*(P=P$8))</f>
        <v>0 - 0</v>
      </c>
      <c r="Q24" s="12" t="str">
        <f t="array" ref="Q24">SUM((G=Q$8)*(P=$B24))&amp;" - "&amp;SUM((G=$B24)*(P=Q$8))</f>
        <v>1 - 1</v>
      </c>
      <c r="R24" s="12" t="str">
        <f t="array" ref="R24">SUM((G=R$8)*(P=$B24))&amp;" - "&amp;SUM((G=$B24)*(P=R$8))</f>
        <v>0 - 0</v>
      </c>
      <c r="S24" s="12" t="str">
        <f t="array" ref="S24">SUM((G=S$8)*(P=$B24))&amp;" - "&amp;SUM((G=$B24)*(P=S$8))</f>
        <v>0 - 0</v>
      </c>
      <c r="T24" s="12" t="str">
        <f t="array" ref="T24">SUM((G=T$8)*(P=$B24))&amp;" - "&amp;SUM((G=$B24)*(P=T$8))</f>
        <v>0 - 0</v>
      </c>
      <c r="U24" s="12" t="str">
        <f t="array" ref="U24">SUM((G=U$8)*(P=$B24))&amp;" - "&amp;SUM((G=$B24)*(P=U$8))</f>
        <v>0 - 0</v>
      </c>
      <c r="V24" s="12" t="str">
        <f t="array" ref="V24">SUM((G=V$8)*(P=$B24))&amp;" - "&amp;SUM((G=$B24)*(P=V$8))</f>
        <v>0 - 0</v>
      </c>
      <c r="W24" s="12" t="str">
        <f t="array" ref="W24">SUM((G=W$8)*(P=$B24))&amp;" - "&amp;SUM((G=$B24)*(P=W$8))</f>
        <v>0 - 0</v>
      </c>
      <c r="X24" s="12" t="str">
        <f t="array" ref="X24">SUM((G=X$8)*(P=$B24))&amp;" - "&amp;SUM((G=$B24)*(P=X$8))</f>
        <v>0 - 1</v>
      </c>
      <c r="Y24" s="12" t="str">
        <f t="array" ref="Y24">SUM((G=Y$8)*(P=$B24))&amp;" - "&amp;SUM((G=$B24)*(P=Y$8))</f>
        <v>0 - 0</v>
      </c>
      <c r="Z24" s="12" t="str">
        <f t="array" ref="Z24">SUM((G=Z$8)*(P=$B24))&amp;" - "&amp;SUM((G=$B24)*(P=Z$8))</f>
        <v>0 - 0</v>
      </c>
      <c r="AA24" s="12" t="str">
        <f t="array" ref="AA24">SUM((G=AA$8)*(P=$B24))&amp;" - "&amp;SUM((G=$B24)*(P=AA$8))</f>
        <v>0 - 0</v>
      </c>
      <c r="AB24" s="12" t="str">
        <f t="array" ref="AB24">SUM((G=AB$8)*(P=$B24))&amp;" - "&amp;SUM((G=$B24)*(P=AB$8))</f>
        <v>2 - 1</v>
      </c>
      <c r="AC24" s="12" t="str">
        <f t="array" ref="AC24">SUM((G=AC$8)*(P=$B24))&amp;" - "&amp;SUM((G=$B24)*(P=AC$8))</f>
        <v>0 - 0</v>
      </c>
      <c r="AD24" s="12" t="str">
        <f t="array" ref="AD24">SUM((G=AD$8)*(P=$B24))&amp;" - "&amp;SUM((G=$B24)*(P=AD$8))</f>
        <v>0 - 0</v>
      </c>
      <c r="AE24" s="12" t="str">
        <f t="array" ref="AE24">SUM((G=AE$8)*(P=$B24))&amp;" - "&amp;SUM((G=$B24)*(P=AE$8))</f>
        <v>1 - 0</v>
      </c>
      <c r="AF24" s="12" t="str">
        <f t="array" ref="AF24">SUM((G=AF$8)*(P=$B24))&amp;" - "&amp;SUM((G=$B24)*(P=AF$8))</f>
        <v>0 - 0</v>
      </c>
      <c r="AG24" s="12" t="str">
        <f t="array" ref="AG24">SUM((G=AG$8)*(P=$B24))&amp;" - "&amp;SUM((G=$B24)*(P=AG$8))</f>
        <v>1 - 2</v>
      </c>
      <c r="AH24" s="12" t="str">
        <f t="array" ref="AH24">SUM((G=AH$8)*(P=$B24))&amp;" - "&amp;SUM((G=$B24)*(P=AH$8))</f>
        <v>0 - 0</v>
      </c>
      <c r="AI24" s="12" t="str">
        <f t="array" ref="AI24">SUM((G=AI$8)*(P=$B24))&amp;" - "&amp;SUM((G=$B24)*(P=AI$8))</f>
        <v>1 - 0</v>
      </c>
      <c r="AJ24" s="12" t="str">
        <f t="array" ref="AJ24">SUM((G=AJ$8)*(P=$B24))&amp;" - "&amp;SUM((G=$B24)*(P=AJ$8))</f>
        <v>2 - 0</v>
      </c>
      <c r="AK24" s="12" t="str">
        <f t="array" ref="AK24">SUM((G=AK$8)*(P=$B24))&amp;" - "&amp;SUM((G=$B24)*(P=AK$8))</f>
        <v>0 - 2</v>
      </c>
      <c r="AL24" s="12" t="str">
        <f t="array" ref="AL24">SUM((G=AL$8)*(P=$B24))&amp;" - "&amp;SUM((G=$B24)*(P=AL$8))</f>
        <v>0 - 0</v>
      </c>
      <c r="AM24" s="12" t="str">
        <f t="array" ref="AM24">SUM((G=AM$8)*(P=$B24))&amp;" - "&amp;SUM((G=$B24)*(P=AM$8))</f>
        <v>1 - 0</v>
      </c>
      <c r="AN24" s="12" t="str">
        <f t="array" ref="AN24">SUM((G=AN$8)*(P=$B24))&amp;" - "&amp;SUM((G=$B24)*(P=AN$8))</f>
        <v>0 - 0</v>
      </c>
      <c r="AO24" s="12" t="str">
        <f t="array" ref="AO24">SUM((G=AO$8)*(P=$B24))&amp;" - "&amp;SUM((G=$B24)*(P=AO$8))</f>
        <v>0 - 0</v>
      </c>
      <c r="AP24" s="25" t="str">
        <f t="array" ref="AP24">SUM((G=AP$8)*(P=$B24))&amp;" - "&amp;SUM((G=$B24)*(P=AP$8))</f>
        <v>0 - 1</v>
      </c>
      <c r="AQ24" s="856" t="str">
        <f t="array" ref="AQ24">SUM((G=AQ$8)*(P=$B24))&amp;" - "&amp;SUM((G=$B24)*(P=AQ$8))</f>
        <v>0 - 1</v>
      </c>
      <c r="AR24" s="35" t="str">
        <f t="array" ref="AR24">SUM((G=AR$8)*(P=$B24))&amp;" - "&amp;SUM((G=$B24)*(P=AR$8))</f>
        <v>0 - 0</v>
      </c>
      <c r="AS24" s="12" t="str">
        <f t="array" ref="AS24">SUM((G=AS$8)*(P=$B24))&amp;" - "&amp;SUM((G=$B24)*(P=AS$8))</f>
        <v>0 - 0</v>
      </c>
      <c r="AT24" s="12" t="str">
        <f t="array" ref="AT24">SUM((G=AT$8)*(P=$B24))&amp;" - "&amp;SUM((G=$B24)*(P=AT$8))</f>
        <v>0 - 0</v>
      </c>
      <c r="AU24" s="12" t="str">
        <f t="array" ref="AU24">SUM((G=AU$8)*(P=$B24))&amp;" - "&amp;SUM((G=$B24)*(P=AU$8))</f>
        <v>0 - 0</v>
      </c>
      <c r="AV24" s="12" t="str">
        <f t="array" ref="AV24">SUM((G=AV$8)*(P=$B24))&amp;" - "&amp;SUM((G=$B24)*(P=AV$8))</f>
        <v>0 - 0</v>
      </c>
      <c r="AW24" s="12" t="str">
        <f t="array" ref="AW24">SUM((G=AW$8)*(P=$B24))&amp;" - "&amp;SUM((G=$B24)*(P=AW$8))</f>
        <v>0 - 0</v>
      </c>
      <c r="AX24" s="12" t="str">
        <f t="array" ref="AX24">SUM((G=AX$8)*(P=$B24))&amp;" - "&amp;SUM((G=$B24)*(P=AX$8))</f>
        <v>0 - 0</v>
      </c>
      <c r="AY24" s="12" t="str">
        <f t="array" ref="AY24">SUM((G=AY$8)*(P=$B24))&amp;" - "&amp;SUM((G=$B24)*(P=AY$8))</f>
        <v>0 - 0</v>
      </c>
      <c r="AZ24" s="12" t="str">
        <f t="array" ref="AZ24">SUM((G=AZ$8)*(P=$B24))&amp;" - "&amp;SUM((G=$B24)*(P=AZ$8))</f>
        <v>0 - 0</v>
      </c>
      <c r="BA24" s="12" t="str">
        <f t="array" ref="BA24">SUM((G=BA$8)*(P=$B24))&amp;" - "&amp;SUM((G=$B24)*(P=BA$8))</f>
        <v>0 - 0</v>
      </c>
      <c r="BB24" s="12" t="str">
        <f t="array" ref="BB24">SUM((G=BB$8)*(P=$B24))&amp;" - "&amp;SUM((G=$B24)*(P=BB$8))</f>
        <v>0 - 0</v>
      </c>
      <c r="BC24" s="12" t="str">
        <f t="array" ref="BC24">SUM((G=BC$8)*(P=$B24))&amp;" - "&amp;SUM((G=$B24)*(P=BC$8))</f>
        <v>0 - 0</v>
      </c>
      <c r="BD24" s="12" t="str">
        <f t="array" ref="BD24">SUM((G=BD$8)*(P=$B24))&amp;" - "&amp;SUM((G=$B24)*(P=BD$8))</f>
        <v>0 - 0</v>
      </c>
      <c r="BE24" s="12" t="str">
        <f t="array" ref="BE24">SUM((G=BE$8)*(P=$B24))&amp;" - "&amp;SUM((G=$B24)*(P=BE$8))</f>
        <v>0 - 0</v>
      </c>
      <c r="BF24" s="12" t="str">
        <f t="array" ref="BF24">SUM((G=BF$8)*(P=$B24))&amp;" - "&amp;SUM((G=$B24)*(P=BF$8))</f>
        <v>0 - 0</v>
      </c>
      <c r="BG24" s="12" t="str">
        <f t="array" ref="BG24">SUM((G=BG$8)*(P=$B24))&amp;" - "&amp;SUM((G=$B24)*(P=BG$8))</f>
        <v>0 - 0</v>
      </c>
      <c r="BH24" s="12" t="str">
        <f t="array" ref="BH24">SUM((G=BH$8)*(P=$B24))&amp;" - "&amp;SUM((G=$B24)*(P=BH$8))</f>
        <v>0 - 0</v>
      </c>
      <c r="BI24" s="12" t="str">
        <f t="array" ref="BI24">SUM((G=BI$8)*(P=$B24))&amp;" - "&amp;SUM((G=$B24)*(P=BI$8))</f>
        <v>0 - 0</v>
      </c>
      <c r="BJ24" s="12" t="str">
        <f t="array" ref="BJ24">SUM((G=BJ$8)*(P=$B24))&amp;" - "&amp;SUM((G=$B24)*(P=BJ$8))</f>
        <v>0 - 0</v>
      </c>
      <c r="BK24" s="12" t="str">
        <f t="array" ref="BK24">SUM((G=BK$8)*(P=$B24))&amp;" - "&amp;SUM((G=$B24)*(P=BK$8))</f>
        <v>0 - 0</v>
      </c>
      <c r="BL24" s="12" t="str">
        <f t="array" ref="BL24">SUM((G=BL$8)*(P=$B24))&amp;" - "&amp;SUM((G=$B24)*(P=BL$8))</f>
        <v>0 - 0</v>
      </c>
      <c r="BM24" s="12" t="str">
        <f t="array" ref="BM24">SUM((G=BM$8)*(P=$B24))&amp;" - "&amp;SUM((G=$B24)*(P=BM$8))</f>
        <v>0 - 0</v>
      </c>
      <c r="BN24" s="12" t="str">
        <f t="array" ref="BN24">SUM((G=BN$8)*(P=$B24))&amp;" - "&amp;SUM((G=$B24)*(P=BN$8))</f>
        <v>0 - 0</v>
      </c>
      <c r="BO24" s="12" t="str">
        <f t="array" ref="BO24">SUM((G=BO$8)*(P=$B24))&amp;" - "&amp;SUM((G=$B24)*(P=BO$8))</f>
        <v>0 - 0</v>
      </c>
      <c r="BP24" s="12" t="str">
        <f t="array" ref="BP24">SUM((G=BP$8)*(P=$B24))&amp;" - "&amp;SUM((G=$B24)*(P=BP$8))</f>
        <v>0 - 0</v>
      </c>
      <c r="BQ24" s="12" t="str">
        <f t="array" ref="BQ24">SUM((G=BQ$8)*(P=$B24))&amp;" - "&amp;SUM((G=$B24)*(P=BQ$8))</f>
        <v>0 - 0</v>
      </c>
      <c r="BR24" s="25" t="str">
        <f t="array" ref="BR24">SUM((G=BR$8)*(P=$B24))&amp;" - "&amp;SUM((G=$B24)*(P=BR$8))</f>
        <v>0 - 0</v>
      </c>
      <c r="BS24" s="25" t="str">
        <f t="array" ref="BS24">SUM((G=BS$8)*(P=$B24))&amp;" - "&amp;SUM((G=$B24)*(P=BS$8))</f>
        <v>0 - 0</v>
      </c>
      <c r="BT24" s="21" t="str">
        <f t="shared" si="4"/>
        <v>GUICHON</v>
      </c>
      <c r="BU24" s="16"/>
    </row>
    <row r="25" spans="2:73" ht="11.1" customHeight="1" x14ac:dyDescent="0.2">
      <c r="B25" s="22" t="s">
        <v>95</v>
      </c>
      <c r="C25" s="35" t="str">
        <f t="array" ref="C25">SUM((G=C$8)*(P=$B25))&amp;" - "&amp;SUM((G=$B25)*(P=C$8))</f>
        <v>0 - 0</v>
      </c>
      <c r="D25" s="12" t="str">
        <f t="array" ref="D25">SUM((G=D$8)*(P=$B25))&amp;" - "&amp;SUM((G=$B25)*(P=D$8))</f>
        <v>0 - 2</v>
      </c>
      <c r="E25" s="12" t="str">
        <f t="array" ref="E25">SUM((G=E$8)*(P=$B25))&amp;" - "&amp;SUM((G=$B25)*(P=E$8))</f>
        <v>0 - 0</v>
      </c>
      <c r="F25" s="12" t="str">
        <f t="array" ref="F25">SUM((G=F$8)*(P=$B25))&amp;" - "&amp;SUM((G=$B25)*(P=F$8))</f>
        <v>0 - 0</v>
      </c>
      <c r="G25" s="12" t="str">
        <f t="array" ref="G25">SUM((G=G$8)*(P=$B25))&amp;" - "&amp;SUM((G=$B25)*(P=G$8))</f>
        <v>0 - 1</v>
      </c>
      <c r="H25" s="12" t="str">
        <f t="array" ref="H25">SUM((G=H$8)*(P=$B25))&amp;" - "&amp;SUM((G=$B25)*(P=H$8))</f>
        <v>0 - 1</v>
      </c>
      <c r="I25" s="12" t="str">
        <f t="array" ref="I25">SUM((G=I$8)*(P=$B25))&amp;" - "&amp;SUM((G=$B25)*(P=I$8))</f>
        <v>1 - 0</v>
      </c>
      <c r="J25" s="12" t="str">
        <f t="array" ref="J25">SUM((G=J$8)*(P=$B25))&amp;" - "&amp;SUM((G=$B25)*(P=J$8))</f>
        <v>0 - 0</v>
      </c>
      <c r="K25" s="12" t="str">
        <f t="array" ref="K25">SUM((G=K$8)*(P=$B25))&amp;" - "&amp;SUM((G=$B25)*(P=K$8))</f>
        <v>0 - 0</v>
      </c>
      <c r="L25" s="12" t="str">
        <f t="array" ref="L25">SUM((G=L$8)*(P=$B25))&amp;" - "&amp;SUM((G=$B25)*(P=L$8))</f>
        <v>0 - 0</v>
      </c>
      <c r="M25" s="12" t="str">
        <f t="array" ref="M25">SUM((G=M$8)*(P=$B25))&amp;" - "&amp;SUM((G=$B25)*(P=M$8))</f>
        <v>0 - 0</v>
      </c>
      <c r="N25" s="12" t="str">
        <f t="array" ref="N25">SUM((G=N$8)*(P=$B25))&amp;" - "&amp;SUM((G=$B25)*(P=N$8))</f>
        <v>1 - 2</v>
      </c>
      <c r="O25" s="12" t="str">
        <f t="array" ref="O25">SUM((G=O$8)*(P=$B25))&amp;" - "&amp;SUM((G=$B25)*(P=O$8))</f>
        <v>0 - 0</v>
      </c>
      <c r="P25" s="12" t="str">
        <f t="array" ref="P25">SUM((G=P$8)*(P=$B25))&amp;" - "&amp;SUM((G=$B25)*(P=P$8))</f>
        <v>0 - 0</v>
      </c>
      <c r="Q25" s="12" t="str">
        <f t="array" ref="Q25">SUM((G=Q$8)*(P=$B25))&amp;" - "&amp;SUM((G=$B25)*(P=Q$8))</f>
        <v>1 - 0</v>
      </c>
      <c r="R25" s="12" t="str">
        <f t="array" ref="R25">SUM((G=R$8)*(P=$B25))&amp;" - "&amp;SUM((G=$B25)*(P=R$8))</f>
        <v>0 - 0</v>
      </c>
      <c r="S25" s="12" t="str">
        <f t="array" ref="S25">SUM((G=S$8)*(P=$B25))&amp;" - "&amp;SUM((G=$B25)*(P=S$8))</f>
        <v>0 - 0</v>
      </c>
      <c r="T25" s="12" t="str">
        <f t="array" ref="T25">SUM((G=T$8)*(P=$B25))&amp;" - "&amp;SUM((G=$B25)*(P=T$8))</f>
        <v>0 - 0</v>
      </c>
      <c r="U25" s="12" t="str">
        <f t="array" ref="U25">SUM((G=U$8)*(P=$B25))&amp;" - "&amp;SUM((G=$B25)*(P=U$8))</f>
        <v>0 - 0</v>
      </c>
      <c r="V25" s="12" t="str">
        <f t="array" ref="V25">SUM((G=V$8)*(P=$B25))&amp;" - "&amp;SUM((G=$B25)*(P=V$8))</f>
        <v>0 - 0</v>
      </c>
      <c r="W25" s="12" t="str">
        <f t="array" ref="W25">SUM((G=W$8)*(P=$B25))&amp;" - "&amp;SUM((G=$B25)*(P=W$8))</f>
        <v>0 - 0</v>
      </c>
      <c r="X25" s="12" t="str">
        <f t="array" ref="X25">SUM((G=X$8)*(P=$B25))&amp;" - "&amp;SUM((G=$B25)*(P=X$8))</f>
        <v>0 - 0</v>
      </c>
      <c r="Y25" s="12" t="str">
        <f t="array" ref="Y25">SUM((G=Y$8)*(P=$B25))&amp;" - "&amp;SUM((G=$B25)*(P=Y$8))</f>
        <v>0 - 0</v>
      </c>
      <c r="Z25" s="12" t="str">
        <f t="array" ref="Z25">SUM((G=Z$8)*(P=$B25))&amp;" - "&amp;SUM((G=$B25)*(P=Z$8))</f>
        <v>0 - 0</v>
      </c>
      <c r="AA25" s="12" t="str">
        <f t="array" ref="AA25">SUM((G=AA$8)*(P=$B25))&amp;" - "&amp;SUM((G=$B25)*(P=AA$8))</f>
        <v>0 - 0</v>
      </c>
      <c r="AB25" s="12" t="str">
        <f t="array" ref="AB25">SUM((G=AB$8)*(P=$B25))&amp;" - "&amp;SUM((G=$B25)*(P=AB$8))</f>
        <v>0 - 0</v>
      </c>
      <c r="AC25" s="12" t="str">
        <f t="array" ref="AC25">SUM((G=AC$8)*(P=$B25))&amp;" - "&amp;SUM((G=$B25)*(P=AC$8))</f>
        <v>0 - 0</v>
      </c>
      <c r="AD25" s="12" t="str">
        <f t="array" ref="AD25">SUM((G=AD$8)*(P=$B25))&amp;" - "&amp;SUM((G=$B25)*(P=AD$8))</f>
        <v>0 - 0</v>
      </c>
      <c r="AE25" s="12" t="str">
        <f t="array" ref="AE25">SUM((G=AE$8)*(P=$B25))&amp;" - "&amp;SUM((G=$B25)*(P=AE$8))</f>
        <v>0 - 0</v>
      </c>
      <c r="AF25" s="12" t="str">
        <f t="array" ref="AF25">SUM((G=AF$8)*(P=$B25))&amp;" - "&amp;SUM((G=$B25)*(P=AF$8))</f>
        <v>0 - 0</v>
      </c>
      <c r="AG25" s="12" t="str">
        <f t="array" ref="AG25">SUM((G=AG$8)*(P=$B25))&amp;" - "&amp;SUM((G=$B25)*(P=AG$8))</f>
        <v>0 - 0</v>
      </c>
      <c r="AH25" s="12" t="str">
        <f t="array" ref="AH25">SUM((G=AH$8)*(P=$B25))&amp;" - "&amp;SUM((G=$B25)*(P=AH$8))</f>
        <v>0 - 0</v>
      </c>
      <c r="AI25" s="12" t="str">
        <f t="array" ref="AI25">SUM((G=AI$8)*(P=$B25))&amp;" - "&amp;SUM((G=$B25)*(P=AI$8))</f>
        <v>0 - 0</v>
      </c>
      <c r="AJ25" s="12" t="str">
        <f t="array" ref="AJ25">SUM((G=AJ$8)*(P=$B25))&amp;" - "&amp;SUM((G=$B25)*(P=AJ$8))</f>
        <v>0 - 2</v>
      </c>
      <c r="AK25" s="12" t="str">
        <f t="array" ref="AK25">SUM((G=AK$8)*(P=$B25))&amp;" - "&amp;SUM((G=$B25)*(P=AK$8))</f>
        <v>1 - 0</v>
      </c>
      <c r="AL25" s="12" t="str">
        <f t="array" ref="AL25">SUM((G=AL$8)*(P=$B25))&amp;" - "&amp;SUM((G=$B25)*(P=AL$8))</f>
        <v>0 - 1</v>
      </c>
      <c r="AM25" s="12" t="str">
        <f t="array" ref="AM25">SUM((G=AM$8)*(P=$B25))&amp;" - "&amp;SUM((G=$B25)*(P=AM$8))</f>
        <v>0 - 1</v>
      </c>
      <c r="AN25" s="12" t="str">
        <f t="array" ref="AN25">SUM((G=AN$8)*(P=$B25))&amp;" - "&amp;SUM((G=$B25)*(P=AN$8))</f>
        <v>0 - 0</v>
      </c>
      <c r="AO25" s="12" t="str">
        <f t="array" ref="AO25">SUM((G=AO$8)*(P=$B25))&amp;" - "&amp;SUM((G=$B25)*(P=AO$8))</f>
        <v>0 - 0</v>
      </c>
      <c r="AP25" s="25" t="str">
        <f t="array" ref="AP25">SUM((G=AP$8)*(P=$B25))&amp;" - "&amp;SUM((G=$B25)*(P=AP$8))</f>
        <v>0 - 0</v>
      </c>
      <c r="AQ25" s="856" t="str">
        <f t="array" ref="AQ25">SUM((G=AQ$8)*(P=$B25))&amp;" - "&amp;SUM((G=$B25)*(P=AQ$8))</f>
        <v>0 - 0</v>
      </c>
      <c r="AR25" s="35" t="str">
        <f t="array" ref="AR25">SUM((G=AR$8)*(P=$B25))&amp;" - "&amp;SUM((G=$B25)*(P=AR$8))</f>
        <v>0 - 0</v>
      </c>
      <c r="AS25" s="12" t="str">
        <f t="array" ref="AS25">SUM((G=AS$8)*(P=$B25))&amp;" - "&amp;SUM((G=$B25)*(P=AS$8))</f>
        <v>0 - 0</v>
      </c>
      <c r="AT25" s="12" t="str">
        <f t="array" ref="AT25">SUM((G=AT$8)*(P=$B25))&amp;" - "&amp;SUM((G=$B25)*(P=AT$8))</f>
        <v>0 - 0</v>
      </c>
      <c r="AU25" s="12" t="str">
        <f t="array" ref="AU25">SUM((G=AU$8)*(P=$B25))&amp;" - "&amp;SUM((G=$B25)*(P=AU$8))</f>
        <v>0 - 0</v>
      </c>
      <c r="AV25" s="12" t="str">
        <f t="array" ref="AV25">SUM((G=AV$8)*(P=$B25))&amp;" - "&amp;SUM((G=$B25)*(P=AV$8))</f>
        <v>0 - 0</v>
      </c>
      <c r="AW25" s="12" t="str">
        <f t="array" ref="AW25">SUM((G=AW$8)*(P=$B25))&amp;" - "&amp;SUM((G=$B25)*(P=AW$8))</f>
        <v>0 - 0</v>
      </c>
      <c r="AX25" s="12" t="str">
        <f t="array" ref="AX25">SUM((G=AX$8)*(P=$B25))&amp;" - "&amp;SUM((G=$B25)*(P=AX$8))</f>
        <v>0 - 0</v>
      </c>
      <c r="AY25" s="12" t="str">
        <f t="array" ref="AY25">SUM((G=AY$8)*(P=$B25))&amp;" - "&amp;SUM((G=$B25)*(P=AY$8))</f>
        <v>0 - 0</v>
      </c>
      <c r="AZ25" s="12" t="str">
        <f t="array" ref="AZ25">SUM((G=AZ$8)*(P=$B25))&amp;" - "&amp;SUM((G=$B25)*(P=AZ$8))</f>
        <v>0 - 1</v>
      </c>
      <c r="BA25" s="12" t="str">
        <f t="array" ref="BA25">SUM((G=BA$8)*(P=$B25))&amp;" - "&amp;SUM((G=$B25)*(P=BA$8))</f>
        <v>0 - 0</v>
      </c>
      <c r="BB25" s="12" t="str">
        <f t="array" ref="BB25">SUM((G=BB$8)*(P=$B25))&amp;" - "&amp;SUM((G=$B25)*(P=BB$8))</f>
        <v>0 - 0</v>
      </c>
      <c r="BC25" s="12" t="str">
        <f t="array" ref="BC25">SUM((G=BC$8)*(P=$B25))&amp;" - "&amp;SUM((G=$B25)*(P=BC$8))</f>
        <v>0 - 0</v>
      </c>
      <c r="BD25" s="12" t="str">
        <f t="array" ref="BD25">SUM((G=BD$8)*(P=$B25))&amp;" - "&amp;SUM((G=$B25)*(P=BD$8))</f>
        <v>0 - 0</v>
      </c>
      <c r="BE25" s="12" t="str">
        <f t="array" ref="BE25">SUM((G=BE$8)*(P=$B25))&amp;" - "&amp;SUM((G=$B25)*(P=BE$8))</f>
        <v>0 - 0</v>
      </c>
      <c r="BF25" s="12" t="str">
        <f t="array" ref="BF25">SUM((G=BF$8)*(P=$B25))&amp;" - "&amp;SUM((G=$B25)*(P=BF$8))</f>
        <v>0 - 0</v>
      </c>
      <c r="BG25" s="12" t="str">
        <f t="array" ref="BG25">SUM((G=BG$8)*(P=$B25))&amp;" - "&amp;SUM((G=$B25)*(P=BG$8))</f>
        <v>0 - 0</v>
      </c>
      <c r="BH25" s="12" t="str">
        <f t="array" ref="BH25">SUM((G=BH$8)*(P=$B25))&amp;" - "&amp;SUM((G=$B25)*(P=BH$8))</f>
        <v>0 - 0</v>
      </c>
      <c r="BI25" s="12" t="str">
        <f t="array" ref="BI25">SUM((G=BI$8)*(P=$B25))&amp;" - "&amp;SUM((G=$B25)*(P=BI$8))</f>
        <v>0 - 0</v>
      </c>
      <c r="BJ25" s="12" t="str">
        <f t="array" ref="BJ25">SUM((G=BJ$8)*(P=$B25))&amp;" - "&amp;SUM((G=$B25)*(P=BJ$8))</f>
        <v>0 - 0</v>
      </c>
      <c r="BK25" s="12" t="str">
        <f t="array" ref="BK25">SUM((G=BK$8)*(P=$B25))&amp;" - "&amp;SUM((G=$B25)*(P=BK$8))</f>
        <v>0 - 0</v>
      </c>
      <c r="BL25" s="12" t="str">
        <f t="array" ref="BL25">SUM((G=BL$8)*(P=$B25))&amp;" - "&amp;SUM((G=$B25)*(P=BL$8))</f>
        <v>0 - 0</v>
      </c>
      <c r="BM25" s="12" t="str">
        <f t="array" ref="BM25">SUM((G=BM$8)*(P=$B25))&amp;" - "&amp;SUM((G=$B25)*(P=BM$8))</f>
        <v>0 - 0</v>
      </c>
      <c r="BN25" s="12" t="str">
        <f t="array" ref="BN25">SUM((G=BN$8)*(P=$B25))&amp;" - "&amp;SUM((G=$B25)*(P=BN$8))</f>
        <v>0 - 0</v>
      </c>
      <c r="BO25" s="12" t="str">
        <f t="array" ref="BO25">SUM((G=BO$8)*(P=$B25))&amp;" - "&amp;SUM((G=$B25)*(P=BO$8))</f>
        <v>0 - 0</v>
      </c>
      <c r="BP25" s="12" t="str">
        <f t="array" ref="BP25">SUM((G=BP$8)*(P=$B25))&amp;" - "&amp;SUM((G=$B25)*(P=BP$8))</f>
        <v>0 - 0</v>
      </c>
      <c r="BQ25" s="12" t="str">
        <f t="array" ref="BQ25">SUM((G=BQ$8)*(P=$B25))&amp;" - "&amp;SUM((G=$B25)*(P=BQ$8))</f>
        <v>0 - 0</v>
      </c>
      <c r="BR25" s="25" t="str">
        <f t="array" ref="BR25">SUM((G=BR$8)*(P=$B25))&amp;" - "&amp;SUM((G=$B25)*(P=BR$8))</f>
        <v>0 - 0</v>
      </c>
      <c r="BS25" s="25" t="str">
        <f t="array" ref="BS25">SUM((G=BS$8)*(P=$B25))&amp;" - "&amp;SUM((G=$B25)*(P=BS$8))</f>
        <v>0 - 0</v>
      </c>
      <c r="BT25" s="21" t="str">
        <f t="shared" si="4"/>
        <v>HUGO</v>
      </c>
      <c r="BU25" s="16"/>
    </row>
    <row r="26" spans="2:73" ht="11.1" customHeight="1" x14ac:dyDescent="0.2">
      <c r="B26" s="22" t="s">
        <v>96</v>
      </c>
      <c r="C26" s="35" t="str">
        <f t="array" ref="C26">SUM((G=C$8)*(P=$B26))&amp;" - "&amp;SUM((G=$B26)*(P=C$8))</f>
        <v>0 - 0</v>
      </c>
      <c r="D26" s="12" t="str">
        <f t="array" ref="D26">SUM((G=D$8)*(P=$B26))&amp;" - "&amp;SUM((G=$B26)*(P=D$8))</f>
        <v>0 - 0</v>
      </c>
      <c r="E26" s="12" t="str">
        <f t="array" ref="E26">SUM((G=E$8)*(P=$B26))&amp;" - "&amp;SUM((G=$B26)*(P=E$8))</f>
        <v>0 - 0</v>
      </c>
      <c r="F26" s="12" t="str">
        <f t="array" ref="F26">SUM((G=F$8)*(P=$B26))&amp;" - "&amp;SUM((G=$B26)*(P=F$8))</f>
        <v>1 - 0</v>
      </c>
      <c r="G26" s="12" t="str">
        <f t="array" ref="G26">SUM((G=G$8)*(P=$B26))&amp;" - "&amp;SUM((G=$B26)*(P=G$8))</f>
        <v>0 - 1</v>
      </c>
      <c r="H26" s="12" t="str">
        <f t="array" ref="H26">SUM((G=H$8)*(P=$B26))&amp;" - "&amp;SUM((G=$B26)*(P=H$8))</f>
        <v>0 - 1</v>
      </c>
      <c r="I26" s="12" t="str">
        <f t="array" ref="I26">SUM((G=I$8)*(P=$B26))&amp;" - "&amp;SUM((G=$B26)*(P=I$8))</f>
        <v>0 - 0</v>
      </c>
      <c r="J26" s="12" t="str">
        <f t="array" ref="J26">SUM((G=J$8)*(P=$B26))&amp;" - "&amp;SUM((G=$B26)*(P=J$8))</f>
        <v>0 - 1</v>
      </c>
      <c r="K26" s="12" t="str">
        <f t="array" ref="K26">SUM((G=K$8)*(P=$B26))&amp;" - "&amp;SUM((G=$B26)*(P=K$8))</f>
        <v>0 - 0</v>
      </c>
      <c r="L26" s="12" t="str">
        <f t="array" ref="L26">SUM((G=L$8)*(P=$B26))&amp;" - "&amp;SUM((G=$B26)*(P=L$8))</f>
        <v>0 - 0</v>
      </c>
      <c r="M26" s="12" t="str">
        <f t="array" ref="M26">SUM((G=M$8)*(P=$B26))&amp;" - "&amp;SUM((G=$B26)*(P=M$8))</f>
        <v>0 - 0</v>
      </c>
      <c r="N26" s="12" t="str">
        <f t="array" ref="N26">SUM((G=N$8)*(P=$B26))&amp;" - "&amp;SUM((G=$B26)*(P=N$8))</f>
        <v>0 - 0</v>
      </c>
      <c r="O26" s="12" t="str">
        <f t="array" ref="O26">SUM((G=O$8)*(P=$B26))&amp;" - "&amp;SUM((G=$B26)*(P=O$8))</f>
        <v>0 - 0</v>
      </c>
      <c r="P26" s="12" t="str">
        <f t="array" ref="P26">SUM((G=P$8)*(P=$B26))&amp;" - "&amp;SUM((G=$B26)*(P=P$8))</f>
        <v>2 - 0</v>
      </c>
      <c r="Q26" s="12" t="str">
        <f t="array" ref="Q26">SUM((G=Q$8)*(P=$B26))&amp;" - "&amp;SUM((G=$B26)*(P=Q$8))</f>
        <v>1 - 1</v>
      </c>
      <c r="R26" s="12" t="str">
        <f t="array" ref="R26">SUM((G=R$8)*(P=$B26))&amp;" - "&amp;SUM((G=$B26)*(P=R$8))</f>
        <v>0 - 0</v>
      </c>
      <c r="S26" s="12" t="str">
        <f t="array" ref="S26">SUM((G=S$8)*(P=$B26))&amp;" - "&amp;SUM((G=$B26)*(P=S$8))</f>
        <v>0 - 0</v>
      </c>
      <c r="T26" s="12" t="str">
        <f t="array" ref="T26">SUM((G=T$8)*(P=$B26))&amp;" - "&amp;SUM((G=$B26)*(P=T$8))</f>
        <v>0 - 0</v>
      </c>
      <c r="U26" s="12" t="str">
        <f t="array" ref="U26">SUM((G=U$8)*(P=$B26))&amp;" - "&amp;SUM((G=$B26)*(P=U$8))</f>
        <v>0 - 0</v>
      </c>
      <c r="V26" s="12" t="str">
        <f t="array" ref="V26">SUM((G=V$8)*(P=$B26))&amp;" - "&amp;SUM((G=$B26)*(P=V$8))</f>
        <v>0 - 0</v>
      </c>
      <c r="W26" s="12" t="str">
        <f t="array" ref="W26">SUM((G=W$8)*(P=$B26))&amp;" - "&amp;SUM((G=$B26)*(P=W$8))</f>
        <v>0 - 0</v>
      </c>
      <c r="X26" s="12" t="str">
        <f t="array" ref="X26">SUM((G=X$8)*(P=$B26))&amp;" - "&amp;SUM((G=$B26)*(P=X$8))</f>
        <v>0 - 1</v>
      </c>
      <c r="Y26" s="12" t="str">
        <f t="array" ref="Y26">SUM((G=Y$8)*(P=$B26))&amp;" - "&amp;SUM((G=$B26)*(P=Y$8))</f>
        <v>0 - 0</v>
      </c>
      <c r="Z26" s="12" t="str">
        <f t="array" ref="Z26">SUM((G=Z$8)*(P=$B26))&amp;" - "&amp;SUM((G=$B26)*(P=Z$8))</f>
        <v>0 - 0</v>
      </c>
      <c r="AA26" s="12" t="str">
        <f t="array" ref="AA26">SUM((G=AA$8)*(P=$B26))&amp;" - "&amp;SUM((G=$B26)*(P=AA$8))</f>
        <v>0 - 0</v>
      </c>
      <c r="AB26" s="12" t="str">
        <f t="array" ref="AB26">SUM((G=AB$8)*(P=$B26))&amp;" - "&amp;SUM((G=$B26)*(P=AB$8))</f>
        <v>0 - 1</v>
      </c>
      <c r="AC26" s="12" t="str">
        <f t="array" ref="AC26">SUM((G=AC$8)*(P=$B26))&amp;" - "&amp;SUM((G=$B26)*(P=AC$8))</f>
        <v>0 - 0</v>
      </c>
      <c r="AD26" s="12" t="str">
        <f t="array" ref="AD26">SUM((G=AD$8)*(P=$B26))&amp;" - "&amp;SUM((G=$B26)*(P=AD$8))</f>
        <v>0 - 0</v>
      </c>
      <c r="AE26" s="12" t="str">
        <f t="array" ref="AE26">SUM((G=AE$8)*(P=$B26))&amp;" - "&amp;SUM((G=$B26)*(P=AE$8))</f>
        <v>1 - 0</v>
      </c>
      <c r="AF26" s="12" t="str">
        <f t="array" ref="AF26">SUM((G=AF$8)*(P=$B26))&amp;" - "&amp;SUM((G=$B26)*(P=AF$8))</f>
        <v>0 - 0</v>
      </c>
      <c r="AG26" s="12" t="str">
        <f t="array" ref="AG26">SUM((G=AG$8)*(P=$B26))&amp;" - "&amp;SUM((G=$B26)*(P=AG$8))</f>
        <v>0 - 1</v>
      </c>
      <c r="AH26" s="12" t="str">
        <f t="array" ref="AH26">SUM((G=AH$8)*(P=$B26))&amp;" - "&amp;SUM((G=$B26)*(P=AH$8))</f>
        <v>0 - 1</v>
      </c>
      <c r="AI26" s="12" t="str">
        <f t="array" ref="AI26">SUM((G=AI$8)*(P=$B26))&amp;" - "&amp;SUM((G=$B26)*(P=AI$8))</f>
        <v>0 - 0</v>
      </c>
      <c r="AJ26" s="12" t="str">
        <f t="array" ref="AJ26">SUM((G=AJ$8)*(P=$B26))&amp;" - "&amp;SUM((G=$B26)*(P=AJ$8))</f>
        <v>1 - 0</v>
      </c>
      <c r="AK26" s="12" t="str">
        <f t="array" ref="AK26">SUM((G=AK$8)*(P=$B26))&amp;" - "&amp;SUM((G=$B26)*(P=AK$8))</f>
        <v>0 - 1</v>
      </c>
      <c r="AL26" s="12" t="str">
        <f t="array" ref="AL26">SUM((G=AL$8)*(P=$B26))&amp;" - "&amp;SUM((G=$B26)*(P=AL$8))</f>
        <v>0 - 0</v>
      </c>
      <c r="AM26" s="12" t="str">
        <f t="array" ref="AM26">SUM((G=AM$8)*(P=$B26))&amp;" - "&amp;SUM((G=$B26)*(P=AM$8))</f>
        <v>0 - 0</v>
      </c>
      <c r="AN26" s="12" t="str">
        <f t="array" ref="AN26">SUM((G=AN$8)*(P=$B26))&amp;" - "&amp;SUM((G=$B26)*(P=AN$8))</f>
        <v>0 - 0</v>
      </c>
      <c r="AO26" s="12" t="str">
        <f t="array" ref="AO26">SUM((G=AO$8)*(P=$B26))&amp;" - "&amp;SUM((G=$B26)*(P=AO$8))</f>
        <v>0 - 0</v>
      </c>
      <c r="AP26" s="25" t="str">
        <f t="array" ref="AP26">SUM((G=AP$8)*(P=$B26))&amp;" - "&amp;SUM((G=$B26)*(P=AP$8))</f>
        <v>0 - 0</v>
      </c>
      <c r="AQ26" s="856" t="str">
        <f t="array" ref="AQ26">SUM((G=AQ$8)*(P=$B26))&amp;" - "&amp;SUM((G=$B26)*(P=AQ$8))</f>
        <v>0 - 0</v>
      </c>
      <c r="AR26" s="35" t="str">
        <f t="array" ref="AR26">SUM((G=AR$8)*(P=$B26))&amp;" - "&amp;SUM((G=$B26)*(P=AR$8))</f>
        <v>0 - 0</v>
      </c>
      <c r="AS26" s="12" t="str">
        <f t="array" ref="AS26">SUM((G=AS$8)*(P=$B26))&amp;" - "&amp;SUM((G=$B26)*(P=AS$8))</f>
        <v>0 - 0</v>
      </c>
      <c r="AT26" s="12" t="str">
        <f t="array" ref="AT26">SUM((G=AT$8)*(P=$B26))&amp;" - "&amp;SUM((G=$B26)*(P=AT$8))</f>
        <v>0 - 0</v>
      </c>
      <c r="AU26" s="12" t="str">
        <f t="array" ref="AU26">SUM((G=AU$8)*(P=$B26))&amp;" - "&amp;SUM((G=$B26)*(P=AU$8))</f>
        <v>0 - 0</v>
      </c>
      <c r="AV26" s="12" t="str">
        <f t="array" ref="AV26">SUM((G=AV$8)*(P=$B26))&amp;" - "&amp;SUM((G=$B26)*(P=AV$8))</f>
        <v>0 - 0</v>
      </c>
      <c r="AW26" s="12" t="str">
        <f t="array" ref="AW26">SUM((G=AW$8)*(P=$B26))&amp;" - "&amp;SUM((G=$B26)*(P=AW$8))</f>
        <v>0 - 0</v>
      </c>
      <c r="AX26" s="12" t="str">
        <f t="array" ref="AX26">SUM((G=AX$8)*(P=$B26))&amp;" - "&amp;SUM((G=$B26)*(P=AX$8))</f>
        <v>0 - 0</v>
      </c>
      <c r="AY26" s="12" t="str">
        <f t="array" ref="AY26">SUM((G=AY$8)*(P=$B26))&amp;" - "&amp;SUM((G=$B26)*(P=AY$8))</f>
        <v>0 - 0</v>
      </c>
      <c r="AZ26" s="12" t="str">
        <f t="array" ref="AZ26">SUM((G=AZ$8)*(P=$B26))&amp;" - "&amp;SUM((G=$B26)*(P=AZ$8))</f>
        <v>0 - 0</v>
      </c>
      <c r="BA26" s="12" t="str">
        <f t="array" ref="BA26">SUM((G=BA$8)*(P=$B26))&amp;" - "&amp;SUM((G=$B26)*(P=BA$8))</f>
        <v>0 - 0</v>
      </c>
      <c r="BB26" s="12" t="str">
        <f t="array" ref="BB26">SUM((G=BB$8)*(P=$B26))&amp;" - "&amp;SUM((G=$B26)*(P=BB$8))</f>
        <v>0 - 0</v>
      </c>
      <c r="BC26" s="12" t="str">
        <f t="array" ref="BC26">SUM((G=BC$8)*(P=$B26))&amp;" - "&amp;SUM((G=$B26)*(P=BC$8))</f>
        <v>0 - 0</v>
      </c>
      <c r="BD26" s="12" t="str">
        <f t="array" ref="BD26">SUM((G=BD$8)*(P=$B26))&amp;" - "&amp;SUM((G=$B26)*(P=BD$8))</f>
        <v>0 - 0</v>
      </c>
      <c r="BE26" s="12" t="str">
        <f t="array" ref="BE26">SUM((G=BE$8)*(P=$B26))&amp;" - "&amp;SUM((G=$B26)*(P=BE$8))</f>
        <v>0 - 0</v>
      </c>
      <c r="BF26" s="12" t="str">
        <f t="array" ref="BF26">SUM((G=BF$8)*(P=$B26))&amp;" - "&amp;SUM((G=$B26)*(P=BF$8))</f>
        <v>0 - 0</v>
      </c>
      <c r="BG26" s="12" t="str">
        <f t="array" ref="BG26">SUM((G=BG$8)*(P=$B26))&amp;" - "&amp;SUM((G=$B26)*(P=BG$8))</f>
        <v>0 - 0</v>
      </c>
      <c r="BH26" s="12" t="str">
        <f t="array" ref="BH26">SUM((G=BH$8)*(P=$B26))&amp;" - "&amp;SUM((G=$B26)*(P=BH$8))</f>
        <v>0 - 0</v>
      </c>
      <c r="BI26" s="12" t="str">
        <f t="array" ref="BI26">SUM((G=BI$8)*(P=$B26))&amp;" - "&amp;SUM((G=$B26)*(P=BI$8))</f>
        <v>0 - 0</v>
      </c>
      <c r="BJ26" s="12" t="str">
        <f t="array" ref="BJ26">SUM((G=BJ$8)*(P=$B26))&amp;" - "&amp;SUM((G=$B26)*(P=BJ$8))</f>
        <v>0 - 0</v>
      </c>
      <c r="BK26" s="12" t="str">
        <f t="array" ref="BK26">SUM((G=BK$8)*(P=$B26))&amp;" - "&amp;SUM((G=$B26)*(P=BK$8))</f>
        <v>0 - 0</v>
      </c>
      <c r="BL26" s="12" t="str">
        <f t="array" ref="BL26">SUM((G=BL$8)*(P=$B26))&amp;" - "&amp;SUM((G=$B26)*(P=BL$8))</f>
        <v>0 - 0</v>
      </c>
      <c r="BM26" s="12" t="str">
        <f t="array" ref="BM26">SUM((G=BM$8)*(P=$B26))&amp;" - "&amp;SUM((G=$B26)*(P=BM$8))</f>
        <v>0 - 0</v>
      </c>
      <c r="BN26" s="12" t="str">
        <f t="array" ref="BN26">SUM((G=BN$8)*(P=$B26))&amp;" - "&amp;SUM((G=$B26)*(P=BN$8))</f>
        <v>0 - 0</v>
      </c>
      <c r="BO26" s="12" t="str">
        <f t="array" ref="BO26">SUM((G=BO$8)*(P=$B26))&amp;" - "&amp;SUM((G=$B26)*(P=BO$8))</f>
        <v>0 - 0</v>
      </c>
      <c r="BP26" s="12" t="str">
        <f t="array" ref="BP26">SUM((G=BP$8)*(P=$B26))&amp;" - "&amp;SUM((G=$B26)*(P=BP$8))</f>
        <v>0 - 0</v>
      </c>
      <c r="BQ26" s="12" t="str">
        <f t="array" ref="BQ26">SUM((G=BQ$8)*(P=$B26))&amp;" - "&amp;SUM((G=$B26)*(P=BQ$8))</f>
        <v>0 - 0</v>
      </c>
      <c r="BR26" s="25" t="str">
        <f t="array" ref="BR26">SUM((G=BR$8)*(P=$B26))&amp;" - "&amp;SUM((G=$B26)*(P=BR$8))</f>
        <v>0 - 0</v>
      </c>
      <c r="BS26" s="25" t="str">
        <f t="array" ref="BS26">SUM((G=BS$8)*(P=$B26))&amp;" - "&amp;SUM((G=$B26)*(P=BS$8))</f>
        <v>0 - 0</v>
      </c>
      <c r="BT26" s="21" t="str">
        <f t="shared" si="4"/>
        <v>ISA</v>
      </c>
      <c r="BU26" s="16"/>
    </row>
    <row r="27" spans="2:73" ht="11.1" customHeight="1" x14ac:dyDescent="0.2">
      <c r="B27" s="22" t="s">
        <v>339</v>
      </c>
      <c r="C27" s="35" t="str">
        <f t="array" ref="C27">SUM((G=C$8)*(P=$B27))&amp;" - "&amp;SUM((G=$B27)*(P=C$8))</f>
        <v>0 - 0</v>
      </c>
      <c r="D27" s="12" t="str">
        <f t="array" ref="D27">SUM((G=D$8)*(P=$B27))&amp;" - "&amp;SUM((G=$B27)*(P=D$8))</f>
        <v>0 - 0</v>
      </c>
      <c r="E27" s="12" t="str">
        <f t="array" ref="E27">SUM((G=E$8)*(P=$B27))&amp;" - "&amp;SUM((G=$B27)*(P=E$8))</f>
        <v>0 - 0</v>
      </c>
      <c r="F27" s="12" t="str">
        <f t="array" ref="F27">SUM((G=F$8)*(P=$B27))&amp;" - "&amp;SUM((G=$B27)*(P=F$8))</f>
        <v>0 - 0</v>
      </c>
      <c r="G27" s="12" t="str">
        <f t="array" ref="G27">SUM((G=G$8)*(P=$B27))&amp;" - "&amp;SUM((G=$B27)*(P=G$8))</f>
        <v>1 - 0</v>
      </c>
      <c r="H27" s="12" t="str">
        <f t="array" ref="H27">SUM((G=H$8)*(P=$B27))&amp;" - "&amp;SUM((G=$B27)*(P=H$8))</f>
        <v>0 - 0</v>
      </c>
      <c r="I27" s="12" t="str">
        <f t="array" ref="I27">SUM((G=I$8)*(P=$B27))&amp;" - "&amp;SUM((G=$B27)*(P=I$8))</f>
        <v>0 - 0</v>
      </c>
      <c r="J27" s="12" t="str">
        <f t="array" ref="J27">SUM((G=J$8)*(P=$B27))&amp;" - "&amp;SUM((G=$B27)*(P=J$8))</f>
        <v>0 - 0</v>
      </c>
      <c r="K27" s="12" t="str">
        <f t="array" ref="K27">SUM((G=K$8)*(P=$B27))&amp;" - "&amp;SUM((G=$B27)*(P=K$8))</f>
        <v>0 - 0</v>
      </c>
      <c r="L27" s="12" t="str">
        <f t="array" ref="L27">SUM((G=L$8)*(P=$B27))&amp;" - "&amp;SUM((G=$B27)*(P=L$8))</f>
        <v>0 - 0</v>
      </c>
      <c r="M27" s="12" t="str">
        <f t="array" ref="M27">SUM((G=M$8)*(P=$B27))&amp;" - "&amp;SUM((G=$B27)*(P=M$8))</f>
        <v>0 - 1</v>
      </c>
      <c r="N27" s="12" t="str">
        <f t="array" ref="N27">SUM((G=N$8)*(P=$B27))&amp;" - "&amp;SUM((G=$B27)*(P=N$8))</f>
        <v>1 - 0</v>
      </c>
      <c r="O27" s="12" t="str">
        <f t="array" ref="O27">SUM((G=O$8)*(P=$B27))&amp;" - "&amp;SUM((G=$B27)*(P=O$8))</f>
        <v>0 - 0</v>
      </c>
      <c r="P27" s="12" t="str">
        <f t="array" ref="P27">SUM((G=P$8)*(P=$B27))&amp;" - "&amp;SUM((G=$B27)*(P=P$8))</f>
        <v>1 - 1</v>
      </c>
      <c r="Q27" s="12" t="str">
        <f t="array" ref="Q27">SUM((G=Q$8)*(P=$B27))&amp;" - "&amp;SUM((G=$B27)*(P=Q$8))</f>
        <v>0 - 0</v>
      </c>
      <c r="R27" s="12" t="str">
        <f t="array" ref="R27">SUM((G=R$8)*(P=$B27))&amp;" - "&amp;SUM((G=$B27)*(P=R$8))</f>
        <v>0 - 0</v>
      </c>
      <c r="S27" s="12" t="str">
        <f t="array" ref="S27">SUM((G=S$8)*(P=$B27))&amp;" - "&amp;SUM((G=$B27)*(P=S$8))</f>
        <v>0 - 0</v>
      </c>
      <c r="T27" s="12" t="str">
        <f t="array" ref="T27">SUM((G=T$8)*(P=$B27))&amp;" - "&amp;SUM((G=$B27)*(P=T$8))</f>
        <v>0 - 0</v>
      </c>
      <c r="U27" s="12" t="str">
        <f t="array" ref="U27">SUM((G=U$8)*(P=$B27))&amp;" - "&amp;SUM((G=$B27)*(P=U$8))</f>
        <v>0 - 0</v>
      </c>
      <c r="V27" s="12" t="str">
        <f t="array" ref="V27">SUM((G=V$8)*(P=$B27))&amp;" - "&amp;SUM((G=$B27)*(P=V$8))</f>
        <v>0 - 0</v>
      </c>
      <c r="W27" s="12" t="str">
        <f t="array" ref="W27">SUM((G=W$8)*(P=$B27))&amp;" - "&amp;SUM((G=$B27)*(P=W$8))</f>
        <v>0 - 0</v>
      </c>
      <c r="X27" s="12" t="str">
        <f t="array" ref="X27">SUM((G=X$8)*(P=$B27))&amp;" - "&amp;SUM((G=$B27)*(P=X$8))</f>
        <v>0 - 2</v>
      </c>
      <c r="Y27" s="12" t="str">
        <f t="array" ref="Y27">SUM((G=Y$8)*(P=$B27))&amp;" - "&amp;SUM((G=$B27)*(P=Y$8))</f>
        <v>0 - 0</v>
      </c>
      <c r="Z27" s="12" t="str">
        <f t="array" ref="Z27">SUM((G=Z$8)*(P=$B27))&amp;" - "&amp;SUM((G=$B27)*(P=Z$8))</f>
        <v>0 - 0</v>
      </c>
      <c r="AA27" s="12" t="str">
        <f t="array" ref="AA27">SUM((G=AA$8)*(P=$B27))&amp;" - "&amp;SUM((G=$B27)*(P=AA$8))</f>
        <v>0 - 0</v>
      </c>
      <c r="AB27" s="12" t="str">
        <f t="array" ref="AB27">SUM((G=AB$8)*(P=$B27))&amp;" - "&amp;SUM((G=$B27)*(P=AB$8))</f>
        <v>0 - 0</v>
      </c>
      <c r="AC27" s="12" t="str">
        <f t="array" ref="AC27">SUM((G=AC$8)*(P=$B27))&amp;" - "&amp;SUM((G=$B27)*(P=AC$8))</f>
        <v>0 - 0</v>
      </c>
      <c r="AD27" s="12" t="str">
        <f t="array" ref="AD27">SUM((G=AD$8)*(P=$B27))&amp;" - "&amp;SUM((G=$B27)*(P=AD$8))</f>
        <v>0 - 1</v>
      </c>
      <c r="AE27" s="12" t="str">
        <f t="array" ref="AE27">SUM((G=AE$8)*(P=$B27))&amp;" - "&amp;SUM((G=$B27)*(P=AE$8))</f>
        <v>1 - 0</v>
      </c>
      <c r="AF27" s="12" t="str">
        <f t="array" ref="AF27">SUM((G=AF$8)*(P=$B27))&amp;" - "&amp;SUM((G=$B27)*(P=AF$8))</f>
        <v>0 - 1</v>
      </c>
      <c r="AG27" s="12" t="str">
        <f t="array" ref="AG27">SUM((G=AG$8)*(P=$B27))&amp;" - "&amp;SUM((G=$B27)*(P=AG$8))</f>
        <v>0 - 0</v>
      </c>
      <c r="AH27" s="12" t="str">
        <f t="array" ref="AH27">SUM((G=AH$8)*(P=$B27))&amp;" - "&amp;SUM((G=$B27)*(P=AH$8))</f>
        <v>0 - 0</v>
      </c>
      <c r="AI27" s="12" t="str">
        <f t="array" ref="AI27">SUM((G=AI$8)*(P=$B27))&amp;" - "&amp;SUM((G=$B27)*(P=AI$8))</f>
        <v>0 - 0</v>
      </c>
      <c r="AJ27" s="12" t="str">
        <f t="array" ref="AJ27">SUM((G=AJ$8)*(P=$B27))&amp;" - "&amp;SUM((G=$B27)*(P=AJ$8))</f>
        <v>0 - 0</v>
      </c>
      <c r="AK27" s="12" t="str">
        <f t="array" ref="AK27">SUM((G=AK$8)*(P=$B27))&amp;" - "&amp;SUM((G=$B27)*(P=AK$8))</f>
        <v>1 - 0</v>
      </c>
      <c r="AL27" s="12" t="str">
        <f t="array" ref="AL27">SUM((G=AL$8)*(P=$B27))&amp;" - "&amp;SUM((G=$B27)*(P=AL$8))</f>
        <v>0 - 0</v>
      </c>
      <c r="AM27" s="12" t="str">
        <f t="array" ref="AM27">SUM((G=AM$8)*(P=$B27))&amp;" - "&amp;SUM((G=$B27)*(P=AM$8))</f>
        <v>0 - 0</v>
      </c>
      <c r="AN27" s="12" t="str">
        <f t="array" ref="AN27">SUM((G=AN$8)*(P=$B27))&amp;" - "&amp;SUM((G=$B27)*(P=AN$8))</f>
        <v>0 - 0</v>
      </c>
      <c r="AO27" s="12" t="str">
        <f t="array" ref="AO27">SUM((G=AO$8)*(P=$B27))&amp;" - "&amp;SUM((G=$B27)*(P=AO$8))</f>
        <v>0 - 0</v>
      </c>
      <c r="AP27" s="25" t="str">
        <f t="array" ref="AP27">SUM((G=AP$8)*(P=$B27))&amp;" - "&amp;SUM((G=$B27)*(P=AP$8))</f>
        <v>0 - 0</v>
      </c>
      <c r="AQ27" s="856" t="str">
        <f t="array" ref="AQ27">SUM((G=AQ$8)*(P=$B27))&amp;" - "&amp;SUM((G=$B27)*(P=AQ$8))</f>
        <v>0 - 0</v>
      </c>
      <c r="AR27" s="35" t="str">
        <f t="array" ref="AR27">SUM((G=AR$8)*(P=$B27))&amp;" - "&amp;SUM((G=$B27)*(P=AR$8))</f>
        <v>0 - 0</v>
      </c>
      <c r="AS27" s="12" t="str">
        <f t="array" ref="AS27">SUM((G=AS$8)*(P=$B27))&amp;" - "&amp;SUM((G=$B27)*(P=AS$8))</f>
        <v>0 - 0</v>
      </c>
      <c r="AT27" s="12" t="str">
        <f t="array" ref="AT27">SUM((G=AT$8)*(P=$B27))&amp;" - "&amp;SUM((G=$B27)*(P=AT$8))</f>
        <v>0 - 0</v>
      </c>
      <c r="AU27" s="12" t="str">
        <f t="array" ref="AU27">SUM((G=AU$8)*(P=$B27))&amp;" - "&amp;SUM((G=$B27)*(P=AU$8))</f>
        <v>0 - 0</v>
      </c>
      <c r="AV27" s="12" t="str">
        <f t="array" ref="AV27">SUM((G=AV$8)*(P=$B27))&amp;" - "&amp;SUM((G=$B27)*(P=AV$8))</f>
        <v>0 - 0</v>
      </c>
      <c r="AW27" s="12" t="str">
        <f t="array" ref="AW27">SUM((G=AW$8)*(P=$B27))&amp;" - "&amp;SUM((G=$B27)*(P=AW$8))</f>
        <v>0 - 0</v>
      </c>
      <c r="AX27" s="12" t="str">
        <f t="array" ref="AX27">SUM((G=AX$8)*(P=$B27))&amp;" - "&amp;SUM((G=$B27)*(P=AX$8))</f>
        <v>0 - 0</v>
      </c>
      <c r="AY27" s="12" t="str">
        <f t="array" ref="AY27">SUM((G=AY$8)*(P=$B27))&amp;" - "&amp;SUM((G=$B27)*(P=AY$8))</f>
        <v>0 - 0</v>
      </c>
      <c r="AZ27" s="12" t="str">
        <f t="array" ref="AZ27">SUM((G=AZ$8)*(P=$B27))&amp;" - "&amp;SUM((G=$B27)*(P=AZ$8))</f>
        <v>0 - 0</v>
      </c>
      <c r="BA27" s="12" t="str">
        <f t="array" ref="BA27">SUM((G=BA$8)*(P=$B27))&amp;" - "&amp;SUM((G=$B27)*(P=BA$8))</f>
        <v>0 - 0</v>
      </c>
      <c r="BB27" s="12" t="str">
        <f t="array" ref="BB27">SUM((G=BB$8)*(P=$B27))&amp;" - "&amp;SUM((G=$B27)*(P=BB$8))</f>
        <v>0 - 0</v>
      </c>
      <c r="BC27" s="12" t="str">
        <f t="array" ref="BC27">SUM((G=BC$8)*(P=$B27))&amp;" - "&amp;SUM((G=$B27)*(P=BC$8))</f>
        <v>0 - 0</v>
      </c>
      <c r="BD27" s="12" t="str">
        <f t="array" ref="BD27">SUM((G=BD$8)*(P=$B27))&amp;" - "&amp;SUM((G=$B27)*(P=BD$8))</f>
        <v>0 - 0</v>
      </c>
      <c r="BE27" s="12" t="str">
        <f t="array" ref="BE27">SUM((G=BE$8)*(P=$B27))&amp;" - "&amp;SUM((G=$B27)*(P=BE$8))</f>
        <v>0 - 0</v>
      </c>
      <c r="BF27" s="12" t="str">
        <f t="array" ref="BF27">SUM((G=BF$8)*(P=$B27))&amp;" - "&amp;SUM((G=$B27)*(P=BF$8))</f>
        <v>0 - 0</v>
      </c>
      <c r="BG27" s="12" t="str">
        <f t="array" ref="BG27">SUM((G=BG$8)*(P=$B27))&amp;" - "&amp;SUM((G=$B27)*(P=BG$8))</f>
        <v>0 - 0</v>
      </c>
      <c r="BH27" s="12" t="str">
        <f t="array" ref="BH27">SUM((G=BH$8)*(P=$B27))&amp;" - "&amp;SUM((G=$B27)*(P=BH$8))</f>
        <v>0 - 0</v>
      </c>
      <c r="BI27" s="12" t="str">
        <f t="array" ref="BI27">SUM((G=BI$8)*(P=$B27))&amp;" - "&amp;SUM((G=$B27)*(P=BI$8))</f>
        <v>0 - 0</v>
      </c>
      <c r="BJ27" s="12" t="str">
        <f t="array" ref="BJ27">SUM((G=BJ$8)*(P=$B27))&amp;" - "&amp;SUM((G=$B27)*(P=BJ$8))</f>
        <v>0 - 0</v>
      </c>
      <c r="BK27" s="12" t="str">
        <f t="array" ref="BK27">SUM((G=BK$8)*(P=$B27))&amp;" - "&amp;SUM((G=$B27)*(P=BK$8))</f>
        <v>0 - 0</v>
      </c>
      <c r="BL27" s="12" t="str">
        <f t="array" ref="BL27">SUM((G=BL$8)*(P=$B27))&amp;" - "&amp;SUM((G=$B27)*(P=BL$8))</f>
        <v>0 - 0</v>
      </c>
      <c r="BM27" s="12" t="str">
        <f t="array" ref="BM27">SUM((G=BM$8)*(P=$B27))&amp;" - "&amp;SUM((G=$B27)*(P=BM$8))</f>
        <v>0 - 0</v>
      </c>
      <c r="BN27" s="12" t="str">
        <f t="array" ref="BN27">SUM((G=BN$8)*(P=$B27))&amp;" - "&amp;SUM((G=$B27)*(P=BN$8))</f>
        <v>0 - 0</v>
      </c>
      <c r="BO27" s="12" t="str">
        <f t="array" ref="BO27">SUM((G=BO$8)*(P=$B27))&amp;" - "&amp;SUM((G=$B27)*(P=BO$8))</f>
        <v>0 - 0</v>
      </c>
      <c r="BP27" s="12" t="str">
        <f t="array" ref="BP27">SUM((G=BP$8)*(P=$B27))&amp;" - "&amp;SUM((G=$B27)*(P=BP$8))</f>
        <v>0 - 0</v>
      </c>
      <c r="BQ27" s="12" t="str">
        <f t="array" ref="BQ27">SUM((G=BQ$8)*(P=$B27))&amp;" - "&amp;SUM((G=$B27)*(P=BQ$8))</f>
        <v>0 - 0</v>
      </c>
      <c r="BR27" s="25" t="str">
        <f t="array" ref="BR27">SUM((G=BR$8)*(P=$B27))&amp;" - "&amp;SUM((G=$B27)*(P=BR$8))</f>
        <v>0 - 0</v>
      </c>
      <c r="BS27" s="25" t="str">
        <f t="array" ref="BS27">SUM((G=BS$8)*(P=$B27))&amp;" - "&amp;SUM((G=$B27)*(P=BS$8))</f>
        <v>0 - 0</v>
      </c>
      <c r="BT27" s="21" t="str">
        <f t="shared" si="4"/>
        <v>JEREMY</v>
      </c>
      <c r="BU27" s="16"/>
    </row>
    <row r="28" spans="2:73" ht="11.1" customHeight="1" x14ac:dyDescent="0.2">
      <c r="B28" s="22" t="s">
        <v>348</v>
      </c>
      <c r="C28" s="35" t="str">
        <f t="array" ref="C28">SUM((G=C$8)*(P=$B28))&amp;" - "&amp;SUM((G=$B28)*(P=C$8))</f>
        <v>0 - 0</v>
      </c>
      <c r="D28" s="12" t="str">
        <f t="array" ref="D28">SUM((G=D$8)*(P=$B28))&amp;" - "&amp;SUM((G=$B28)*(P=D$8))</f>
        <v>0 - 0</v>
      </c>
      <c r="E28" s="12" t="str">
        <f t="array" ref="E28">SUM((G=E$8)*(P=$B28))&amp;" - "&amp;SUM((G=$B28)*(P=E$8))</f>
        <v>0 - 0</v>
      </c>
      <c r="F28" s="12" t="str">
        <f t="array" ref="F28">SUM((G=F$8)*(P=$B28))&amp;" - "&amp;SUM((G=$B28)*(P=F$8))</f>
        <v>0 - 0</v>
      </c>
      <c r="G28" s="12" t="str">
        <f t="array" ref="G28">SUM((G=G$8)*(P=$B28))&amp;" - "&amp;SUM((G=$B28)*(P=G$8))</f>
        <v>0 - 0</v>
      </c>
      <c r="H28" s="12" t="str">
        <f t="array" ref="H28">SUM((G=H$8)*(P=$B28))&amp;" - "&amp;SUM((G=$B28)*(P=H$8))</f>
        <v>1 - 0</v>
      </c>
      <c r="I28" s="12" t="str">
        <f t="array" ref="I28">SUM((G=I$8)*(P=$B28))&amp;" - "&amp;SUM((G=$B28)*(P=I$8))</f>
        <v>0 - 0</v>
      </c>
      <c r="J28" s="12" t="str">
        <f t="array" ref="J28">SUM((G=J$8)*(P=$B28))&amp;" - "&amp;SUM((G=$B28)*(P=J$8))</f>
        <v>0 - 0</v>
      </c>
      <c r="K28" s="12" t="str">
        <f t="array" ref="K28">SUM((G=K$8)*(P=$B28))&amp;" - "&amp;SUM((G=$B28)*(P=K$8))</f>
        <v>0 - 0</v>
      </c>
      <c r="L28" s="12" t="str">
        <f t="array" ref="L28">SUM((G=L$8)*(P=$B28))&amp;" - "&amp;SUM((G=$B28)*(P=L$8))</f>
        <v>0 - 0</v>
      </c>
      <c r="M28" s="12" t="str">
        <f t="array" ref="M28">SUM((G=M$8)*(P=$B28))&amp;" - "&amp;SUM((G=$B28)*(P=M$8))</f>
        <v>0 - 0</v>
      </c>
      <c r="N28" s="12" t="str">
        <f t="array" ref="N28">SUM((G=N$8)*(P=$B28))&amp;" - "&amp;SUM((G=$B28)*(P=N$8))</f>
        <v>1 - 0</v>
      </c>
      <c r="O28" s="12" t="str">
        <f t="array" ref="O28">SUM((G=O$8)*(P=$B28))&amp;" - "&amp;SUM((G=$B28)*(P=O$8))</f>
        <v>0 - 0</v>
      </c>
      <c r="P28" s="12" t="str">
        <f t="array" ref="P28">SUM((G=P$8)*(P=$B28))&amp;" - "&amp;SUM((G=$B28)*(P=P$8))</f>
        <v>1 - 0</v>
      </c>
      <c r="Q28" s="12" t="str">
        <f t="array" ref="Q28">SUM((G=Q$8)*(P=$B28))&amp;" - "&amp;SUM((G=$B28)*(P=Q$8))</f>
        <v>0 - 0</v>
      </c>
      <c r="R28" s="12" t="str">
        <f t="array" ref="R28">SUM((G=R$8)*(P=$B28))&amp;" - "&amp;SUM((G=$B28)*(P=R$8))</f>
        <v>0 - 0</v>
      </c>
      <c r="S28" s="12" t="str">
        <f t="array" ref="S28">SUM((G=S$8)*(P=$B28))&amp;" - "&amp;SUM((G=$B28)*(P=S$8))</f>
        <v>0 - 0</v>
      </c>
      <c r="T28" s="12" t="str">
        <f t="array" ref="T28">SUM((G=T$8)*(P=$B28))&amp;" - "&amp;SUM((G=$B28)*(P=T$8))</f>
        <v>0 - 0</v>
      </c>
      <c r="U28" s="12" t="str">
        <f t="array" ref="U28">SUM((G=U$8)*(P=$B28))&amp;" - "&amp;SUM((G=$B28)*(P=U$8))</f>
        <v>0 - 0</v>
      </c>
      <c r="V28" s="12" t="str">
        <f t="array" ref="V28">SUM((G=V$8)*(P=$B28))&amp;" - "&amp;SUM((G=$B28)*(P=V$8))</f>
        <v>0 - 0</v>
      </c>
      <c r="W28" s="12" t="str">
        <f t="array" ref="W28">SUM((G=W$8)*(P=$B28))&amp;" - "&amp;SUM((G=$B28)*(P=W$8))</f>
        <v>0 - 0</v>
      </c>
      <c r="X28" s="12" t="str">
        <f t="array" ref="X28">SUM((G=X$8)*(P=$B28))&amp;" - "&amp;SUM((G=$B28)*(P=X$8))</f>
        <v>0 - 0</v>
      </c>
      <c r="Y28" s="12" t="str">
        <f t="array" ref="Y28">SUM((G=Y$8)*(P=$B28))&amp;" - "&amp;SUM((G=$B28)*(P=Y$8))</f>
        <v>0 - 0</v>
      </c>
      <c r="Z28" s="12" t="str">
        <f t="array" ref="Z28">SUM((G=Z$8)*(P=$B28))&amp;" - "&amp;SUM((G=$B28)*(P=Z$8))</f>
        <v>0 - 0</v>
      </c>
      <c r="AA28" s="12" t="str">
        <f t="array" ref="AA28">SUM((G=AA$8)*(P=$B28))&amp;" - "&amp;SUM((G=$B28)*(P=AA$8))</f>
        <v>0 - 0</v>
      </c>
      <c r="AB28" s="12" t="str">
        <f t="array" ref="AB28">SUM((G=AB$8)*(P=$B28))&amp;" - "&amp;SUM((G=$B28)*(P=AB$8))</f>
        <v>0 - 1</v>
      </c>
      <c r="AC28" s="12" t="str">
        <f t="array" ref="AC28">SUM((G=AC$8)*(P=$B28))&amp;" - "&amp;SUM((G=$B28)*(P=AC$8))</f>
        <v>0 - 0</v>
      </c>
      <c r="AD28" s="12" t="str">
        <f t="array" ref="AD28">SUM((G=AD$8)*(P=$B28))&amp;" - "&amp;SUM((G=$B28)*(P=AD$8))</f>
        <v>0 - 0</v>
      </c>
      <c r="AE28" s="12" t="str">
        <f t="array" ref="AE28">SUM((G=AE$8)*(P=$B28))&amp;" - "&amp;SUM((G=$B28)*(P=AE$8))</f>
        <v>0 - 0</v>
      </c>
      <c r="AF28" s="12" t="str">
        <f t="array" ref="AF28">SUM((G=AF$8)*(P=$B28))&amp;" - "&amp;SUM((G=$B28)*(P=AF$8))</f>
        <v>0 - 0</v>
      </c>
      <c r="AG28" s="12" t="str">
        <f t="array" ref="AG28">SUM((G=AG$8)*(P=$B28))&amp;" - "&amp;SUM((G=$B28)*(P=AG$8))</f>
        <v>0 - 0</v>
      </c>
      <c r="AH28" s="12" t="str">
        <f t="array" ref="AH28">SUM((G=AH$8)*(P=$B28))&amp;" - "&amp;SUM((G=$B28)*(P=AH$8))</f>
        <v>0 - 0</v>
      </c>
      <c r="AI28" s="12" t="str">
        <f t="array" ref="AI28">SUM((G=AI$8)*(P=$B28))&amp;" - "&amp;SUM((G=$B28)*(P=AI$8))</f>
        <v>1 - 0</v>
      </c>
      <c r="AJ28" s="12" t="str">
        <f t="array" ref="AJ28">SUM((G=AJ$8)*(P=$B28))&amp;" - "&amp;SUM((G=$B28)*(P=AJ$8))</f>
        <v>0 - 0</v>
      </c>
      <c r="AK28" s="12" t="str">
        <f t="array" ref="AK28">SUM((G=AK$8)*(P=$B28))&amp;" - "&amp;SUM((G=$B28)*(P=AK$8))</f>
        <v>0 - 0</v>
      </c>
      <c r="AL28" s="12" t="str">
        <f t="array" ref="AL28">SUM((G=AL$8)*(P=$B28))&amp;" - "&amp;SUM((G=$B28)*(P=AL$8))</f>
        <v>0 - 0</v>
      </c>
      <c r="AM28" s="12" t="str">
        <f t="array" ref="AM28">SUM((G=AM$8)*(P=$B28))&amp;" - "&amp;SUM((G=$B28)*(P=AM$8))</f>
        <v>0 - 0</v>
      </c>
      <c r="AN28" s="12" t="str">
        <f t="array" ref="AN28">SUM((G=AN$8)*(P=$B28))&amp;" - "&amp;SUM((G=$B28)*(P=AN$8))</f>
        <v>0 - 0</v>
      </c>
      <c r="AO28" s="12" t="str">
        <f t="array" ref="AO28">SUM((G=AO$8)*(P=$B28))&amp;" - "&amp;SUM((G=$B28)*(P=AO$8))</f>
        <v>0 - 0</v>
      </c>
      <c r="AP28" s="25" t="str">
        <f t="array" ref="AP28">SUM((G=AP$8)*(P=$B28))&amp;" - "&amp;SUM((G=$B28)*(P=AP$8))</f>
        <v>0 - 0</v>
      </c>
      <c r="AQ28" s="856" t="str">
        <f t="array" ref="AQ28">SUM((G=AQ$8)*(P=$B28))&amp;" - "&amp;SUM((G=$B28)*(P=AQ$8))</f>
        <v>0 - 0</v>
      </c>
      <c r="AR28" s="35" t="str">
        <f t="array" ref="AR28">SUM((G=AR$8)*(P=$B28))&amp;" - "&amp;SUM((G=$B28)*(P=AR$8))</f>
        <v>0 - 0</v>
      </c>
      <c r="AS28" s="12" t="str">
        <f t="array" ref="AS28">SUM((G=AS$8)*(P=$B28))&amp;" - "&amp;SUM((G=$B28)*(P=AS$8))</f>
        <v>0 - 0</v>
      </c>
      <c r="AT28" s="12" t="str">
        <f t="array" ref="AT28">SUM((G=AT$8)*(P=$B28))&amp;" - "&amp;SUM((G=$B28)*(P=AT$8))</f>
        <v>0 - 0</v>
      </c>
      <c r="AU28" s="12" t="str">
        <f t="array" ref="AU28">SUM((G=AU$8)*(P=$B28))&amp;" - "&amp;SUM((G=$B28)*(P=AU$8))</f>
        <v>0 - 0</v>
      </c>
      <c r="AV28" s="12" t="str">
        <f t="array" ref="AV28">SUM((G=AV$8)*(P=$B28))&amp;" - "&amp;SUM((G=$B28)*(P=AV$8))</f>
        <v>0 - 0</v>
      </c>
      <c r="AW28" s="12" t="str">
        <f t="array" ref="AW28">SUM((G=AW$8)*(P=$B28))&amp;" - "&amp;SUM((G=$B28)*(P=AW$8))</f>
        <v>0 - 0</v>
      </c>
      <c r="AX28" s="12" t="str">
        <f t="array" ref="AX28">SUM((G=AX$8)*(P=$B28))&amp;" - "&amp;SUM((G=$B28)*(P=AX$8))</f>
        <v>0 - 0</v>
      </c>
      <c r="AY28" s="12" t="str">
        <f t="array" ref="AY28">SUM((G=AY$8)*(P=$B28))&amp;" - "&amp;SUM((G=$B28)*(P=AY$8))</f>
        <v>0 - 0</v>
      </c>
      <c r="AZ28" s="12" t="str">
        <f t="array" ref="AZ28">SUM((G=AZ$8)*(P=$B28))&amp;" - "&amp;SUM((G=$B28)*(P=AZ$8))</f>
        <v>0 - 0</v>
      </c>
      <c r="BA28" s="12" t="str">
        <f t="array" ref="BA28">SUM((G=BA$8)*(P=$B28))&amp;" - "&amp;SUM((G=$B28)*(P=BA$8))</f>
        <v>0 - 0</v>
      </c>
      <c r="BB28" s="12" t="str">
        <f t="array" ref="BB28">SUM((G=BB$8)*(P=$B28))&amp;" - "&amp;SUM((G=$B28)*(P=BB$8))</f>
        <v>0 - 0</v>
      </c>
      <c r="BC28" s="12" t="str">
        <f t="array" ref="BC28">SUM((G=BC$8)*(P=$B28))&amp;" - "&amp;SUM((G=$B28)*(P=BC$8))</f>
        <v>0 - 0</v>
      </c>
      <c r="BD28" s="12" t="str">
        <f t="array" ref="BD28">SUM((G=BD$8)*(P=$B28))&amp;" - "&amp;SUM((G=$B28)*(P=BD$8))</f>
        <v>0 - 0</v>
      </c>
      <c r="BE28" s="12" t="str">
        <f t="array" ref="BE28">SUM((G=BE$8)*(P=$B28))&amp;" - "&amp;SUM((G=$B28)*(P=BE$8))</f>
        <v>0 - 0</v>
      </c>
      <c r="BF28" s="12" t="str">
        <f t="array" ref="BF28">SUM((G=BF$8)*(P=$B28))&amp;" - "&amp;SUM((G=$B28)*(P=BF$8))</f>
        <v>0 - 0</v>
      </c>
      <c r="BG28" s="12" t="str">
        <f t="array" ref="BG28">SUM((G=BG$8)*(P=$B28))&amp;" - "&amp;SUM((G=$B28)*(P=BG$8))</f>
        <v>0 - 0</v>
      </c>
      <c r="BH28" s="12" t="str">
        <f t="array" ref="BH28">SUM((G=BH$8)*(P=$B28))&amp;" - "&amp;SUM((G=$B28)*(P=BH$8))</f>
        <v>0 - 0</v>
      </c>
      <c r="BI28" s="12" t="str">
        <f t="array" ref="BI28">SUM((G=BI$8)*(P=$B28))&amp;" - "&amp;SUM((G=$B28)*(P=BI$8))</f>
        <v>0 - 0</v>
      </c>
      <c r="BJ28" s="12" t="str">
        <f t="array" ref="BJ28">SUM((G=BJ$8)*(P=$B28))&amp;" - "&amp;SUM((G=$B28)*(P=BJ$8))</f>
        <v>0 - 0</v>
      </c>
      <c r="BK28" s="12" t="str">
        <f t="array" ref="BK28">SUM((G=BK$8)*(P=$B28))&amp;" - "&amp;SUM((G=$B28)*(P=BK$8))</f>
        <v>0 - 0</v>
      </c>
      <c r="BL28" s="12" t="str">
        <f t="array" ref="BL28">SUM((G=BL$8)*(P=$B28))&amp;" - "&amp;SUM((G=$B28)*(P=BL$8))</f>
        <v>0 - 0</v>
      </c>
      <c r="BM28" s="12" t="str">
        <f t="array" ref="BM28">SUM((G=BM$8)*(P=$B28))&amp;" - "&amp;SUM((G=$B28)*(P=BM$8))</f>
        <v>0 - 0</v>
      </c>
      <c r="BN28" s="12" t="str">
        <f t="array" ref="BN28">SUM((G=BN$8)*(P=$B28))&amp;" - "&amp;SUM((G=$B28)*(P=BN$8))</f>
        <v>0 - 0</v>
      </c>
      <c r="BO28" s="12" t="str">
        <f t="array" ref="BO28">SUM((G=BO$8)*(P=$B28))&amp;" - "&amp;SUM((G=$B28)*(P=BO$8))</f>
        <v>0 - 0</v>
      </c>
      <c r="BP28" s="12" t="str">
        <f t="array" ref="BP28">SUM((G=BP$8)*(P=$B28))&amp;" - "&amp;SUM((G=$B28)*(P=BP$8))</f>
        <v>0 - 0</v>
      </c>
      <c r="BQ28" s="12" t="str">
        <f t="array" ref="BQ28">SUM((G=BQ$8)*(P=$B28))&amp;" - "&amp;SUM((G=$B28)*(P=BQ$8))</f>
        <v>0 - 0</v>
      </c>
      <c r="BR28" s="25" t="str">
        <f t="array" ref="BR28">SUM((G=BR$8)*(P=$B28))&amp;" - "&amp;SUM((G=$B28)*(P=BR$8))</f>
        <v>0 - 0</v>
      </c>
      <c r="BS28" s="25" t="str">
        <f t="array" ref="BS28">SUM((G=BS$8)*(P=$B28))&amp;" - "&amp;SUM((G=$B28)*(P=BS$8))</f>
        <v>0 - 0</v>
      </c>
      <c r="BT28" s="21" t="str">
        <f t="shared" si="4"/>
        <v>JEREMY D.</v>
      </c>
      <c r="BU28" s="16"/>
    </row>
    <row r="29" spans="2:73" ht="11.1" customHeight="1" x14ac:dyDescent="0.2">
      <c r="B29" s="22" t="s">
        <v>280</v>
      </c>
      <c r="C29" s="35" t="str">
        <f t="array" ref="C29">SUM((G=C$8)*(P=$B29))&amp;" - "&amp;SUM((G=$B29)*(P=C$8))</f>
        <v>0 - 1</v>
      </c>
      <c r="D29" s="12" t="str">
        <f t="array" ref="D29">SUM((G=D$8)*(P=$B29))&amp;" - "&amp;SUM((G=$B29)*(P=D$8))</f>
        <v>0 - 0</v>
      </c>
      <c r="E29" s="12" t="str">
        <f t="array" ref="E29">SUM((G=E$8)*(P=$B29))&amp;" - "&amp;SUM((G=$B29)*(P=E$8))</f>
        <v>0 - 0</v>
      </c>
      <c r="F29" s="12" t="str">
        <f t="array" ref="F29">SUM((G=F$8)*(P=$B29))&amp;" - "&amp;SUM((G=$B29)*(P=F$8))</f>
        <v>3 - 0</v>
      </c>
      <c r="G29" s="12" t="str">
        <f t="array" ref="G29">SUM((G=G$8)*(P=$B29))&amp;" - "&amp;SUM((G=$B29)*(P=G$8))</f>
        <v>2 - 1</v>
      </c>
      <c r="H29" s="12" t="str">
        <f t="array" ref="H29">SUM((G=H$8)*(P=$B29))&amp;" - "&amp;SUM((G=$B29)*(P=H$8))</f>
        <v>0 - 1</v>
      </c>
      <c r="I29" s="12" t="str">
        <f t="array" ref="I29">SUM((G=I$8)*(P=$B29))&amp;" - "&amp;SUM((G=$B29)*(P=I$8))</f>
        <v>0 - 0</v>
      </c>
      <c r="J29" s="12" t="str">
        <f t="array" ref="J29">SUM((G=J$8)*(P=$B29))&amp;" - "&amp;SUM((G=$B29)*(P=J$8))</f>
        <v>0 - 0</v>
      </c>
      <c r="K29" s="12" t="str">
        <f t="array" ref="K29">SUM((G=K$8)*(P=$B29))&amp;" - "&amp;SUM((G=$B29)*(P=K$8))</f>
        <v>0 - 0</v>
      </c>
      <c r="L29" s="12" t="str">
        <f t="array" ref="L29">SUM((G=L$8)*(P=$B29))&amp;" - "&amp;SUM((G=$B29)*(P=L$8))</f>
        <v>0 - 0</v>
      </c>
      <c r="M29" s="12" t="str">
        <f t="array" ref="M29">SUM((G=M$8)*(P=$B29))&amp;" - "&amp;SUM((G=$B29)*(P=M$8))</f>
        <v>0 - 1</v>
      </c>
      <c r="N29" s="12" t="str">
        <f t="array" ref="N29">SUM((G=N$8)*(P=$B29))&amp;" - "&amp;SUM((G=$B29)*(P=N$8))</f>
        <v>2 - 1</v>
      </c>
      <c r="O29" s="12" t="str">
        <f t="array" ref="O29">SUM((G=O$8)*(P=$B29))&amp;" - "&amp;SUM((G=$B29)*(P=O$8))</f>
        <v>0 - 0</v>
      </c>
      <c r="P29" s="12" t="str">
        <f t="array" ref="P29">SUM((G=P$8)*(P=$B29))&amp;" - "&amp;SUM((G=$B29)*(P=P$8))</f>
        <v>1 - 1</v>
      </c>
      <c r="Q29" s="12" t="str">
        <f t="array" ref="Q29">SUM((G=Q$8)*(P=$B29))&amp;" - "&amp;SUM((G=$B29)*(P=Q$8))</f>
        <v>1 - 1</v>
      </c>
      <c r="R29" s="12" t="str">
        <f t="array" ref="R29">SUM((G=R$8)*(P=$B29))&amp;" - "&amp;SUM((G=$B29)*(P=R$8))</f>
        <v>0 - 0</v>
      </c>
      <c r="S29" s="12" t="str">
        <f t="array" ref="S29">SUM((G=S$8)*(P=$B29))&amp;" - "&amp;SUM((G=$B29)*(P=S$8))</f>
        <v>0 - 0</v>
      </c>
      <c r="T29" s="12" t="str">
        <f t="array" ref="T29">SUM((G=T$8)*(P=$B29))&amp;" - "&amp;SUM((G=$B29)*(P=T$8))</f>
        <v>0 - 0</v>
      </c>
      <c r="U29" s="12" t="str">
        <f t="array" ref="U29">SUM((G=U$8)*(P=$B29))&amp;" - "&amp;SUM((G=$B29)*(P=U$8))</f>
        <v>0 - 0</v>
      </c>
      <c r="V29" s="12" t="str">
        <f t="array" ref="V29">SUM((G=V$8)*(P=$B29))&amp;" - "&amp;SUM((G=$B29)*(P=V$8))</f>
        <v>0 - 0</v>
      </c>
      <c r="W29" s="12" t="str">
        <f t="array" ref="W29">SUM((G=W$8)*(P=$B29))&amp;" - "&amp;SUM((G=$B29)*(P=W$8))</f>
        <v>0 - 0</v>
      </c>
      <c r="X29" s="12" t="str">
        <f t="array" ref="X29">SUM((G=X$8)*(P=$B29))&amp;" - "&amp;SUM((G=$B29)*(P=X$8))</f>
        <v>0 - 2</v>
      </c>
      <c r="Y29" s="12" t="str">
        <f t="array" ref="Y29">SUM((G=Y$8)*(P=$B29))&amp;" - "&amp;SUM((G=$B29)*(P=Y$8))</f>
        <v>0 - 0</v>
      </c>
      <c r="Z29" s="12" t="str">
        <f t="array" ref="Z29">SUM((G=Z$8)*(P=$B29))&amp;" - "&amp;SUM((G=$B29)*(P=Z$8))</f>
        <v>0 - 0</v>
      </c>
      <c r="AA29" s="12" t="str">
        <f t="array" ref="AA29">SUM((G=AA$8)*(P=$B29))&amp;" - "&amp;SUM((G=$B29)*(P=AA$8))</f>
        <v>0 - 0</v>
      </c>
      <c r="AB29" s="12" t="str">
        <f t="array" ref="AB29">SUM((G=AB$8)*(P=$B29))&amp;" - "&amp;SUM((G=$B29)*(P=AB$8))</f>
        <v>0 - 0</v>
      </c>
      <c r="AC29" s="12" t="str">
        <f t="array" ref="AC29">SUM((G=AC$8)*(P=$B29))&amp;" - "&amp;SUM((G=$B29)*(P=AC$8))</f>
        <v>0 - 0</v>
      </c>
      <c r="AD29" s="12" t="str">
        <f t="array" ref="AD29">SUM((G=AD$8)*(P=$B29))&amp;" - "&amp;SUM((G=$B29)*(P=AD$8))</f>
        <v>0 - 0</v>
      </c>
      <c r="AE29" s="12" t="str">
        <f t="array" ref="AE29">SUM((G=AE$8)*(P=$B29))&amp;" - "&amp;SUM((G=$B29)*(P=AE$8))</f>
        <v>0 - 3</v>
      </c>
      <c r="AF29" s="12" t="str">
        <f t="array" ref="AF29">SUM((G=AF$8)*(P=$B29))&amp;" - "&amp;SUM((G=$B29)*(P=AF$8))</f>
        <v>0 - 0</v>
      </c>
      <c r="AG29" s="12" t="str">
        <f t="array" ref="AG29">SUM((G=AG$8)*(P=$B29))&amp;" - "&amp;SUM((G=$B29)*(P=AG$8))</f>
        <v>0 - 0</v>
      </c>
      <c r="AH29" s="12" t="str">
        <f t="array" ref="AH29">SUM((G=AH$8)*(P=$B29))&amp;" - "&amp;SUM((G=$B29)*(P=AH$8))</f>
        <v>0 - 1</v>
      </c>
      <c r="AI29" s="12" t="str">
        <f t="array" ref="AI29">SUM((G=AI$8)*(P=$B29))&amp;" - "&amp;SUM((G=$B29)*(P=AI$8))</f>
        <v>0 - 0</v>
      </c>
      <c r="AJ29" s="12" t="str">
        <f t="array" ref="AJ29">SUM((G=AJ$8)*(P=$B29))&amp;" - "&amp;SUM((G=$B29)*(P=AJ$8))</f>
        <v>2 - 0</v>
      </c>
      <c r="AK29" s="12" t="str">
        <f t="array" ref="AK29">SUM((G=AK$8)*(P=$B29))&amp;" - "&amp;SUM((G=$B29)*(P=AK$8))</f>
        <v>2 - 0</v>
      </c>
      <c r="AL29" s="12" t="str">
        <f t="array" ref="AL29">SUM((G=AL$8)*(P=$B29))&amp;" - "&amp;SUM((G=$B29)*(P=AL$8))</f>
        <v>0 - 0</v>
      </c>
      <c r="AM29" s="12" t="str">
        <f t="array" ref="AM29">SUM((G=AM$8)*(P=$B29))&amp;" - "&amp;SUM((G=$B29)*(P=AM$8))</f>
        <v>0 - 0</v>
      </c>
      <c r="AN29" s="12" t="str">
        <f t="array" ref="AN29">SUM((G=AN$8)*(P=$B29))&amp;" - "&amp;SUM((G=$B29)*(P=AN$8))</f>
        <v>0 - 0</v>
      </c>
      <c r="AO29" s="12" t="str">
        <f t="array" ref="AO29">SUM((G=AO$8)*(P=$B29))&amp;" - "&amp;SUM((G=$B29)*(P=AO$8))</f>
        <v>0 - 0</v>
      </c>
      <c r="AP29" s="25" t="str">
        <f t="array" ref="AP29">SUM((G=AP$8)*(P=$B29))&amp;" - "&amp;SUM((G=$B29)*(P=AP$8))</f>
        <v>0 - 0</v>
      </c>
      <c r="AQ29" s="856" t="str">
        <f t="array" ref="AQ29">SUM((G=AQ$8)*(P=$B29))&amp;" - "&amp;SUM((G=$B29)*(P=AQ$8))</f>
        <v>0 - 0</v>
      </c>
      <c r="AR29" s="35" t="str">
        <f t="array" ref="AR29">SUM((G=AR$8)*(P=$B29))&amp;" - "&amp;SUM((G=$B29)*(P=AR$8))</f>
        <v>0 - 0</v>
      </c>
      <c r="AS29" s="12" t="str">
        <f t="array" ref="AS29">SUM((G=AS$8)*(P=$B29))&amp;" - "&amp;SUM((G=$B29)*(P=AS$8))</f>
        <v>0 - 0</v>
      </c>
      <c r="AT29" s="12" t="str">
        <f t="array" ref="AT29">SUM((G=AT$8)*(P=$B29))&amp;" - "&amp;SUM((G=$B29)*(P=AT$8))</f>
        <v>0 - 0</v>
      </c>
      <c r="AU29" s="12" t="str">
        <f t="array" ref="AU29">SUM((G=AU$8)*(P=$B29))&amp;" - "&amp;SUM((G=$B29)*(P=AU$8))</f>
        <v>0 - 0</v>
      </c>
      <c r="AV29" s="12" t="str">
        <f t="array" ref="AV29">SUM((G=AV$8)*(P=$B29))&amp;" - "&amp;SUM((G=$B29)*(P=AV$8))</f>
        <v>0 - 0</v>
      </c>
      <c r="AW29" s="12" t="str">
        <f t="array" ref="AW29">SUM((G=AW$8)*(P=$B29))&amp;" - "&amp;SUM((G=$B29)*(P=AW$8))</f>
        <v>0 - 0</v>
      </c>
      <c r="AX29" s="12" t="str">
        <f t="array" ref="AX29">SUM((G=AX$8)*(P=$B29))&amp;" - "&amp;SUM((G=$B29)*(P=AX$8))</f>
        <v>0 - 0</v>
      </c>
      <c r="AY29" s="12" t="str">
        <f t="array" ref="AY29">SUM((G=AY$8)*(P=$B29))&amp;" - "&amp;SUM((G=$B29)*(P=AY$8))</f>
        <v>0 - 0</v>
      </c>
      <c r="AZ29" s="12" t="str">
        <f t="array" ref="AZ29">SUM((G=AZ$8)*(P=$B29))&amp;" - "&amp;SUM((G=$B29)*(P=AZ$8))</f>
        <v>0 - 0</v>
      </c>
      <c r="BA29" s="12" t="str">
        <f t="array" ref="BA29">SUM((G=BA$8)*(P=$B29))&amp;" - "&amp;SUM((G=$B29)*(P=BA$8))</f>
        <v>0 - 0</v>
      </c>
      <c r="BB29" s="12" t="str">
        <f t="array" ref="BB29">SUM((G=BB$8)*(P=$B29))&amp;" - "&amp;SUM((G=$B29)*(P=BB$8))</f>
        <v>0 - 0</v>
      </c>
      <c r="BC29" s="12" t="str">
        <f t="array" ref="BC29">SUM((G=BC$8)*(P=$B29))&amp;" - "&amp;SUM((G=$B29)*(P=BC$8))</f>
        <v>0 - 0</v>
      </c>
      <c r="BD29" s="12" t="str">
        <f t="array" ref="BD29">SUM((G=BD$8)*(P=$B29))&amp;" - "&amp;SUM((G=$B29)*(P=BD$8))</f>
        <v>0 - 0</v>
      </c>
      <c r="BE29" s="12" t="str">
        <f t="array" ref="BE29">SUM((G=BE$8)*(P=$B29))&amp;" - "&amp;SUM((G=$B29)*(P=BE$8))</f>
        <v>0 - 0</v>
      </c>
      <c r="BF29" s="12" t="str">
        <f t="array" ref="BF29">SUM((G=BF$8)*(P=$B29))&amp;" - "&amp;SUM((G=$B29)*(P=BF$8))</f>
        <v>0 - 0</v>
      </c>
      <c r="BG29" s="12" t="str">
        <f t="array" ref="BG29">SUM((G=BG$8)*(P=$B29))&amp;" - "&amp;SUM((G=$B29)*(P=BG$8))</f>
        <v>0 - 0</v>
      </c>
      <c r="BH29" s="12" t="str">
        <f t="array" ref="BH29">SUM((G=BH$8)*(P=$B29))&amp;" - "&amp;SUM((G=$B29)*(P=BH$8))</f>
        <v>0 - 0</v>
      </c>
      <c r="BI29" s="12" t="str">
        <f t="array" ref="BI29">SUM((G=BI$8)*(P=$B29))&amp;" - "&amp;SUM((G=$B29)*(P=BI$8))</f>
        <v>0 - 0</v>
      </c>
      <c r="BJ29" s="12" t="str">
        <f t="array" ref="BJ29">SUM((G=BJ$8)*(P=$B29))&amp;" - "&amp;SUM((G=$B29)*(P=BJ$8))</f>
        <v>0 - 0</v>
      </c>
      <c r="BK29" s="12" t="str">
        <f t="array" ref="BK29">SUM((G=BK$8)*(P=$B29))&amp;" - "&amp;SUM((G=$B29)*(P=BK$8))</f>
        <v>0 - 0</v>
      </c>
      <c r="BL29" s="12" t="str">
        <f t="array" ref="BL29">SUM((G=BL$8)*(P=$B29))&amp;" - "&amp;SUM((G=$B29)*(P=BL$8))</f>
        <v>0 - 0</v>
      </c>
      <c r="BM29" s="12" t="str">
        <f t="array" ref="BM29">SUM((G=BM$8)*(P=$B29))&amp;" - "&amp;SUM((G=$B29)*(P=BM$8))</f>
        <v>0 - 0</v>
      </c>
      <c r="BN29" s="12" t="str">
        <f t="array" ref="BN29">SUM((G=BN$8)*(P=$B29))&amp;" - "&amp;SUM((G=$B29)*(P=BN$8))</f>
        <v>0 - 0</v>
      </c>
      <c r="BO29" s="12" t="str">
        <f t="array" ref="BO29">SUM((G=BO$8)*(P=$B29))&amp;" - "&amp;SUM((G=$B29)*(P=BO$8))</f>
        <v>0 - 0</v>
      </c>
      <c r="BP29" s="12" t="str">
        <f t="array" ref="BP29">SUM((G=BP$8)*(P=$B29))&amp;" - "&amp;SUM((G=$B29)*(P=BP$8))</f>
        <v>0 - 0</v>
      </c>
      <c r="BQ29" s="12" t="str">
        <f t="array" ref="BQ29">SUM((G=BQ$8)*(P=$B29))&amp;" - "&amp;SUM((G=$B29)*(P=BQ$8))</f>
        <v>0 - 0</v>
      </c>
      <c r="BR29" s="25" t="str">
        <f t="array" ref="BR29">SUM((G=BR$8)*(P=$B29))&amp;" - "&amp;SUM((G=$B29)*(P=BR$8))</f>
        <v>0 - 0</v>
      </c>
      <c r="BS29" s="25" t="str">
        <f t="array" ref="BS29">SUM((G=BS$8)*(P=$B29))&amp;" - "&amp;SUM((G=$B29)*(P=BS$8))</f>
        <v>0 - 0</v>
      </c>
      <c r="BT29" s="21" t="str">
        <f t="shared" si="4"/>
        <v>JEROME C.</v>
      </c>
      <c r="BU29" s="16"/>
    </row>
    <row r="30" spans="2:73" ht="11.1" customHeight="1" x14ac:dyDescent="0.2">
      <c r="B30" s="22" t="s">
        <v>97</v>
      </c>
      <c r="C30" s="35" t="str">
        <f t="array" ref="C30">SUM((G=C$8)*(P=$B30))&amp;" - "&amp;SUM((G=$B30)*(P=C$8))</f>
        <v>1 - 2</v>
      </c>
      <c r="D30" s="12" t="str">
        <f t="array" ref="D30">SUM((G=D$8)*(P=$B30))&amp;" - "&amp;SUM((G=$B30)*(P=D$8))</f>
        <v>3 - 1</v>
      </c>
      <c r="E30" s="12" t="str">
        <f t="array" ref="E30">SUM((G=E$8)*(P=$B30))&amp;" - "&amp;SUM((G=$B30)*(P=E$8))</f>
        <v>0 - 0</v>
      </c>
      <c r="F30" s="12" t="str">
        <f t="array" ref="F30">SUM((G=F$8)*(P=$B30))&amp;" - "&amp;SUM((G=$B30)*(P=F$8))</f>
        <v>2 - 1</v>
      </c>
      <c r="G30" s="12" t="str">
        <f t="array" ref="G30">SUM((G=G$8)*(P=$B30))&amp;" - "&amp;SUM((G=$B30)*(P=G$8))</f>
        <v>5 - 4</v>
      </c>
      <c r="H30" s="12" t="str">
        <f t="array" ref="H30">SUM((G=H$8)*(P=$B30))&amp;" - "&amp;SUM((G=$B30)*(P=H$8))</f>
        <v>5 - 3</v>
      </c>
      <c r="I30" s="12" t="str">
        <f t="array" ref="I30">SUM((G=I$8)*(P=$B30))&amp;" - "&amp;SUM((G=$B30)*(P=I$8))</f>
        <v>1 - 1</v>
      </c>
      <c r="J30" s="12" t="str">
        <f t="array" ref="J30">SUM((G=J$8)*(P=$B30))&amp;" - "&amp;SUM((G=$B30)*(P=J$8))</f>
        <v>0 - 0</v>
      </c>
      <c r="K30" s="12" t="str">
        <f t="array" ref="K30">SUM((G=K$8)*(P=$B30))&amp;" - "&amp;SUM((G=$B30)*(P=K$8))</f>
        <v>5 - 3</v>
      </c>
      <c r="L30" s="12" t="str">
        <f t="array" ref="L30">SUM((G=L$8)*(P=$B30))&amp;" - "&amp;SUM((G=$B30)*(P=L$8))</f>
        <v>1 - 0</v>
      </c>
      <c r="M30" s="12" t="str">
        <f t="array" ref="M30">SUM((G=M$8)*(P=$B30))&amp;" - "&amp;SUM((G=$B30)*(P=M$8))</f>
        <v>2 - 2</v>
      </c>
      <c r="N30" s="12" t="str">
        <f t="array" ref="N30">SUM((G=N$8)*(P=$B30))&amp;" - "&amp;SUM((G=$B30)*(P=N$8))</f>
        <v>9 - 3</v>
      </c>
      <c r="O30" s="12" t="str">
        <f t="array" ref="O30">SUM((G=O$8)*(P=$B30))&amp;" - "&amp;SUM((G=$B30)*(P=O$8))</f>
        <v>0 - 0</v>
      </c>
      <c r="P30" s="12" t="str">
        <f t="array" ref="P30">SUM((G=P$8)*(P=$B30))&amp;" - "&amp;SUM((G=$B30)*(P=P$8))</f>
        <v>5 - 5</v>
      </c>
      <c r="Q30" s="12" t="str">
        <f t="array" ref="Q30">SUM((G=Q$8)*(P=$B30))&amp;" - "&amp;SUM((G=$B30)*(P=Q$8))</f>
        <v>2 - 3</v>
      </c>
      <c r="R30" s="12" t="str">
        <f t="array" ref="R30">SUM((G=R$8)*(P=$B30))&amp;" - "&amp;SUM((G=$B30)*(P=R$8))</f>
        <v>1 - 0</v>
      </c>
      <c r="S30" s="12" t="str">
        <f t="array" ref="S30">SUM((G=S$8)*(P=$B30))&amp;" - "&amp;SUM((G=$B30)*(P=S$8))</f>
        <v>0 - 0</v>
      </c>
      <c r="T30" s="12" t="str">
        <f t="array" ref="T30">SUM((G=T$8)*(P=$B30))&amp;" - "&amp;SUM((G=$B30)*(P=T$8))</f>
        <v>1 - 0</v>
      </c>
      <c r="U30" s="12" t="str">
        <f t="array" ref="U30">SUM((G=U$8)*(P=$B30))&amp;" - "&amp;SUM((G=$B30)*(P=U$8))</f>
        <v>2 - 0</v>
      </c>
      <c r="V30" s="12" t="str">
        <f t="array" ref="V30">SUM((G=V$8)*(P=$B30))&amp;" - "&amp;SUM((G=$B30)*(P=V$8))</f>
        <v>0 - 0</v>
      </c>
      <c r="W30" s="12" t="str">
        <f t="array" ref="W30">SUM((G=W$8)*(P=$B30))&amp;" - "&amp;SUM((G=$B30)*(P=W$8))</f>
        <v>2 - 0</v>
      </c>
      <c r="X30" s="12" t="str">
        <f t="array" ref="X30">SUM((G=X$8)*(P=$B30))&amp;" - "&amp;SUM((G=$B30)*(P=X$8))</f>
        <v>0 - 0</v>
      </c>
      <c r="Y30" s="12" t="str">
        <f t="array" ref="Y30">SUM((G=Y$8)*(P=$B30))&amp;" - "&amp;SUM((G=$B30)*(P=Y$8))</f>
        <v>0 - 0</v>
      </c>
      <c r="Z30" s="12" t="str">
        <f t="array" ref="Z30">SUM((G=Z$8)*(P=$B30))&amp;" - "&amp;SUM((G=$B30)*(P=Z$8))</f>
        <v>0 - 1</v>
      </c>
      <c r="AA30" s="12" t="str">
        <f t="array" ref="AA30">SUM((G=AA$8)*(P=$B30))&amp;" - "&amp;SUM((G=$B30)*(P=AA$8))</f>
        <v>0 - 0</v>
      </c>
      <c r="AB30" s="12" t="str">
        <f t="array" ref="AB30">SUM((G=AB$8)*(P=$B30))&amp;" - "&amp;SUM((G=$B30)*(P=AB$8))</f>
        <v>1 - 4</v>
      </c>
      <c r="AC30" s="12" t="str">
        <f t="array" ref="AC30">SUM((G=AC$8)*(P=$B30))&amp;" - "&amp;SUM((G=$B30)*(P=AC$8))</f>
        <v>0 - 0</v>
      </c>
      <c r="AD30" s="12" t="str">
        <f t="array" ref="AD30">SUM((G=AD$8)*(P=$B30))&amp;" - "&amp;SUM((G=$B30)*(P=AD$8))</f>
        <v>2 - 1</v>
      </c>
      <c r="AE30" s="12" t="str">
        <f t="array" ref="AE30">SUM((G=AE$8)*(P=$B30))&amp;" - "&amp;SUM((G=$B30)*(P=AE$8))</f>
        <v>4 - 3</v>
      </c>
      <c r="AF30" s="12" t="str">
        <f t="array" ref="AF30">SUM((G=AF$8)*(P=$B30))&amp;" - "&amp;SUM((G=$B30)*(P=AF$8))</f>
        <v>1 - 1</v>
      </c>
      <c r="AG30" s="12" t="str">
        <f t="array" ref="AG30">SUM((G=AG$8)*(P=$B30))&amp;" - "&amp;SUM((G=$B30)*(P=AG$8))</f>
        <v>3 - 0</v>
      </c>
      <c r="AH30" s="12" t="str">
        <f t="array" ref="AH30">SUM((G=AH$8)*(P=$B30))&amp;" - "&amp;SUM((G=$B30)*(P=AH$8))</f>
        <v>2 - 2</v>
      </c>
      <c r="AI30" s="12" t="str">
        <f t="array" ref="AI30">SUM((G=AI$8)*(P=$B30))&amp;" - "&amp;SUM((G=$B30)*(P=AI$8))</f>
        <v>3 - 3</v>
      </c>
      <c r="AJ30" s="12" t="str">
        <f t="array" ref="AJ30">SUM((G=AJ$8)*(P=$B30))&amp;" - "&amp;SUM((G=$B30)*(P=AJ$8))</f>
        <v>2 - 1</v>
      </c>
      <c r="AK30" s="12" t="str">
        <f t="array" ref="AK30">SUM((G=AK$8)*(P=$B30))&amp;" - "&amp;SUM((G=$B30)*(P=AK$8))</f>
        <v>5 - 3</v>
      </c>
      <c r="AL30" s="12" t="str">
        <f t="array" ref="AL30">SUM((G=AL$8)*(P=$B30))&amp;" - "&amp;SUM((G=$B30)*(P=AL$8))</f>
        <v>0 - 0</v>
      </c>
      <c r="AM30" s="12" t="str">
        <f t="array" ref="AM30">SUM((G=AM$8)*(P=$B30))&amp;" - "&amp;SUM((G=$B30)*(P=AM$8))</f>
        <v>0 - 0</v>
      </c>
      <c r="AN30" s="12" t="str">
        <f t="array" ref="AN30">SUM((G=AN$8)*(P=$B30))&amp;" - "&amp;SUM((G=$B30)*(P=AN$8))</f>
        <v>0 - 0</v>
      </c>
      <c r="AO30" s="12" t="str">
        <f t="array" ref="AO30">SUM((G=AO$8)*(P=$B30))&amp;" - "&amp;SUM((G=$B30)*(P=AO$8))</f>
        <v>0 - 0</v>
      </c>
      <c r="AP30" s="25" t="str">
        <f t="array" ref="AP30">SUM((G=AP$8)*(P=$B30))&amp;" - "&amp;SUM((G=$B30)*(P=AP$8))</f>
        <v>1 - 1</v>
      </c>
      <c r="AQ30" s="856" t="str">
        <f t="array" ref="AQ30">SUM((G=AQ$8)*(P=$B30))&amp;" - "&amp;SUM((G=$B30)*(P=AQ$8))</f>
        <v>0 - 0</v>
      </c>
      <c r="AR30" s="35" t="str">
        <f t="array" ref="AR30">SUM((G=AR$8)*(P=$B30))&amp;" - "&amp;SUM((G=$B30)*(P=AR$8))</f>
        <v>0 - 0</v>
      </c>
      <c r="AS30" s="12" t="str">
        <f t="array" ref="AS30">SUM((G=AS$8)*(P=$B30))&amp;" - "&amp;SUM((G=$B30)*(P=AS$8))</f>
        <v>0 - 0</v>
      </c>
      <c r="AT30" s="12" t="str">
        <f t="array" ref="AT30">SUM((G=AT$8)*(P=$B30))&amp;" - "&amp;SUM((G=$B30)*(P=AT$8))</f>
        <v>0 - 0</v>
      </c>
      <c r="AU30" s="12" t="str">
        <f t="array" ref="AU30">SUM((G=AU$8)*(P=$B30))&amp;" - "&amp;SUM((G=$B30)*(P=AU$8))</f>
        <v>0 - 0</v>
      </c>
      <c r="AV30" s="12" t="str">
        <f t="array" ref="AV30">SUM((G=AV$8)*(P=$B30))&amp;" - "&amp;SUM((G=$B30)*(P=AV$8))</f>
        <v>0 - 0</v>
      </c>
      <c r="AW30" s="12" t="str">
        <f t="array" ref="AW30">SUM((G=AW$8)*(P=$B30))&amp;" - "&amp;SUM((G=$B30)*(P=AW$8))</f>
        <v>0 - 0</v>
      </c>
      <c r="AX30" s="12" t="str">
        <f t="array" ref="AX30">SUM((G=AX$8)*(P=$B30))&amp;" - "&amp;SUM((G=$B30)*(P=AX$8))</f>
        <v>0 - 0</v>
      </c>
      <c r="AY30" s="12" t="str">
        <f t="array" ref="AY30">SUM((G=AY$8)*(P=$B30))&amp;" - "&amp;SUM((G=$B30)*(P=AY$8))</f>
        <v>0 - 0</v>
      </c>
      <c r="AZ30" s="12" t="str">
        <f t="array" ref="AZ30">SUM((G=AZ$8)*(P=$B30))&amp;" - "&amp;SUM((G=$B30)*(P=AZ$8))</f>
        <v>0 - 0</v>
      </c>
      <c r="BA30" s="12" t="str">
        <f t="array" ref="BA30">SUM((G=BA$8)*(P=$B30))&amp;" - "&amp;SUM((G=$B30)*(P=BA$8))</f>
        <v>0 - 0</v>
      </c>
      <c r="BB30" s="12" t="str">
        <f t="array" ref="BB30">SUM((G=BB$8)*(P=$B30))&amp;" - "&amp;SUM((G=$B30)*(P=BB$8))</f>
        <v>0 - 0</v>
      </c>
      <c r="BC30" s="12" t="str">
        <f t="array" ref="BC30">SUM((G=BC$8)*(P=$B30))&amp;" - "&amp;SUM((G=$B30)*(P=BC$8))</f>
        <v>0 - 1</v>
      </c>
      <c r="BD30" s="12" t="str">
        <f t="array" ref="BD30">SUM((G=BD$8)*(P=$B30))&amp;" - "&amp;SUM((G=$B30)*(P=BD$8))</f>
        <v>0 - 0</v>
      </c>
      <c r="BE30" s="12" t="str">
        <f t="array" ref="BE30">SUM((G=BE$8)*(P=$B30))&amp;" - "&amp;SUM((G=$B30)*(P=BE$8))</f>
        <v>0 - 0</v>
      </c>
      <c r="BF30" s="12" t="str">
        <f t="array" ref="BF30">SUM((G=BF$8)*(P=$B30))&amp;" - "&amp;SUM((G=$B30)*(P=BF$8))</f>
        <v>0 - 0</v>
      </c>
      <c r="BG30" s="12" t="str">
        <f t="array" ref="BG30">SUM((G=BG$8)*(P=$B30))&amp;" - "&amp;SUM((G=$B30)*(P=BG$8))</f>
        <v>0 - 0</v>
      </c>
      <c r="BH30" s="12" t="str">
        <f t="array" ref="BH30">SUM((G=BH$8)*(P=$B30))&amp;" - "&amp;SUM((G=$B30)*(P=BH$8))</f>
        <v>0 - 0</v>
      </c>
      <c r="BI30" s="12" t="str">
        <f t="array" ref="BI30">SUM((G=BI$8)*(P=$B30))&amp;" - "&amp;SUM((G=$B30)*(P=BI$8))</f>
        <v>0 - 0</v>
      </c>
      <c r="BJ30" s="12" t="str">
        <f t="array" ref="BJ30">SUM((G=BJ$8)*(P=$B30))&amp;" - "&amp;SUM((G=$B30)*(P=BJ$8))</f>
        <v>0 - 0</v>
      </c>
      <c r="BK30" s="12" t="str">
        <f t="array" ref="BK30">SUM((G=BK$8)*(P=$B30))&amp;" - "&amp;SUM((G=$B30)*(P=BK$8))</f>
        <v>0 - 0</v>
      </c>
      <c r="BL30" s="12" t="str">
        <f t="array" ref="BL30">SUM((G=BL$8)*(P=$B30))&amp;" - "&amp;SUM((G=$B30)*(P=BL$8))</f>
        <v>1 - 0</v>
      </c>
      <c r="BM30" s="12" t="str">
        <f t="array" ref="BM30">SUM((G=BM$8)*(P=$B30))&amp;" - "&amp;SUM((G=$B30)*(P=BM$8))</f>
        <v>0 - 0</v>
      </c>
      <c r="BN30" s="12" t="str">
        <f t="array" ref="BN30">SUM((G=BN$8)*(P=$B30))&amp;" - "&amp;SUM((G=$B30)*(P=BN$8))</f>
        <v>0 - 0</v>
      </c>
      <c r="BO30" s="12" t="str">
        <f t="array" ref="BO30">SUM((G=BO$8)*(P=$B30))&amp;" - "&amp;SUM((G=$B30)*(P=BO$8))</f>
        <v>0 - 0</v>
      </c>
      <c r="BP30" s="12" t="str">
        <f t="array" ref="BP30">SUM((G=BP$8)*(P=$B30))&amp;" - "&amp;SUM((G=$B30)*(P=BP$8))</f>
        <v>0 - 0</v>
      </c>
      <c r="BQ30" s="12" t="str">
        <f t="array" ref="BQ30">SUM((G=BQ$8)*(P=$B30))&amp;" - "&amp;SUM((G=$B30)*(P=BQ$8))</f>
        <v>0 - 0</v>
      </c>
      <c r="BR30" s="25" t="str">
        <f t="array" ref="BR30">SUM((G=BR$8)*(P=$B30))&amp;" - "&amp;SUM((G=$B30)*(P=BR$8))</f>
        <v>0 - 1</v>
      </c>
      <c r="BS30" s="25" t="str">
        <f t="array" ref="BS30">SUM((G=BS$8)*(P=$B30))&amp;" - "&amp;SUM((G=$B30)*(P=BS$8))</f>
        <v>0 - 0</v>
      </c>
      <c r="BT30" s="21" t="str">
        <f t="shared" si="4"/>
        <v>JON</v>
      </c>
      <c r="BU30" s="15"/>
    </row>
    <row r="31" spans="2:73" ht="11.1" customHeight="1" x14ac:dyDescent="0.2">
      <c r="B31" s="22" t="s">
        <v>128</v>
      </c>
      <c r="C31" s="35" t="str">
        <f t="array" ref="C31">SUM((G=C$8)*(P=$B31))&amp;" - "&amp;SUM((G=$B31)*(P=C$8))</f>
        <v>0 - 0</v>
      </c>
      <c r="D31" s="12" t="str">
        <f t="array" ref="D31">SUM((G=D$8)*(P=$B31))&amp;" - "&amp;SUM((G=$B31)*(P=D$8))</f>
        <v>2 - 0</v>
      </c>
      <c r="E31" s="12" t="str">
        <f t="array" ref="E31">SUM((G=E$8)*(P=$B31))&amp;" - "&amp;SUM((G=$B31)*(P=E$8))</f>
        <v>0 - 0</v>
      </c>
      <c r="F31" s="12" t="str">
        <f t="array" ref="F31">SUM((G=F$8)*(P=$B31))&amp;" - "&amp;SUM((G=$B31)*(P=F$8))</f>
        <v>0 - 0</v>
      </c>
      <c r="G31" s="12" t="str">
        <f t="array" ref="G31">SUM((G=G$8)*(P=$B31))&amp;" - "&amp;SUM((G=$B31)*(P=G$8))</f>
        <v>0 - 0</v>
      </c>
      <c r="H31" s="12" t="str">
        <f t="array" ref="H31">SUM((G=H$8)*(P=$B31))&amp;" - "&amp;SUM((G=$B31)*(P=H$8))</f>
        <v>1 - 1</v>
      </c>
      <c r="I31" s="12" t="str">
        <f t="array" ref="I31">SUM((G=I$8)*(P=$B31))&amp;" - "&amp;SUM((G=$B31)*(P=I$8))</f>
        <v>0 - 0</v>
      </c>
      <c r="J31" s="12" t="str">
        <f t="array" ref="J31">SUM((G=J$8)*(P=$B31))&amp;" - "&amp;SUM((G=$B31)*(P=J$8))</f>
        <v>0 - 0</v>
      </c>
      <c r="K31" s="12" t="str">
        <f t="array" ref="K31">SUM((G=K$8)*(P=$B31))&amp;" - "&amp;SUM((G=$B31)*(P=K$8))</f>
        <v>0 - 0</v>
      </c>
      <c r="L31" s="12" t="str">
        <f t="array" ref="L31">SUM((G=L$8)*(P=$B31))&amp;" - "&amp;SUM((G=$B31)*(P=L$8))</f>
        <v>0 - 0</v>
      </c>
      <c r="M31" s="12" t="str">
        <f t="array" ref="M31">SUM((G=M$8)*(P=$B31))&amp;" - "&amp;SUM((G=$B31)*(P=M$8))</f>
        <v>0 - 0</v>
      </c>
      <c r="N31" s="12" t="str">
        <f t="array" ref="N31">SUM((G=N$8)*(P=$B31))&amp;" - "&amp;SUM((G=$B31)*(P=N$8))</f>
        <v>0 - 0</v>
      </c>
      <c r="O31" s="12" t="str">
        <f t="array" ref="O31">SUM((G=O$8)*(P=$B31))&amp;" - "&amp;SUM((G=$B31)*(P=O$8))</f>
        <v>0 - 1</v>
      </c>
      <c r="P31" s="12" t="str">
        <f t="array" ref="P31">SUM((G=P$8)*(P=$B31))&amp;" - "&amp;SUM((G=$B31)*(P=P$8))</f>
        <v>0 - 0</v>
      </c>
      <c r="Q31" s="12" t="str">
        <f t="array" ref="Q31">SUM((G=Q$8)*(P=$B31))&amp;" - "&amp;SUM((G=$B31)*(P=Q$8))</f>
        <v>1 - 0</v>
      </c>
      <c r="R31" s="12" t="str">
        <f t="array" ref="R31">SUM((G=R$8)*(P=$B31))&amp;" - "&amp;SUM((G=$B31)*(P=R$8))</f>
        <v>0 - 0</v>
      </c>
      <c r="S31" s="12" t="str">
        <f t="array" ref="S31">SUM((G=S$8)*(P=$B31))&amp;" - "&amp;SUM((G=$B31)*(P=S$8))</f>
        <v>0 - 0</v>
      </c>
      <c r="T31" s="12" t="str">
        <f t="array" ref="T31">SUM((G=T$8)*(P=$B31))&amp;" - "&amp;SUM((G=$B31)*(P=T$8))</f>
        <v>0 - 0</v>
      </c>
      <c r="U31" s="12" t="str">
        <f t="array" ref="U31">SUM((G=U$8)*(P=$B31))&amp;" - "&amp;SUM((G=$B31)*(P=U$8))</f>
        <v>0 - 0</v>
      </c>
      <c r="V31" s="12" t="str">
        <f t="array" ref="V31">SUM((G=V$8)*(P=$B31))&amp;" - "&amp;SUM((G=$B31)*(P=V$8))</f>
        <v>0 - 0</v>
      </c>
      <c r="W31" s="12" t="str">
        <f t="array" ref="W31">SUM((G=W$8)*(P=$B31))&amp;" - "&amp;SUM((G=$B31)*(P=W$8))</f>
        <v>0 - 0</v>
      </c>
      <c r="X31" s="12" t="str">
        <f t="array" ref="X31">SUM((G=X$8)*(P=$B31))&amp;" - "&amp;SUM((G=$B31)*(P=X$8))</f>
        <v>0 - 0</v>
      </c>
      <c r="Y31" s="12" t="str">
        <f t="array" ref="Y31">SUM((G=Y$8)*(P=$B31))&amp;" - "&amp;SUM((G=$B31)*(P=Y$8))</f>
        <v>0 - 0</v>
      </c>
      <c r="Z31" s="12" t="str">
        <f t="array" ref="Z31">SUM((G=Z$8)*(P=$B31))&amp;" - "&amp;SUM((G=$B31)*(P=Z$8))</f>
        <v>0 - 0</v>
      </c>
      <c r="AA31" s="12" t="str">
        <f t="array" ref="AA31">SUM((G=AA$8)*(P=$B31))&amp;" - "&amp;SUM((G=$B31)*(P=AA$8))</f>
        <v>0 - 1</v>
      </c>
      <c r="AB31" s="12" t="str">
        <f t="array" ref="AB31">SUM((G=AB$8)*(P=$B31))&amp;" - "&amp;SUM((G=$B31)*(P=AB$8))</f>
        <v>0 - 0</v>
      </c>
      <c r="AC31" s="12" t="str">
        <f t="array" ref="AC31">SUM((G=AC$8)*(P=$B31))&amp;" - "&amp;SUM((G=$B31)*(P=AC$8))</f>
        <v>0 - 0</v>
      </c>
      <c r="AD31" s="12" t="str">
        <f t="array" ref="AD31">SUM((G=AD$8)*(P=$B31))&amp;" - "&amp;SUM((G=$B31)*(P=AD$8))</f>
        <v>0 - 0</v>
      </c>
      <c r="AE31" s="12" t="str">
        <f t="array" ref="AE31">SUM((G=AE$8)*(P=$B31))&amp;" - "&amp;SUM((G=$B31)*(P=AE$8))</f>
        <v>0 - 0</v>
      </c>
      <c r="AF31" s="12" t="str">
        <f t="array" ref="AF31">SUM((G=AF$8)*(P=$B31))&amp;" - "&amp;SUM((G=$B31)*(P=AF$8))</f>
        <v>0 - 0</v>
      </c>
      <c r="AG31" s="12" t="str">
        <f t="array" ref="AG31">SUM((G=AG$8)*(P=$B31))&amp;" - "&amp;SUM((G=$B31)*(P=AG$8))</f>
        <v>0 - 1</v>
      </c>
      <c r="AH31" s="12" t="str">
        <f t="array" ref="AH31">SUM((G=AH$8)*(P=$B31))&amp;" - "&amp;SUM((G=$B31)*(P=AH$8))</f>
        <v>0 - 0</v>
      </c>
      <c r="AI31" s="12" t="str">
        <f t="array" ref="AI31">SUM((G=AI$8)*(P=$B31))&amp;" - "&amp;SUM((G=$B31)*(P=AI$8))</f>
        <v>1 - 0</v>
      </c>
      <c r="AJ31" s="12" t="str">
        <f t="array" ref="AJ31">SUM((G=AJ$8)*(P=$B31))&amp;" - "&amp;SUM((G=$B31)*(P=AJ$8))</f>
        <v>1 - 0</v>
      </c>
      <c r="AK31" s="12" t="str">
        <f t="array" ref="AK31">SUM((G=AK$8)*(P=$B31))&amp;" - "&amp;SUM((G=$B31)*(P=AK$8))</f>
        <v>0 - 0</v>
      </c>
      <c r="AL31" s="12" t="str">
        <f t="array" ref="AL31">SUM((G=AL$8)*(P=$B31))&amp;" - "&amp;SUM((G=$B31)*(P=AL$8))</f>
        <v>0 - 0</v>
      </c>
      <c r="AM31" s="12" t="str">
        <f t="array" ref="AM31">SUM((G=AM$8)*(P=$B31))&amp;" - "&amp;SUM((G=$B31)*(P=AM$8))</f>
        <v>0 - 0</v>
      </c>
      <c r="AN31" s="12" t="str">
        <f t="array" ref="AN31">SUM((G=AN$8)*(P=$B31))&amp;" - "&amp;SUM((G=$B31)*(P=AN$8))</f>
        <v>0 - 0</v>
      </c>
      <c r="AO31" s="12" t="str">
        <f t="array" ref="AO31">SUM((G=AO$8)*(P=$B31))&amp;" - "&amp;SUM((G=$B31)*(P=AO$8))</f>
        <v>0 - 0</v>
      </c>
      <c r="AP31" s="25" t="str">
        <f t="array" ref="AP31">SUM((G=AP$8)*(P=$B31))&amp;" - "&amp;SUM((G=$B31)*(P=AP$8))</f>
        <v>0 - 0</v>
      </c>
      <c r="AQ31" s="856" t="str">
        <f t="array" ref="AQ31">SUM((G=AQ$8)*(P=$B31))&amp;" - "&amp;SUM((G=$B31)*(P=AQ$8))</f>
        <v>0 - 0</v>
      </c>
      <c r="AR31" s="35" t="str">
        <f t="array" ref="AR31">SUM((G=AR$8)*(P=$B31))&amp;" - "&amp;SUM((G=$B31)*(P=AR$8))</f>
        <v>0 - 0</v>
      </c>
      <c r="AS31" s="12" t="str">
        <f t="array" ref="AS31">SUM((G=AS$8)*(P=$B31))&amp;" - "&amp;SUM((G=$B31)*(P=AS$8))</f>
        <v>0 - 0</v>
      </c>
      <c r="AT31" s="12" t="str">
        <f t="array" ref="AT31">SUM((G=AT$8)*(P=$B31))&amp;" - "&amp;SUM((G=$B31)*(P=AT$8))</f>
        <v>0 - 0</v>
      </c>
      <c r="AU31" s="12" t="str">
        <f t="array" ref="AU31">SUM((G=AU$8)*(P=$B31))&amp;" - "&amp;SUM((G=$B31)*(P=AU$8))</f>
        <v>0 - 0</v>
      </c>
      <c r="AV31" s="12" t="str">
        <f t="array" ref="AV31">SUM((G=AV$8)*(P=$B31))&amp;" - "&amp;SUM((G=$B31)*(P=AV$8))</f>
        <v>0 - 0</v>
      </c>
      <c r="AW31" s="12" t="str">
        <f t="array" ref="AW31">SUM((G=AW$8)*(P=$B31))&amp;" - "&amp;SUM((G=$B31)*(P=AW$8))</f>
        <v>0 - 0</v>
      </c>
      <c r="AX31" s="12" t="str">
        <f t="array" ref="AX31">SUM((G=AX$8)*(P=$B31))&amp;" - "&amp;SUM((G=$B31)*(P=AX$8))</f>
        <v>0 - 0</v>
      </c>
      <c r="AY31" s="12" t="str">
        <f t="array" ref="AY31">SUM((G=AY$8)*(P=$B31))&amp;" - "&amp;SUM((G=$B31)*(P=AY$8))</f>
        <v>0 - 0</v>
      </c>
      <c r="AZ31" s="12" t="str">
        <f t="array" ref="AZ31">SUM((G=AZ$8)*(P=$B31))&amp;" - "&amp;SUM((G=$B31)*(P=AZ$8))</f>
        <v>0 - 0</v>
      </c>
      <c r="BA31" s="12" t="str">
        <f t="array" ref="BA31">SUM((G=BA$8)*(P=$B31))&amp;" - "&amp;SUM((G=$B31)*(P=BA$8))</f>
        <v>0 - 0</v>
      </c>
      <c r="BB31" s="12" t="str">
        <f t="array" ref="BB31">SUM((G=BB$8)*(P=$B31))&amp;" - "&amp;SUM((G=$B31)*(P=BB$8))</f>
        <v>0 - 0</v>
      </c>
      <c r="BC31" s="12" t="str">
        <f t="array" ref="BC31">SUM((G=BC$8)*(P=$B31))&amp;" - "&amp;SUM((G=$B31)*(P=BC$8))</f>
        <v>0 - 0</v>
      </c>
      <c r="BD31" s="12" t="str">
        <f t="array" ref="BD31">SUM((G=BD$8)*(P=$B31))&amp;" - "&amp;SUM((G=$B31)*(P=BD$8))</f>
        <v>0 - 0</v>
      </c>
      <c r="BE31" s="12" t="str">
        <f t="array" ref="BE31">SUM((G=BE$8)*(P=$B31))&amp;" - "&amp;SUM((G=$B31)*(P=BE$8))</f>
        <v>0 - 0</v>
      </c>
      <c r="BF31" s="12" t="str">
        <f t="array" ref="BF31">SUM((G=BF$8)*(P=$B31))&amp;" - "&amp;SUM((G=$B31)*(P=BF$8))</f>
        <v>0 - 0</v>
      </c>
      <c r="BG31" s="12" t="str">
        <f t="array" ref="BG31">SUM((G=BG$8)*(P=$B31))&amp;" - "&amp;SUM((G=$B31)*(P=BG$8))</f>
        <v>0 - 0</v>
      </c>
      <c r="BH31" s="12" t="str">
        <f t="array" ref="BH31">SUM((G=BH$8)*(P=$B31))&amp;" - "&amp;SUM((G=$B31)*(P=BH$8))</f>
        <v>0 - 0</v>
      </c>
      <c r="BI31" s="12" t="str">
        <f t="array" ref="BI31">SUM((G=BI$8)*(P=$B31))&amp;" - "&amp;SUM((G=$B31)*(P=BI$8))</f>
        <v>0 - 0</v>
      </c>
      <c r="BJ31" s="12" t="str">
        <f t="array" ref="BJ31">SUM((G=BJ$8)*(P=$B31))&amp;" - "&amp;SUM((G=$B31)*(P=BJ$8))</f>
        <v>0 - 0</v>
      </c>
      <c r="BK31" s="12" t="str">
        <f t="array" ref="BK31">SUM((G=BK$8)*(P=$B31))&amp;" - "&amp;SUM((G=$B31)*(P=BK$8))</f>
        <v>0 - 0</v>
      </c>
      <c r="BL31" s="12" t="str">
        <f t="array" ref="BL31">SUM((G=BL$8)*(P=$B31))&amp;" - "&amp;SUM((G=$B31)*(P=BL$8))</f>
        <v>0 - 0</v>
      </c>
      <c r="BM31" s="12" t="str">
        <f t="array" ref="BM31">SUM((G=BM$8)*(P=$B31))&amp;" - "&amp;SUM((G=$B31)*(P=BM$8))</f>
        <v>0 - 0</v>
      </c>
      <c r="BN31" s="12" t="str">
        <f t="array" ref="BN31">SUM((G=BN$8)*(P=$B31))&amp;" - "&amp;SUM((G=$B31)*(P=BN$8))</f>
        <v>0 - 0</v>
      </c>
      <c r="BO31" s="12" t="str">
        <f t="array" ref="BO31">SUM((G=BO$8)*(P=$B31))&amp;" - "&amp;SUM((G=$B31)*(P=BO$8))</f>
        <v>0 - 0</v>
      </c>
      <c r="BP31" s="12" t="str">
        <f t="array" ref="BP31">SUM((G=BP$8)*(P=$B31))&amp;" - "&amp;SUM((G=$B31)*(P=BP$8))</f>
        <v>0 - 0</v>
      </c>
      <c r="BQ31" s="12" t="str">
        <f t="array" ref="BQ31">SUM((G=BQ$8)*(P=$B31))&amp;" - "&amp;SUM((G=$B31)*(P=BQ$8))</f>
        <v>0 - 0</v>
      </c>
      <c r="BR31" s="25" t="str">
        <f t="array" ref="BR31">SUM((G=BR$8)*(P=$B31))&amp;" - "&amp;SUM((G=$B31)*(P=BR$8))</f>
        <v>0 - 0</v>
      </c>
      <c r="BS31" s="25" t="str">
        <f t="array" ref="BS31">SUM((G=BS$8)*(P=$B31))&amp;" - "&amp;SUM((G=$B31)*(P=BS$8))</f>
        <v>0 - 0</v>
      </c>
      <c r="BT31" s="21" t="str">
        <f t="shared" si="4"/>
        <v>JOULS</v>
      </c>
      <c r="BU31" s="15"/>
    </row>
    <row r="32" spans="2:73" ht="11.1" customHeight="1" x14ac:dyDescent="0.2">
      <c r="B32" s="22" t="s">
        <v>148</v>
      </c>
      <c r="C32" s="35" t="str">
        <f t="array" ref="C32">SUM((G=C$8)*(P=$B32))&amp;" - "&amp;SUM((G=$B32)*(P=C$8))</f>
        <v>0 - 1</v>
      </c>
      <c r="D32" s="12" t="str">
        <f t="array" ref="D32">SUM((G=D$8)*(P=$B32))&amp;" - "&amp;SUM((G=$B32)*(P=D$8))</f>
        <v>0 - 0</v>
      </c>
      <c r="E32" s="12" t="str">
        <f t="array" ref="E32">SUM((G=E$8)*(P=$B32))&amp;" - "&amp;SUM((G=$B32)*(P=E$8))</f>
        <v>0 - 0</v>
      </c>
      <c r="F32" s="12" t="str">
        <f t="array" ref="F32">SUM((G=F$8)*(P=$B32))&amp;" - "&amp;SUM((G=$B32)*(P=F$8))</f>
        <v>0 - 0</v>
      </c>
      <c r="G32" s="12" t="str">
        <f t="array" ref="G32">SUM((G=G$8)*(P=$B32))&amp;" - "&amp;SUM((G=$B32)*(P=G$8))</f>
        <v>0 - 0</v>
      </c>
      <c r="H32" s="12" t="str">
        <f t="array" ref="H32">SUM((G=H$8)*(P=$B32))&amp;" - "&amp;SUM((G=$B32)*(P=H$8))</f>
        <v>0 - 1</v>
      </c>
      <c r="I32" s="12" t="str">
        <f t="array" ref="I32">SUM((G=I$8)*(P=$B32))&amp;" - "&amp;SUM((G=$B32)*(P=I$8))</f>
        <v>0 - 0</v>
      </c>
      <c r="J32" s="12" t="str">
        <f t="array" ref="J32">SUM((G=J$8)*(P=$B32))&amp;" - "&amp;SUM((G=$B32)*(P=J$8))</f>
        <v>0 - 0</v>
      </c>
      <c r="K32" s="12" t="str">
        <f t="array" ref="K32">SUM((G=K$8)*(P=$B32))&amp;" - "&amp;SUM((G=$B32)*(P=K$8))</f>
        <v>0 - 0</v>
      </c>
      <c r="L32" s="12" t="str">
        <f t="array" ref="L32">SUM((G=L$8)*(P=$B32))&amp;" - "&amp;SUM((G=$B32)*(P=L$8))</f>
        <v>0 - 0</v>
      </c>
      <c r="M32" s="12" t="str">
        <f t="array" ref="M32">SUM((G=M$8)*(P=$B32))&amp;" - "&amp;SUM((G=$B32)*(P=M$8))</f>
        <v>0 - 1</v>
      </c>
      <c r="N32" s="12" t="str">
        <f t="array" ref="N32">SUM((G=N$8)*(P=$B32))&amp;" - "&amp;SUM((G=$B32)*(P=N$8))</f>
        <v>0 - 1</v>
      </c>
      <c r="O32" s="12" t="str">
        <f t="array" ref="O32">SUM((G=O$8)*(P=$B32))&amp;" - "&amp;SUM((G=$B32)*(P=O$8))</f>
        <v>0 - 0</v>
      </c>
      <c r="P32" s="12" t="str">
        <f t="array" ref="P32">SUM((G=P$8)*(P=$B32))&amp;" - "&amp;SUM((G=$B32)*(P=P$8))</f>
        <v>1 - 1</v>
      </c>
      <c r="Q32" s="12" t="str">
        <f t="array" ref="Q32">SUM((G=Q$8)*(P=$B32))&amp;" - "&amp;SUM((G=$B32)*(P=Q$8))</f>
        <v>0 - 2</v>
      </c>
      <c r="R32" s="12" t="str">
        <f t="array" ref="R32">SUM((G=R$8)*(P=$B32))&amp;" - "&amp;SUM((G=$B32)*(P=R$8))</f>
        <v>0 - 0</v>
      </c>
      <c r="S32" s="12" t="str">
        <f t="array" ref="S32">SUM((G=S$8)*(P=$B32))&amp;" - "&amp;SUM((G=$B32)*(P=S$8))</f>
        <v>0 - 0</v>
      </c>
      <c r="T32" s="12" t="str">
        <f t="array" ref="T32">SUM((G=T$8)*(P=$B32))&amp;" - "&amp;SUM((G=$B32)*(P=T$8))</f>
        <v>0 - 0</v>
      </c>
      <c r="U32" s="12" t="str">
        <f t="array" ref="U32">SUM((G=U$8)*(P=$B32))&amp;" - "&amp;SUM((G=$B32)*(P=U$8))</f>
        <v>0 - 0</v>
      </c>
      <c r="V32" s="12" t="str">
        <f t="array" ref="V32">SUM((G=V$8)*(P=$B32))&amp;" - "&amp;SUM((G=$B32)*(P=V$8))</f>
        <v>0 - 0</v>
      </c>
      <c r="W32" s="12" t="str">
        <f t="array" ref="W32">SUM((G=W$8)*(P=$B32))&amp;" - "&amp;SUM((G=$B32)*(P=W$8))</f>
        <v>0 - 0</v>
      </c>
      <c r="X32" s="12" t="str">
        <f t="array" ref="X32">SUM((G=X$8)*(P=$B32))&amp;" - "&amp;SUM((G=$B32)*(P=X$8))</f>
        <v>1 - 0</v>
      </c>
      <c r="Y32" s="12" t="str">
        <f t="array" ref="Y32">SUM((G=Y$8)*(P=$B32))&amp;" - "&amp;SUM((G=$B32)*(P=Y$8))</f>
        <v>0 - 0</v>
      </c>
      <c r="Z32" s="12" t="str">
        <f t="array" ref="Z32">SUM((G=Z$8)*(P=$B32))&amp;" - "&amp;SUM((G=$B32)*(P=Z$8))</f>
        <v>0 - 0</v>
      </c>
      <c r="AA32" s="12" t="str">
        <f t="array" ref="AA32">SUM((G=AA$8)*(P=$B32))&amp;" - "&amp;SUM((G=$B32)*(P=AA$8))</f>
        <v>0 - 0</v>
      </c>
      <c r="AB32" s="12" t="str">
        <f t="array" ref="AB32">SUM((G=AB$8)*(P=$B32))&amp;" - "&amp;SUM((G=$B32)*(P=AB$8))</f>
        <v>0 - 1</v>
      </c>
      <c r="AC32" s="12" t="str">
        <f t="array" ref="AC32">SUM((G=AC$8)*(P=$B32))&amp;" - "&amp;SUM((G=$B32)*(P=AC$8))</f>
        <v>0 - 0</v>
      </c>
      <c r="AD32" s="12" t="str">
        <f t="array" ref="AD32">SUM((G=AD$8)*(P=$B32))&amp;" - "&amp;SUM((G=$B32)*(P=AD$8))</f>
        <v>0 - 0</v>
      </c>
      <c r="AE32" s="12" t="str">
        <f t="array" ref="AE32">SUM((G=AE$8)*(P=$B32))&amp;" - "&amp;SUM((G=$B32)*(P=AE$8))</f>
        <v>0 - 0</v>
      </c>
      <c r="AF32" s="12" t="str">
        <f t="array" ref="AF32">SUM((G=AF$8)*(P=$B32))&amp;" - "&amp;SUM((G=$B32)*(P=AF$8))</f>
        <v>0 - 0</v>
      </c>
      <c r="AG32" s="12" t="str">
        <f t="array" ref="AG32">SUM((G=AG$8)*(P=$B32))&amp;" - "&amp;SUM((G=$B32)*(P=AG$8))</f>
        <v>0 - 0</v>
      </c>
      <c r="AH32" s="12" t="str">
        <f t="array" ref="AH32">SUM((G=AH$8)*(P=$B32))&amp;" - "&amp;SUM((G=$B32)*(P=AH$8))</f>
        <v>0 - 0</v>
      </c>
      <c r="AI32" s="12" t="str">
        <f t="array" ref="AI32">SUM((G=AI$8)*(P=$B32))&amp;" - "&amp;SUM((G=$B32)*(P=AI$8))</f>
        <v>0 - 0</v>
      </c>
      <c r="AJ32" s="12" t="str">
        <f t="array" ref="AJ32">SUM((G=AJ$8)*(P=$B32))&amp;" - "&amp;SUM((G=$B32)*(P=AJ$8))</f>
        <v>1 - 0</v>
      </c>
      <c r="AK32" s="12" t="str">
        <f t="array" ref="AK32">SUM((G=AK$8)*(P=$B32))&amp;" - "&amp;SUM((G=$B32)*(P=AK$8))</f>
        <v>0 - 1</v>
      </c>
      <c r="AL32" s="12" t="str">
        <f t="array" ref="AL32">SUM((G=AL$8)*(P=$B32))&amp;" - "&amp;SUM((G=$B32)*(P=AL$8))</f>
        <v>0 - 0</v>
      </c>
      <c r="AM32" s="12" t="str">
        <f t="array" ref="AM32">SUM((G=AM$8)*(P=$B32))&amp;" - "&amp;SUM((G=$B32)*(P=AM$8))</f>
        <v>0 - 0</v>
      </c>
      <c r="AN32" s="12" t="str">
        <f t="array" ref="AN32">SUM((G=AN$8)*(P=$B32))&amp;" - "&amp;SUM((G=$B32)*(P=AN$8))</f>
        <v>0 - 0</v>
      </c>
      <c r="AO32" s="12" t="str">
        <f t="array" ref="AO32">SUM((G=AO$8)*(P=$B32))&amp;" - "&amp;SUM((G=$B32)*(P=AO$8))</f>
        <v>0 - 0</v>
      </c>
      <c r="AP32" s="25" t="str">
        <f t="array" ref="AP32">SUM((G=AP$8)*(P=$B32))&amp;" - "&amp;SUM((G=$B32)*(P=AP$8))</f>
        <v>0 - 0</v>
      </c>
      <c r="AQ32" s="856" t="str">
        <f t="array" ref="AQ32">SUM((G=AQ$8)*(P=$B32))&amp;" - "&amp;SUM((G=$B32)*(P=AQ$8))</f>
        <v>0 - 0</v>
      </c>
      <c r="AR32" s="35" t="str">
        <f t="array" ref="AR32">SUM((G=AR$8)*(P=$B32))&amp;" - "&amp;SUM((G=$B32)*(P=AR$8))</f>
        <v>0 - 0</v>
      </c>
      <c r="AS32" s="12" t="str">
        <f t="array" ref="AS32">SUM((G=AS$8)*(P=$B32))&amp;" - "&amp;SUM((G=$B32)*(P=AS$8))</f>
        <v>0 - 0</v>
      </c>
      <c r="AT32" s="12" t="str">
        <f t="array" ref="AT32">SUM((G=AT$8)*(P=$B32))&amp;" - "&amp;SUM((G=$B32)*(P=AT$8))</f>
        <v>0 - 0</v>
      </c>
      <c r="AU32" s="12" t="str">
        <f t="array" ref="AU32">SUM((G=AU$8)*(P=$B32))&amp;" - "&amp;SUM((G=$B32)*(P=AU$8))</f>
        <v>0 - 0</v>
      </c>
      <c r="AV32" s="12" t="str">
        <f t="array" ref="AV32">SUM((G=AV$8)*(P=$B32))&amp;" - "&amp;SUM((G=$B32)*(P=AV$8))</f>
        <v>0 - 0</v>
      </c>
      <c r="AW32" s="12" t="str">
        <f t="array" ref="AW32">SUM((G=AW$8)*(P=$B32))&amp;" - "&amp;SUM((G=$B32)*(P=AW$8))</f>
        <v>0 - 0</v>
      </c>
      <c r="AX32" s="12" t="str">
        <f t="array" ref="AX32">SUM((G=AX$8)*(P=$B32))&amp;" - "&amp;SUM((G=$B32)*(P=AX$8))</f>
        <v>0 - 0</v>
      </c>
      <c r="AY32" s="12" t="str">
        <f t="array" ref="AY32">SUM((G=AY$8)*(P=$B32))&amp;" - "&amp;SUM((G=$B32)*(P=AY$8))</f>
        <v>0 - 0</v>
      </c>
      <c r="AZ32" s="12" t="str">
        <f t="array" ref="AZ32">SUM((G=AZ$8)*(P=$B32))&amp;" - "&amp;SUM((G=$B32)*(P=AZ$8))</f>
        <v>0 - 0</v>
      </c>
      <c r="BA32" s="12" t="str">
        <f t="array" ref="BA32">SUM((G=BA$8)*(P=$B32))&amp;" - "&amp;SUM((G=$B32)*(P=BA$8))</f>
        <v>0 - 0</v>
      </c>
      <c r="BB32" s="12" t="str">
        <f t="array" ref="BB32">SUM((G=BB$8)*(P=$B32))&amp;" - "&amp;SUM((G=$B32)*(P=BB$8))</f>
        <v>0 - 0</v>
      </c>
      <c r="BC32" s="12" t="str">
        <f t="array" ref="BC32">SUM((G=BC$8)*(P=$B32))&amp;" - "&amp;SUM((G=$B32)*(P=BC$8))</f>
        <v>0 - 0</v>
      </c>
      <c r="BD32" s="12" t="str">
        <f t="array" ref="BD32">SUM((G=BD$8)*(P=$B32))&amp;" - "&amp;SUM((G=$B32)*(P=BD$8))</f>
        <v>0 - 0</v>
      </c>
      <c r="BE32" s="12" t="str">
        <f t="array" ref="BE32">SUM((G=BE$8)*(P=$B32))&amp;" - "&amp;SUM((G=$B32)*(P=BE$8))</f>
        <v>0 - 0</v>
      </c>
      <c r="BF32" s="12" t="str">
        <f t="array" ref="BF32">SUM((G=BF$8)*(P=$B32))&amp;" - "&amp;SUM((G=$B32)*(P=BF$8))</f>
        <v>0 - 0</v>
      </c>
      <c r="BG32" s="12" t="str">
        <f t="array" ref="BG32">SUM((G=BG$8)*(P=$B32))&amp;" - "&amp;SUM((G=$B32)*(P=BG$8))</f>
        <v>0 - 0</v>
      </c>
      <c r="BH32" s="12" t="str">
        <f t="array" ref="BH32">SUM((G=BH$8)*(P=$B32))&amp;" - "&amp;SUM((G=$B32)*(P=BH$8))</f>
        <v>0 - 0</v>
      </c>
      <c r="BI32" s="12" t="str">
        <f t="array" ref="BI32">SUM((G=BI$8)*(P=$B32))&amp;" - "&amp;SUM((G=$B32)*(P=BI$8))</f>
        <v>0 - 0</v>
      </c>
      <c r="BJ32" s="12" t="str">
        <f t="array" ref="BJ32">SUM((G=BJ$8)*(P=$B32))&amp;" - "&amp;SUM((G=$B32)*(P=BJ$8))</f>
        <v>0 - 0</v>
      </c>
      <c r="BK32" s="12" t="str">
        <f t="array" ref="BK32">SUM((G=BK$8)*(P=$B32))&amp;" - "&amp;SUM((G=$B32)*(P=BK$8))</f>
        <v>0 - 0</v>
      </c>
      <c r="BL32" s="12" t="str">
        <f t="array" ref="BL32">SUM((G=BL$8)*(P=$B32))&amp;" - "&amp;SUM((G=$B32)*(P=BL$8))</f>
        <v>0 - 0</v>
      </c>
      <c r="BM32" s="12" t="str">
        <f t="array" ref="BM32">SUM((G=BM$8)*(P=$B32))&amp;" - "&amp;SUM((G=$B32)*(P=BM$8))</f>
        <v>0 - 0</v>
      </c>
      <c r="BN32" s="12" t="str">
        <f t="array" ref="BN32">SUM((G=BN$8)*(P=$B32))&amp;" - "&amp;SUM((G=$B32)*(P=BN$8))</f>
        <v>0 - 0</v>
      </c>
      <c r="BO32" s="12" t="str">
        <f t="array" ref="BO32">SUM((G=BO$8)*(P=$B32))&amp;" - "&amp;SUM((G=$B32)*(P=BO$8))</f>
        <v>0 - 0</v>
      </c>
      <c r="BP32" s="12" t="str">
        <f t="array" ref="BP32">SUM((G=BP$8)*(P=$B32))&amp;" - "&amp;SUM((G=$B32)*(P=BP$8))</f>
        <v>0 - 0</v>
      </c>
      <c r="BQ32" s="12" t="str">
        <f t="array" ref="BQ32">SUM((G=BQ$8)*(P=$B32))&amp;" - "&amp;SUM((G=$B32)*(P=BQ$8))</f>
        <v>0 - 0</v>
      </c>
      <c r="BR32" s="25" t="str">
        <f t="array" ref="BR32">SUM((G=BR$8)*(P=$B32))&amp;" - "&amp;SUM((G=$B32)*(P=BR$8))</f>
        <v>0 - 0</v>
      </c>
      <c r="BS32" s="25" t="str">
        <f t="array" ref="BS32">SUM((G=BS$8)*(P=$B32))&amp;" - "&amp;SUM((G=$B32)*(P=BS$8))</f>
        <v>1 - 0</v>
      </c>
      <c r="BT32" s="21" t="str">
        <f t="shared" si="4"/>
        <v>JUDE</v>
      </c>
      <c r="BU32" s="15"/>
    </row>
    <row r="33" spans="2:73" ht="11.1" customHeight="1" x14ac:dyDescent="0.2">
      <c r="B33" s="22" t="s">
        <v>98</v>
      </c>
      <c r="C33" s="35" t="str">
        <f t="array" ref="C33">SUM((G=C$8)*(P=$B33))&amp;" - "&amp;SUM((G=$B33)*(P=C$8))</f>
        <v>0 - 0</v>
      </c>
      <c r="D33" s="12" t="str">
        <f t="array" ref="D33">SUM((G=D$8)*(P=$B33))&amp;" - "&amp;SUM((G=$B33)*(P=D$8))</f>
        <v>0 - 1</v>
      </c>
      <c r="E33" s="12" t="str">
        <f t="array" ref="E33">SUM((G=E$8)*(P=$B33))&amp;" - "&amp;SUM((G=$B33)*(P=E$8))</f>
        <v>0 - 0</v>
      </c>
      <c r="F33" s="12" t="str">
        <f t="array" ref="F33">SUM((G=F$8)*(P=$B33))&amp;" - "&amp;SUM((G=$B33)*(P=F$8))</f>
        <v>1 - 0</v>
      </c>
      <c r="G33" s="12" t="str">
        <f t="array" ref="G33">SUM((G=G$8)*(P=$B33))&amp;" - "&amp;SUM((G=$B33)*(P=G$8))</f>
        <v>1 - 0</v>
      </c>
      <c r="H33" s="12" t="str">
        <f t="array" ref="H33">SUM((G=H$8)*(P=$B33))&amp;" - "&amp;SUM((G=$B33)*(P=H$8))</f>
        <v>0 - 0</v>
      </c>
      <c r="I33" s="12" t="str">
        <f t="array" ref="I33">SUM((G=I$8)*(P=$B33))&amp;" - "&amp;SUM((G=$B33)*(P=I$8))</f>
        <v>1 - 0</v>
      </c>
      <c r="J33" s="12" t="str">
        <f t="array" ref="J33">SUM((G=J$8)*(P=$B33))&amp;" - "&amp;SUM((G=$B33)*(P=J$8))</f>
        <v>0 - 0</v>
      </c>
      <c r="K33" s="12" t="str">
        <f t="array" ref="K33">SUM((G=K$8)*(P=$B33))&amp;" - "&amp;SUM((G=$B33)*(P=K$8))</f>
        <v>1 - 0</v>
      </c>
      <c r="L33" s="12" t="str">
        <f t="array" ref="L33">SUM((G=L$8)*(P=$B33))&amp;" - "&amp;SUM((G=$B33)*(P=L$8))</f>
        <v>1 - 0</v>
      </c>
      <c r="M33" s="12" t="str">
        <f t="array" ref="M33">SUM((G=M$8)*(P=$B33))&amp;" - "&amp;SUM((G=$B33)*(P=M$8))</f>
        <v>1 - 0</v>
      </c>
      <c r="N33" s="12" t="str">
        <f t="array" ref="N33">SUM((G=N$8)*(P=$B33))&amp;" - "&amp;SUM((G=$B33)*(P=N$8))</f>
        <v>0 - 0</v>
      </c>
      <c r="O33" s="12" t="str">
        <f t="array" ref="O33">SUM((G=O$8)*(P=$B33))&amp;" - "&amp;SUM((G=$B33)*(P=O$8))</f>
        <v>0 - 0</v>
      </c>
      <c r="P33" s="12" t="str">
        <f t="array" ref="P33">SUM((G=P$8)*(P=$B33))&amp;" - "&amp;SUM((G=$B33)*(P=P$8))</f>
        <v>1 - 2</v>
      </c>
      <c r="Q33" s="12" t="str">
        <f t="array" ref="Q33">SUM((G=Q$8)*(P=$B33))&amp;" - "&amp;SUM((G=$B33)*(P=Q$8))</f>
        <v>0 - 0</v>
      </c>
      <c r="R33" s="12" t="str">
        <f t="array" ref="R33">SUM((G=R$8)*(P=$B33))&amp;" - "&amp;SUM((G=$B33)*(P=R$8))</f>
        <v>0 - 0</v>
      </c>
      <c r="S33" s="12" t="str">
        <f t="array" ref="S33">SUM((G=S$8)*(P=$B33))&amp;" - "&amp;SUM((G=$B33)*(P=S$8))</f>
        <v>0 - 0</v>
      </c>
      <c r="T33" s="12" t="str">
        <f t="array" ref="T33">SUM((G=T$8)*(P=$B33))&amp;" - "&amp;SUM((G=$B33)*(P=T$8))</f>
        <v>0 - 0</v>
      </c>
      <c r="U33" s="12" t="str">
        <f t="array" ref="U33">SUM((G=U$8)*(P=$B33))&amp;" - "&amp;SUM((G=$B33)*(P=U$8))</f>
        <v>0 - 0</v>
      </c>
      <c r="V33" s="12" t="str">
        <f t="array" ref="V33">SUM((G=V$8)*(P=$B33))&amp;" - "&amp;SUM((G=$B33)*(P=V$8))</f>
        <v>0 - 0</v>
      </c>
      <c r="W33" s="12" t="str">
        <f t="array" ref="W33">SUM((G=W$8)*(P=$B33))&amp;" - "&amp;SUM((G=$B33)*(P=W$8))</f>
        <v>0 - 0</v>
      </c>
      <c r="X33" s="12" t="str">
        <f t="array" ref="X33">SUM((G=X$8)*(P=$B33))&amp;" - "&amp;SUM((G=$B33)*(P=X$8))</f>
        <v>0 - 0</v>
      </c>
      <c r="Y33" s="12" t="str">
        <f t="array" ref="Y33">SUM((G=Y$8)*(P=$B33))&amp;" - "&amp;SUM((G=$B33)*(P=Y$8))</f>
        <v>1 - 0</v>
      </c>
      <c r="Z33" s="12" t="str">
        <f t="array" ref="Z33">SUM((G=Z$8)*(P=$B33))&amp;" - "&amp;SUM((G=$B33)*(P=Z$8))</f>
        <v>0 - 0</v>
      </c>
      <c r="AA33" s="12" t="str">
        <f t="array" ref="AA33">SUM((G=AA$8)*(P=$B33))&amp;" - "&amp;SUM((G=$B33)*(P=AA$8))</f>
        <v>0 - 0</v>
      </c>
      <c r="AB33" s="12" t="str">
        <f t="array" ref="AB33">SUM((G=AB$8)*(P=$B33))&amp;" - "&amp;SUM((G=$B33)*(P=AB$8))</f>
        <v>1 - 0</v>
      </c>
      <c r="AC33" s="12" t="str">
        <f t="array" ref="AC33">SUM((G=AC$8)*(P=$B33))&amp;" - "&amp;SUM((G=$B33)*(P=AC$8))</f>
        <v>0 - 0</v>
      </c>
      <c r="AD33" s="12" t="str">
        <f t="array" ref="AD33">SUM((G=AD$8)*(P=$B33))&amp;" - "&amp;SUM((G=$B33)*(P=AD$8))</f>
        <v>0 - 0</v>
      </c>
      <c r="AE33" s="12" t="str">
        <f t="array" ref="AE33">SUM((G=AE$8)*(P=$B33))&amp;" - "&amp;SUM((G=$B33)*(P=AE$8))</f>
        <v>1 - 0</v>
      </c>
      <c r="AF33" s="12" t="str">
        <f t="array" ref="AF33">SUM((G=AF$8)*(P=$B33))&amp;" - "&amp;SUM((G=$B33)*(P=AF$8))</f>
        <v>0 - 0</v>
      </c>
      <c r="AG33" s="12" t="str">
        <f t="array" ref="AG33">SUM((G=AG$8)*(P=$B33))&amp;" - "&amp;SUM((G=$B33)*(P=AG$8))</f>
        <v>0 - 0</v>
      </c>
      <c r="AH33" s="12" t="str">
        <f t="array" ref="AH33">SUM((G=AH$8)*(P=$B33))&amp;" - "&amp;SUM((G=$B33)*(P=AH$8))</f>
        <v>0 - 0</v>
      </c>
      <c r="AI33" s="12" t="str">
        <f t="array" ref="AI33">SUM((G=AI$8)*(P=$B33))&amp;" - "&amp;SUM((G=$B33)*(P=AI$8))</f>
        <v>2 - 0</v>
      </c>
      <c r="AJ33" s="12" t="str">
        <f t="array" ref="AJ33">SUM((G=AJ$8)*(P=$B33))&amp;" - "&amp;SUM((G=$B33)*(P=AJ$8))</f>
        <v>0 - 0</v>
      </c>
      <c r="AK33" s="12" t="str">
        <f t="array" ref="AK33">SUM((G=AK$8)*(P=$B33))&amp;" - "&amp;SUM((G=$B33)*(P=AK$8))</f>
        <v>1 - 0</v>
      </c>
      <c r="AL33" s="12" t="str">
        <f t="array" ref="AL33">SUM((G=AL$8)*(P=$B33))&amp;" - "&amp;SUM((G=$B33)*(P=AL$8))</f>
        <v>0 - 0</v>
      </c>
      <c r="AM33" s="12" t="str">
        <f t="array" ref="AM33">SUM((G=AM$8)*(P=$B33))&amp;" - "&amp;SUM((G=$B33)*(P=AM$8))</f>
        <v>1 - 0</v>
      </c>
      <c r="AN33" s="12" t="str">
        <f t="array" ref="AN33">SUM((G=AN$8)*(P=$B33))&amp;" - "&amp;SUM((G=$B33)*(P=AN$8))</f>
        <v>0 - 0</v>
      </c>
      <c r="AO33" s="12" t="str">
        <f t="array" ref="AO33">SUM((G=AO$8)*(P=$B33))&amp;" - "&amp;SUM((G=$B33)*(P=AO$8))</f>
        <v>0 - 0</v>
      </c>
      <c r="AP33" s="25" t="str">
        <f t="array" ref="AP33">SUM((G=AP$8)*(P=$B33))&amp;" - "&amp;SUM((G=$B33)*(P=AP$8))</f>
        <v>0 - 0</v>
      </c>
      <c r="AQ33" s="856" t="str">
        <f t="array" ref="AQ33">SUM((G=AQ$8)*(P=$B33))&amp;" - "&amp;SUM((G=$B33)*(P=AQ$8))</f>
        <v>0 - 0</v>
      </c>
      <c r="AR33" s="35" t="str">
        <f t="array" ref="AR33">SUM((G=AR$8)*(P=$B33))&amp;" - "&amp;SUM((G=$B33)*(P=AR$8))</f>
        <v>0 - 0</v>
      </c>
      <c r="AS33" s="12" t="str">
        <f t="array" ref="AS33">SUM((G=AS$8)*(P=$B33))&amp;" - "&amp;SUM((G=$B33)*(P=AS$8))</f>
        <v>0 - 0</v>
      </c>
      <c r="AT33" s="12" t="str">
        <f t="array" ref="AT33">SUM((G=AT$8)*(P=$B33))&amp;" - "&amp;SUM((G=$B33)*(P=AT$8))</f>
        <v>0 - 0</v>
      </c>
      <c r="AU33" s="12" t="str">
        <f t="array" ref="AU33">SUM((G=AU$8)*(P=$B33))&amp;" - "&amp;SUM((G=$B33)*(P=AU$8))</f>
        <v>0 - 0</v>
      </c>
      <c r="AV33" s="12" t="str">
        <f t="array" ref="AV33">SUM((G=AV$8)*(P=$B33))&amp;" - "&amp;SUM((G=$B33)*(P=AV$8))</f>
        <v>0 - 0</v>
      </c>
      <c r="AW33" s="12" t="str">
        <f t="array" ref="AW33">SUM((G=AW$8)*(P=$B33))&amp;" - "&amp;SUM((G=$B33)*(P=AW$8))</f>
        <v>0 - 0</v>
      </c>
      <c r="AX33" s="12" t="str">
        <f t="array" ref="AX33">SUM((G=AX$8)*(P=$B33))&amp;" - "&amp;SUM((G=$B33)*(P=AX$8))</f>
        <v>0 - 0</v>
      </c>
      <c r="AY33" s="12" t="str">
        <f t="array" ref="AY33">SUM((G=AY$8)*(P=$B33))&amp;" - "&amp;SUM((G=$B33)*(P=AY$8))</f>
        <v>0 - 0</v>
      </c>
      <c r="AZ33" s="12" t="str">
        <f t="array" ref="AZ33">SUM((G=AZ$8)*(P=$B33))&amp;" - "&amp;SUM((G=$B33)*(P=AZ$8))</f>
        <v>0 - 0</v>
      </c>
      <c r="BA33" s="12" t="str">
        <f t="array" ref="BA33">SUM((G=BA$8)*(P=$B33))&amp;" - "&amp;SUM((G=$B33)*(P=BA$8))</f>
        <v>0 - 0</v>
      </c>
      <c r="BB33" s="12" t="str">
        <f t="array" ref="BB33">SUM((G=BB$8)*(P=$B33))&amp;" - "&amp;SUM((G=$B33)*(P=BB$8))</f>
        <v>0 - 0</v>
      </c>
      <c r="BC33" s="12" t="str">
        <f t="array" ref="BC33">SUM((G=BC$8)*(P=$B33))&amp;" - "&amp;SUM((G=$B33)*(P=BC$8))</f>
        <v>0 - 0</v>
      </c>
      <c r="BD33" s="12" t="str">
        <f t="array" ref="BD33">SUM((G=BD$8)*(P=$B33))&amp;" - "&amp;SUM((G=$B33)*(P=BD$8))</f>
        <v>0 - 0</v>
      </c>
      <c r="BE33" s="12" t="str">
        <f t="array" ref="BE33">SUM((G=BE$8)*(P=$B33))&amp;" - "&amp;SUM((G=$B33)*(P=BE$8))</f>
        <v>0 - 0</v>
      </c>
      <c r="BF33" s="12" t="str">
        <f t="array" ref="BF33">SUM((G=BF$8)*(P=$B33))&amp;" - "&amp;SUM((G=$B33)*(P=BF$8))</f>
        <v>0 - 0</v>
      </c>
      <c r="BG33" s="12" t="str">
        <f t="array" ref="BG33">SUM((G=BG$8)*(P=$B33))&amp;" - "&amp;SUM((G=$B33)*(P=BG$8))</f>
        <v>0 - 0</v>
      </c>
      <c r="BH33" s="12" t="str">
        <f t="array" ref="BH33">SUM((G=BH$8)*(P=$B33))&amp;" - "&amp;SUM((G=$B33)*(P=BH$8))</f>
        <v>0 - 0</v>
      </c>
      <c r="BI33" s="12" t="str">
        <f t="array" ref="BI33">SUM((G=BI$8)*(P=$B33))&amp;" - "&amp;SUM((G=$B33)*(P=BI$8))</f>
        <v>0 - 0</v>
      </c>
      <c r="BJ33" s="12" t="str">
        <f t="array" ref="BJ33">SUM((G=BJ$8)*(P=$B33))&amp;" - "&amp;SUM((G=$B33)*(P=BJ$8))</f>
        <v>0 - 0</v>
      </c>
      <c r="BK33" s="12" t="str">
        <f t="array" ref="BK33">SUM((G=BK$8)*(P=$B33))&amp;" - "&amp;SUM((G=$B33)*(P=BK$8))</f>
        <v>0 - 0</v>
      </c>
      <c r="BL33" s="12" t="str">
        <f t="array" ref="BL33">SUM((G=BL$8)*(P=$B33))&amp;" - "&amp;SUM((G=$B33)*(P=BL$8))</f>
        <v>0 - 0</v>
      </c>
      <c r="BM33" s="12" t="str">
        <f t="array" ref="BM33">SUM((G=BM$8)*(P=$B33))&amp;" - "&amp;SUM((G=$B33)*(P=BM$8))</f>
        <v>0 - 0</v>
      </c>
      <c r="BN33" s="12" t="str">
        <f t="array" ref="BN33">SUM((G=BN$8)*(P=$B33))&amp;" - "&amp;SUM((G=$B33)*(P=BN$8))</f>
        <v>0 - 0</v>
      </c>
      <c r="BO33" s="12" t="str">
        <f t="array" ref="BO33">SUM((G=BO$8)*(P=$B33))&amp;" - "&amp;SUM((G=$B33)*(P=BO$8))</f>
        <v>0 - 0</v>
      </c>
      <c r="BP33" s="12" t="str">
        <f t="array" ref="BP33">SUM((G=BP$8)*(P=$B33))&amp;" - "&amp;SUM((G=$B33)*(P=BP$8))</f>
        <v>0 - 0</v>
      </c>
      <c r="BQ33" s="12" t="str">
        <f t="array" ref="BQ33">SUM((G=BQ$8)*(P=$B33))&amp;" - "&amp;SUM((G=$B33)*(P=BQ$8))</f>
        <v>0 - 0</v>
      </c>
      <c r="BR33" s="25" t="str">
        <f t="array" ref="BR33">SUM((G=BR$8)*(P=$B33))&amp;" - "&amp;SUM((G=$B33)*(P=BR$8))</f>
        <v>0 - 0</v>
      </c>
      <c r="BS33" s="25" t="str">
        <f t="array" ref="BS33">SUM((G=BS$8)*(P=$B33))&amp;" - "&amp;SUM((G=$B33)*(P=BS$8))</f>
        <v>0 - 0</v>
      </c>
      <c r="BT33" s="21" t="str">
        <f t="shared" si="4"/>
        <v>JULIE</v>
      </c>
      <c r="BU33" s="15"/>
    </row>
    <row r="34" spans="2:73" ht="11.1" customHeight="1" x14ac:dyDescent="0.2">
      <c r="B34" s="22" t="s">
        <v>185</v>
      </c>
      <c r="C34" s="12" t="str">
        <f t="array" ref="C34">SUM((G=C$8)*(P=$B34))&amp;" - "&amp;SUM((G=$B34)*(P=C$8))</f>
        <v>0 - 0</v>
      </c>
      <c r="D34" s="12" t="str">
        <f t="array" ref="D34">SUM((G=D$8)*(P=$B34))&amp;" - "&amp;SUM((G=$B34)*(P=D$8))</f>
        <v>2 - 1</v>
      </c>
      <c r="E34" s="12" t="str">
        <f t="array" ref="E34">SUM((G=E$8)*(P=$B34))&amp;" - "&amp;SUM((G=$B34)*(P=E$8))</f>
        <v>0 - 1</v>
      </c>
      <c r="F34" s="12" t="str">
        <f t="array" ref="F34">SUM((G=F$8)*(P=$B34))&amp;" - "&amp;SUM((G=$B34)*(P=F$8))</f>
        <v>2 - 1</v>
      </c>
      <c r="G34" s="12" t="str">
        <f t="array" ref="G34">SUM((G=G$8)*(P=$B34))&amp;" - "&amp;SUM((G=$B34)*(P=G$8))</f>
        <v>3 - 3</v>
      </c>
      <c r="H34" s="12" t="str">
        <f t="array" ref="H34">SUM((G=H$8)*(P=$B34))&amp;" - "&amp;SUM((G=$B34)*(P=H$8))</f>
        <v>4 - 3</v>
      </c>
      <c r="I34" s="12" t="str">
        <f t="array" ref="I34">SUM((G=I$8)*(P=$B34))&amp;" - "&amp;SUM((G=$B34)*(P=I$8))</f>
        <v>0 - 0</v>
      </c>
      <c r="J34" s="12" t="str">
        <f t="array" ref="J34">SUM((G=J$8)*(P=$B34))&amp;" - "&amp;SUM((G=$B34)*(P=J$8))</f>
        <v>1 - 0</v>
      </c>
      <c r="K34" s="12" t="str">
        <f t="array" ref="K34">SUM((G=K$8)*(P=$B34))&amp;" - "&amp;SUM((G=$B34)*(P=K$8))</f>
        <v>6 - 3</v>
      </c>
      <c r="L34" s="12" t="str">
        <f t="array" ref="L34">SUM((G=L$8)*(P=$B34))&amp;" - "&amp;SUM((G=$B34)*(P=L$8))</f>
        <v>0 - 0</v>
      </c>
      <c r="M34" s="12" t="str">
        <f t="array" ref="M34">SUM((G=M$8)*(P=$B34))&amp;" - "&amp;SUM((G=$B34)*(P=M$8))</f>
        <v>3 - 0</v>
      </c>
      <c r="N34" s="12" t="str">
        <f t="array" ref="N34">SUM((G=N$8)*(P=$B34))&amp;" - "&amp;SUM((G=$B34)*(P=N$8))</f>
        <v>7 - 2</v>
      </c>
      <c r="O34" s="12" t="str">
        <f t="array" ref="O34">SUM((G=O$8)*(P=$B34))&amp;" - "&amp;SUM((G=$B34)*(P=O$8))</f>
        <v>0 - 1</v>
      </c>
      <c r="P34" s="12" t="str">
        <f t="array" ref="P34">SUM((G=P$8)*(P=$B34))&amp;" - "&amp;SUM((G=$B34)*(P=P$8))</f>
        <v>3 - 1</v>
      </c>
      <c r="Q34" s="12" t="str">
        <f t="array" ref="Q34">SUM((G=Q$8)*(P=$B34))&amp;" - "&amp;SUM((G=$B34)*(P=Q$8))</f>
        <v>4 - 0</v>
      </c>
      <c r="R34" s="12" t="str">
        <f t="array" ref="R34">SUM((G=R$8)*(P=$B34))&amp;" - "&amp;SUM((G=$B34)*(P=R$8))</f>
        <v>1 - 2</v>
      </c>
      <c r="S34" s="12" t="str">
        <f t="array" ref="S34">SUM((G=S$8)*(P=$B34))&amp;" - "&amp;SUM((G=$B34)*(P=S$8))</f>
        <v>0 - 0</v>
      </c>
      <c r="T34" s="12" t="str">
        <f t="array" ref="T34">SUM((G=T$8)*(P=$B34))&amp;" - "&amp;SUM((G=$B34)*(P=T$8))</f>
        <v>1 - 0</v>
      </c>
      <c r="U34" s="12" t="str">
        <f t="array" ref="U34">SUM((G=U$8)*(P=$B34))&amp;" - "&amp;SUM((G=$B34)*(P=U$8))</f>
        <v>0 - 0</v>
      </c>
      <c r="V34" s="12" t="str">
        <f t="array" ref="V34">SUM((G=V$8)*(P=$B34))&amp;" - "&amp;SUM((G=$B34)*(P=V$8))</f>
        <v>1 - 0</v>
      </c>
      <c r="W34" s="12" t="str">
        <f t="array" ref="W34">SUM((G=W$8)*(P=$B34))&amp;" - "&amp;SUM((G=$B34)*(P=W$8))</f>
        <v>0 - 0</v>
      </c>
      <c r="X34" s="12" t="str">
        <f t="array" ref="X34">SUM((G=X$8)*(P=$B34))&amp;" - "&amp;SUM((G=$B34)*(P=X$8))</f>
        <v>4 - 1</v>
      </c>
      <c r="Y34" s="12" t="str">
        <f t="array" ref="Y34">SUM((G=Y$8)*(P=$B34))&amp;" - "&amp;SUM((G=$B34)*(P=Y$8))</f>
        <v>0 - 0</v>
      </c>
      <c r="Z34" s="12" t="str">
        <f t="array" ref="Z34">SUM((G=Z$8)*(P=$B34))&amp;" - "&amp;SUM((G=$B34)*(P=Z$8))</f>
        <v>1 - 0</v>
      </c>
      <c r="AA34" s="12" t="str">
        <f t="array" ref="AA34">SUM((G=AA$8)*(P=$B34))&amp;" - "&amp;SUM((G=$B34)*(P=AA$8))</f>
        <v>0 - 1</v>
      </c>
      <c r="AB34" s="12"/>
      <c r="AC34" s="12" t="str">
        <f t="array" ref="AC34">SUM((G=AC$8)*(P=$B34))&amp;" - "&amp;SUM((G=$B34)*(P=AC$8))</f>
        <v>0 - 0</v>
      </c>
      <c r="AD34" s="12" t="str">
        <f t="array" ref="AD34">SUM((G=AD$8)*(P=$B34))&amp;" - "&amp;SUM((G=$B34)*(P=AD$8))</f>
        <v>3 - 0</v>
      </c>
      <c r="AE34" s="12" t="str">
        <f t="array" ref="AE34">SUM((G=AE$8)*(P=$B34))&amp;" - "&amp;SUM((G=$B34)*(P=AE$8))</f>
        <v>5 - 2</v>
      </c>
      <c r="AF34" s="12" t="str">
        <f t="array" ref="AF34">SUM((G=AF$8)*(P=$B34))&amp;" - "&amp;SUM((G=$B34)*(P=AF$8))</f>
        <v>1 - 0</v>
      </c>
      <c r="AG34" s="12" t="str">
        <f t="array" ref="AG34">SUM((G=AG$8)*(P=$B34))&amp;" - "&amp;SUM((G=$B34)*(P=AG$8))</f>
        <v>1 - 2</v>
      </c>
      <c r="AH34" s="12" t="str">
        <f t="array" ref="AH34">SUM((G=AH$8)*(P=$B34))&amp;" - "&amp;SUM((G=$B34)*(P=AH$8))</f>
        <v>0 - 0</v>
      </c>
      <c r="AI34" s="12" t="str">
        <f t="array" ref="AI34">SUM((G=AI$8)*(P=$B34))&amp;" - "&amp;SUM((G=$B34)*(P=AI$8))</f>
        <v>3 - 3</v>
      </c>
      <c r="AJ34" s="12" t="str">
        <f t="array" ref="AJ34">SUM((G=AJ$8)*(P=$B34))&amp;" - "&amp;SUM((G=$B34)*(P=AJ$8))</f>
        <v>1 - 1</v>
      </c>
      <c r="AK34" s="12" t="str">
        <f t="array" ref="AK34">SUM((G=AK$8)*(P=$B34))&amp;" - "&amp;SUM((G=$B34)*(P=AK$8))</f>
        <v>5 - 2</v>
      </c>
      <c r="AL34" s="12" t="str">
        <f t="array" ref="AL34">SUM((G=AL$8)*(P=$B34))&amp;" - "&amp;SUM((G=$B34)*(P=AL$8))</f>
        <v>0 - 0</v>
      </c>
      <c r="AM34" s="12" t="str">
        <f t="array" ref="AM34">SUM((G=AM$8)*(P=$B34))&amp;" - "&amp;SUM((G=$B34)*(P=AM$8))</f>
        <v>2 - 0</v>
      </c>
      <c r="AN34" s="12" t="str">
        <f t="array" ref="AN34">SUM((G=AN$8)*(P=$B34))&amp;" - "&amp;SUM((G=$B34)*(P=AN$8))</f>
        <v>1 - 0</v>
      </c>
      <c r="AO34" s="12" t="str">
        <f t="array" ref="AO34">SUM((G=AO$8)*(P=$B34))&amp;" - "&amp;SUM((G=$B34)*(P=AO$8))</f>
        <v>0 - 0</v>
      </c>
      <c r="AP34" s="25" t="str">
        <f t="array" ref="AP34">SUM((G=AP$8)*(P=$B34))&amp;" - "&amp;SUM((G=$B34)*(P=AP$8))</f>
        <v>0 - 0</v>
      </c>
      <c r="AQ34" s="856" t="str">
        <f t="array" ref="AQ34">SUM((G=AQ$8)*(P=$B34))&amp;" - "&amp;SUM((G=$B34)*(P=AQ$8))</f>
        <v>0 - 0</v>
      </c>
      <c r="AR34" s="12" t="str">
        <f t="array" ref="AR34">SUM((G=AR$8)*(P=$B34))&amp;" - "&amp;SUM((G=$B34)*(P=AR$8))</f>
        <v>0 - 0</v>
      </c>
      <c r="AS34" s="12" t="str">
        <f t="array" ref="AS34">SUM((G=AS$8)*(P=$B34))&amp;" - "&amp;SUM((G=$B34)*(P=AS$8))</f>
        <v>0 - 0</v>
      </c>
      <c r="AT34" s="12" t="str">
        <f t="array" ref="AT34">SUM((G=AT$8)*(P=$B34))&amp;" - "&amp;SUM((G=$B34)*(P=AT$8))</f>
        <v>0 - 0</v>
      </c>
      <c r="AU34" s="12" t="str">
        <f t="array" ref="AU34">SUM((G=AU$8)*(P=$B34))&amp;" - "&amp;SUM((G=$B34)*(P=AU$8))</f>
        <v>0 - 0</v>
      </c>
      <c r="AV34" s="12" t="str">
        <f t="array" ref="AV34">SUM((G=AV$8)*(P=$B34))&amp;" - "&amp;SUM((G=$B34)*(P=AV$8))</f>
        <v>0 - 0</v>
      </c>
      <c r="AW34" s="12" t="str">
        <f t="array" ref="AW34">SUM((G=AW$8)*(P=$B34))&amp;" - "&amp;SUM((G=$B34)*(P=AW$8))</f>
        <v>0 - 0</v>
      </c>
      <c r="AX34" s="12" t="str">
        <f t="array" ref="AX34">SUM((G=AX$8)*(P=$B34))&amp;" - "&amp;SUM((G=$B34)*(P=AX$8))</f>
        <v>0 - 0</v>
      </c>
      <c r="AY34" s="12" t="str">
        <f t="array" ref="AY34">SUM((G=AY$8)*(P=$B34))&amp;" - "&amp;SUM((G=$B34)*(P=AY$8))</f>
        <v>0 - 0</v>
      </c>
      <c r="AZ34" s="12" t="str">
        <f t="array" ref="AZ34">SUM((G=AZ$8)*(P=$B34))&amp;" - "&amp;SUM((G=$B34)*(P=AZ$8))</f>
        <v>0 - 0</v>
      </c>
      <c r="BA34" s="12" t="str">
        <f t="array" ref="BA34">SUM((G=BA$8)*(P=$B34))&amp;" - "&amp;SUM((G=$B34)*(P=BA$8))</f>
        <v>0 - 1</v>
      </c>
      <c r="BB34" s="12" t="str">
        <f t="array" ref="BB34">SUM((G=BB$8)*(P=$B34))&amp;" - "&amp;SUM((G=$B34)*(P=BB$8))</f>
        <v>0 - 0</v>
      </c>
      <c r="BC34" s="12" t="str">
        <f t="array" ref="BC34">SUM((G=BC$8)*(P=$B34))&amp;" - "&amp;SUM((G=$B34)*(P=BC$8))</f>
        <v>0 - 0</v>
      </c>
      <c r="BD34" s="12" t="str">
        <f t="array" ref="BD34">SUM((G=BD$8)*(P=$B34))&amp;" - "&amp;SUM((G=$B34)*(P=BD$8))</f>
        <v>0 - 0</v>
      </c>
      <c r="BE34" s="12" t="str">
        <f t="array" ref="BE34">SUM((G=BE$8)*(P=$B34))&amp;" - "&amp;SUM((G=$B34)*(P=BE$8))</f>
        <v>0 - 0</v>
      </c>
      <c r="BF34" s="12"/>
      <c r="BG34" s="12" t="str">
        <f t="array" ref="BG34">SUM((G=BG$8)*(P=$B34))&amp;" - "&amp;SUM((G=$B34)*(P=BG$8))</f>
        <v>0 - 0</v>
      </c>
      <c r="BH34" s="12" t="str">
        <f t="array" ref="BH34">SUM((G=BH$8)*(P=$B34))&amp;" - "&amp;SUM((G=$B34)*(P=BH$8))</f>
        <v>0 - 0</v>
      </c>
      <c r="BI34" s="12" t="str">
        <f t="array" ref="BI34">SUM((G=BI$8)*(P=$B34))&amp;" - "&amp;SUM((G=$B34)*(P=BI$8))</f>
        <v>0 - 0</v>
      </c>
      <c r="BJ34" s="12" t="str">
        <f t="array" ref="BJ34">SUM((G=BJ$8)*(P=$B34))&amp;" - "&amp;SUM((G=$B34)*(P=BJ$8))</f>
        <v>0 - 0</v>
      </c>
      <c r="BK34" s="12" t="str">
        <f t="array" ref="BK34">SUM((G=BK$8)*(P=$B34))&amp;" - "&amp;SUM((G=$B34)*(P=BK$8))</f>
        <v>0 - 0</v>
      </c>
      <c r="BL34" s="12" t="str">
        <f t="array" ref="BL34">SUM((G=BL$8)*(P=$B34))&amp;" - "&amp;SUM((G=$B34)*(P=BL$8))</f>
        <v>0 - 0</v>
      </c>
      <c r="BM34" s="12" t="str">
        <f t="array" ref="BM34">SUM((G=BM$8)*(P=$B34))&amp;" - "&amp;SUM((G=$B34)*(P=BM$8))</f>
        <v>0 - 0</v>
      </c>
      <c r="BN34" s="12" t="str">
        <f t="array" ref="BN34">SUM((G=BN$8)*(P=$B34))&amp;" - "&amp;SUM((G=$B34)*(P=BN$8))</f>
        <v>0 - 0</v>
      </c>
      <c r="BO34" s="12" t="str">
        <f t="array" ref="BO34">SUM((G=BO$8)*(P=$B34))&amp;" - "&amp;SUM((G=$B34)*(P=BO$8))</f>
        <v>0 - 0</v>
      </c>
      <c r="BP34" s="12" t="str">
        <f t="array" ref="BP34">SUM((G=BP$8)*(P=$B34))&amp;" - "&amp;SUM((G=$B34)*(P=BP$8))</f>
        <v>0 - 0</v>
      </c>
      <c r="BQ34" s="12" t="str">
        <f t="array" ref="BQ34">SUM((G=BQ$8)*(P=$B34))&amp;" - "&amp;SUM((G=$B34)*(P=BQ$8))</f>
        <v>0 - 0</v>
      </c>
      <c r="BR34" s="12" t="str">
        <f t="array" ref="BR34">SUM((G=BR$8)*(P=$B34))&amp;" - "&amp;SUM((G=$B34)*(P=BR$8))</f>
        <v>0 - 0</v>
      </c>
      <c r="BS34" s="12" t="str">
        <f t="array" ref="BS34">SUM((G=BS$8)*(P=$B34))&amp;" - "&amp;SUM((G=$B34)*(P=BS$8))</f>
        <v>0 - 0</v>
      </c>
      <c r="BT34" s="21" t="str">
        <f t="shared" si="4"/>
        <v>KARL</v>
      </c>
      <c r="BU34" s="15"/>
    </row>
    <row r="35" spans="2:73" ht="11.1" customHeight="1" x14ac:dyDescent="0.2">
      <c r="B35" s="22" t="s">
        <v>342</v>
      </c>
      <c r="C35" s="12" t="str">
        <f t="array" ref="C35">SUM((G=C$8)*(P=$B35))&amp;" - "&amp;SUM((G=$B35)*(P=C$8))</f>
        <v>1 - 0</v>
      </c>
      <c r="D35" s="12" t="str">
        <f t="array" ref="D35">SUM((G=D$8)*(P=$B35))&amp;" - "&amp;SUM((G=$B35)*(P=D$8))</f>
        <v>0 - 0</v>
      </c>
      <c r="E35" s="12" t="str">
        <f t="array" ref="E35">SUM((G=E$8)*(P=$B35))&amp;" - "&amp;SUM((G=$B35)*(P=E$8))</f>
        <v>0 - 0</v>
      </c>
      <c r="F35" s="12" t="str">
        <f t="array" ref="F35">SUM((G=F$8)*(P=$B35))&amp;" - "&amp;SUM((G=$B35)*(P=F$8))</f>
        <v>0 - 0</v>
      </c>
      <c r="G35" s="12" t="str">
        <f t="array" ref="G35">SUM((G=G$8)*(P=$B35))&amp;" - "&amp;SUM((G=$B35)*(P=G$8))</f>
        <v>0 - 0</v>
      </c>
      <c r="H35" s="12" t="str">
        <f t="array" ref="H35">SUM((G=H$8)*(P=$B35))&amp;" - "&amp;SUM((G=$B35)*(P=H$8))</f>
        <v>0 - 0</v>
      </c>
      <c r="I35" s="12" t="str">
        <f t="array" ref="I35">SUM((G=I$8)*(P=$B35))&amp;" - "&amp;SUM((G=$B35)*(P=I$8))</f>
        <v>0 - 0</v>
      </c>
      <c r="J35" s="12" t="str">
        <f t="array" ref="J35">SUM((G=J$8)*(P=$B35))&amp;" - "&amp;SUM((G=$B35)*(P=J$8))</f>
        <v>0 - 0</v>
      </c>
      <c r="K35" s="12" t="str">
        <f t="array" ref="K35">SUM((G=K$8)*(P=$B35))&amp;" - "&amp;SUM((G=$B35)*(P=K$8))</f>
        <v>0 - 0</v>
      </c>
      <c r="L35" s="12" t="str">
        <f t="array" ref="L35">SUM((G=L$8)*(P=$B35))&amp;" - "&amp;SUM((G=$B35)*(P=L$8))</f>
        <v>0 - 0</v>
      </c>
      <c r="M35" s="12" t="str">
        <f t="array" ref="M35">SUM((G=M$8)*(P=$B35))&amp;" - "&amp;SUM((G=$B35)*(P=M$8))</f>
        <v>0 - 0</v>
      </c>
      <c r="N35" s="12" t="str">
        <f t="array" ref="N35">SUM((G=N$8)*(P=$B35))&amp;" - "&amp;SUM((G=$B35)*(P=N$8))</f>
        <v>0 - 0</v>
      </c>
      <c r="O35" s="12" t="str">
        <f t="array" ref="O35">SUM((G=O$8)*(P=$B35))&amp;" - "&amp;SUM((G=$B35)*(P=O$8))</f>
        <v>0 - 0</v>
      </c>
      <c r="P35" s="12" t="str">
        <f t="array" ref="P35">SUM((G=P$8)*(P=$B35))&amp;" - "&amp;SUM((G=$B35)*(P=P$8))</f>
        <v>0 - 0</v>
      </c>
      <c r="Q35" s="12" t="str">
        <f t="array" ref="Q35">SUM((G=Q$8)*(P=$B35))&amp;" - "&amp;SUM((G=$B35)*(P=Q$8))</f>
        <v>0 - 0</v>
      </c>
      <c r="R35" s="12" t="str">
        <f t="array" ref="R35">SUM((G=R$8)*(P=$B35))&amp;" - "&amp;SUM((G=$B35)*(P=R$8))</f>
        <v>0 - 0</v>
      </c>
      <c r="S35" s="12" t="str">
        <f t="array" ref="S35">SUM((G=S$8)*(P=$B35))&amp;" - "&amp;SUM((G=$B35)*(P=S$8))</f>
        <v>0 - 0</v>
      </c>
      <c r="T35" s="12" t="str">
        <f t="array" ref="T35">SUM((G=T$8)*(P=$B35))&amp;" - "&amp;SUM((G=$B35)*(P=T$8))</f>
        <v>0 - 0</v>
      </c>
      <c r="U35" s="12" t="str">
        <f t="array" ref="U35">SUM((G=U$8)*(P=$B35))&amp;" - "&amp;SUM((G=$B35)*(P=U$8))</f>
        <v>0 - 0</v>
      </c>
      <c r="V35" s="12" t="str">
        <f t="array" ref="V35">SUM((G=V$8)*(P=$B35))&amp;" - "&amp;SUM((G=$B35)*(P=V$8))</f>
        <v>0 - 0</v>
      </c>
      <c r="W35" s="12" t="str">
        <f t="array" ref="W35">SUM((G=W$8)*(P=$B35))&amp;" - "&amp;SUM((G=$B35)*(P=W$8))</f>
        <v>0 - 0</v>
      </c>
      <c r="X35" s="12" t="str">
        <f t="array" ref="X35">SUM((G=X$8)*(P=$B35))&amp;" - "&amp;SUM((G=$B35)*(P=X$8))</f>
        <v>0 - 0</v>
      </c>
      <c r="Y35" s="12" t="str">
        <f t="array" ref="Y35">SUM((G=Y$8)*(P=$B35))&amp;" - "&amp;SUM((G=$B35)*(P=Y$8))</f>
        <v>0 - 0</v>
      </c>
      <c r="Z35" s="12" t="str">
        <f t="array" ref="Z35">SUM((G=Z$8)*(P=$B35))&amp;" - "&amp;SUM((G=$B35)*(P=Z$8))</f>
        <v>0 - 0</v>
      </c>
      <c r="AA35" s="12" t="str">
        <f t="array" ref="AA35">SUM((G=AA$8)*(P=$B35))&amp;" - "&amp;SUM((G=$B35)*(P=AA$8))</f>
        <v>0 - 0</v>
      </c>
      <c r="AB35" s="12" t="str">
        <f t="array" ref="AB35">SUM((G=AB$8)*(P=$B35))&amp;" - "&amp;SUM((G=$B35)*(P=AB$8))</f>
        <v>0 - 0</v>
      </c>
      <c r="AC35" s="12"/>
      <c r="AD35" s="12" t="str">
        <f t="array" ref="AD35">SUM((G=AD$8)*(P=$B35))&amp;" - "&amp;SUM((G=$B35)*(P=AD$8))</f>
        <v>0 - 0</v>
      </c>
      <c r="AE35" s="12" t="str">
        <f t="array" ref="AE35">SUM((G=AE$8)*(P=$B35))&amp;" - "&amp;SUM((G=$B35)*(P=AE$8))</f>
        <v>0 - 0</v>
      </c>
      <c r="AF35" s="12" t="str">
        <f t="array" ref="AF35">SUM((G=AF$8)*(P=$B35))&amp;" - "&amp;SUM((G=$B35)*(P=AF$8))</f>
        <v>0 - 0</v>
      </c>
      <c r="AG35" s="12" t="str">
        <f t="array" ref="AG35">SUM((G=AG$8)*(P=$B35))&amp;" - "&amp;SUM((G=$B35)*(P=AG$8))</f>
        <v>0 - 0</v>
      </c>
      <c r="AH35" s="12" t="str">
        <f t="array" ref="AH35">SUM((G=AH$8)*(P=$B35))&amp;" - "&amp;SUM((G=$B35)*(P=AH$8))</f>
        <v>0 - 0</v>
      </c>
      <c r="AI35" s="12" t="str">
        <f t="array" ref="AI35">SUM((G=AI$8)*(P=$B35))&amp;" - "&amp;SUM((G=$B35)*(P=AI$8))</f>
        <v>0 - 0</v>
      </c>
      <c r="AJ35" s="12" t="str">
        <f t="array" ref="AJ35">SUM((G=AJ$8)*(P=$B35))&amp;" - "&amp;SUM((G=$B35)*(P=AJ$8))</f>
        <v>0 - 0</v>
      </c>
      <c r="AK35" s="12" t="str">
        <f t="array" ref="AK35">SUM((G=AK$8)*(P=$B35))&amp;" - "&amp;SUM((G=$B35)*(P=AK$8))</f>
        <v>0 - 0</v>
      </c>
      <c r="AL35" s="12" t="str">
        <f t="array" ref="AL35">SUM((G=AL$8)*(P=$B35))&amp;" - "&amp;SUM((G=$B35)*(P=AL$8))</f>
        <v>0 - 0</v>
      </c>
      <c r="AM35" s="12" t="str">
        <f t="array" ref="AM35">SUM((G=AM$8)*(P=$B35))&amp;" - "&amp;SUM((G=$B35)*(P=AM$8))</f>
        <v>0 - 0</v>
      </c>
      <c r="AN35" s="12" t="str">
        <f t="array" ref="AN35">SUM((G=AN$8)*(P=$B35))&amp;" - "&amp;SUM((G=$B35)*(P=AN$8))</f>
        <v>0 - 0</v>
      </c>
      <c r="AO35" s="12" t="str">
        <f t="array" ref="AO35">SUM((G=AO$8)*(P=$B35))&amp;" - "&amp;SUM((G=$B35)*(P=AO$8))</f>
        <v>0 - 0</v>
      </c>
      <c r="AP35" s="25" t="str">
        <f t="array" ref="AP35">SUM((G=AP$8)*(P=$B35))&amp;" - "&amp;SUM((G=$B35)*(P=AP$8))</f>
        <v>0 - 0</v>
      </c>
      <c r="AQ35" s="856" t="str">
        <f t="array" ref="AQ35">SUM((G=AQ$8)*(P=$B35))&amp;" - "&amp;SUM((G=$B35)*(P=AQ$8))</f>
        <v>0 - 0</v>
      </c>
      <c r="AR35" s="12" t="str">
        <f t="array" ref="AR35">SUM((G=AR$8)*(P=$B35))&amp;" - "&amp;SUM((G=$B35)*(P=AR$8))</f>
        <v>0 - 0</v>
      </c>
      <c r="AS35" s="12" t="str">
        <f t="array" ref="AS35">SUM((G=AS$8)*(P=$B35))&amp;" - "&amp;SUM((G=$B35)*(P=AS$8))</f>
        <v>0 - 0</v>
      </c>
      <c r="AT35" s="12" t="str">
        <f t="array" ref="AT35">SUM((G=AT$8)*(P=$B35))&amp;" - "&amp;SUM((G=$B35)*(P=AT$8))</f>
        <v>0 - 0</v>
      </c>
      <c r="AU35" s="12" t="str">
        <f t="array" ref="AU35">SUM((G=AU$8)*(P=$B35))&amp;" - "&amp;SUM((G=$B35)*(P=AU$8))</f>
        <v>0 - 0</v>
      </c>
      <c r="AV35" s="12" t="str">
        <f t="array" ref="AV35">SUM((G=AV$8)*(P=$B35))&amp;" - "&amp;SUM((G=$B35)*(P=AV$8))</f>
        <v>0 - 0</v>
      </c>
      <c r="AW35" s="12" t="str">
        <f t="array" ref="AW35">SUM((G=AW$8)*(P=$B35))&amp;" - "&amp;SUM((G=$B35)*(P=AW$8))</f>
        <v>0 - 0</v>
      </c>
      <c r="AX35" s="12" t="str">
        <f t="array" ref="AX35">SUM((G=AX$8)*(P=$B35))&amp;" - "&amp;SUM((G=$B35)*(P=AX$8))</f>
        <v>0 - 0</v>
      </c>
      <c r="AY35" s="12" t="str">
        <f t="array" ref="AY35">SUM((G=AY$8)*(P=$B35))&amp;" - "&amp;SUM((G=$B35)*(P=AY$8))</f>
        <v>0 - 0</v>
      </c>
      <c r="AZ35" s="12" t="str">
        <f t="array" ref="AZ35">SUM((G=AZ$8)*(P=$B35))&amp;" - "&amp;SUM((G=$B35)*(P=AZ$8))</f>
        <v>0 - 0</v>
      </c>
      <c r="BA35" s="12" t="str">
        <f t="array" ref="BA35">SUM((G=BA$8)*(P=$B35))&amp;" - "&amp;SUM((G=$B35)*(P=BA$8))</f>
        <v>0 - 0</v>
      </c>
      <c r="BB35" s="12" t="str">
        <f t="array" ref="BB35">SUM((G=BB$8)*(P=$B35))&amp;" - "&amp;SUM((G=$B35)*(P=BB$8))</f>
        <v>0 - 0</v>
      </c>
      <c r="BC35" s="12" t="str">
        <f t="array" ref="BC35">SUM((G=BC$8)*(P=$B35))&amp;" - "&amp;SUM((G=$B35)*(P=BC$8))</f>
        <v>0 - 0</v>
      </c>
      <c r="BD35" s="12" t="str">
        <f t="array" ref="BD35">SUM((G=BD$8)*(P=$B35))&amp;" - "&amp;SUM((G=$B35)*(P=BD$8))</f>
        <v>0 - 0</v>
      </c>
      <c r="BE35" s="12" t="str">
        <f t="array" ref="BE35">SUM((G=BE$8)*(P=$B35))&amp;" - "&amp;SUM((G=$B35)*(P=BE$8))</f>
        <v>0 - 0</v>
      </c>
      <c r="BF35" s="12"/>
      <c r="BG35" s="12" t="str">
        <f t="array" ref="BG35">SUM((G=BG$8)*(P=$B35))&amp;" - "&amp;SUM((G=$B35)*(P=BG$8))</f>
        <v>0 - 0</v>
      </c>
      <c r="BH35" s="12" t="str">
        <f t="array" ref="BH35">SUM((G=BH$8)*(P=$B35))&amp;" - "&amp;SUM((G=$B35)*(P=BH$8))</f>
        <v>0 - 0</v>
      </c>
      <c r="BI35" s="12" t="str">
        <f t="array" ref="BI35">SUM((G=BI$8)*(P=$B35))&amp;" - "&amp;SUM((G=$B35)*(P=BI$8))</f>
        <v>0 - 0</v>
      </c>
      <c r="BJ35" s="12" t="str">
        <f t="array" ref="BJ35">SUM((G=BJ$8)*(P=$B35))&amp;" - "&amp;SUM((G=$B35)*(P=BJ$8))</f>
        <v>0 - 0</v>
      </c>
      <c r="BK35" s="12" t="str">
        <f t="array" ref="BK35">SUM((G=BK$8)*(P=$B35))&amp;" - "&amp;SUM((G=$B35)*(P=BK$8))</f>
        <v>0 - 0</v>
      </c>
      <c r="BL35" s="12" t="str">
        <f t="array" ref="BL35">SUM((G=BL$8)*(P=$B35))&amp;" - "&amp;SUM((G=$B35)*(P=BL$8))</f>
        <v>0 - 0</v>
      </c>
      <c r="BM35" s="12" t="str">
        <f t="array" ref="BM35">SUM((G=BM$8)*(P=$B35))&amp;" - "&amp;SUM((G=$B35)*(P=BM$8))</f>
        <v>0 - 0</v>
      </c>
      <c r="BN35" s="12" t="str">
        <f t="array" ref="BN35">SUM((G=BN$8)*(P=$B35))&amp;" - "&amp;SUM((G=$B35)*(P=BN$8))</f>
        <v>0 - 0</v>
      </c>
      <c r="BO35" s="12" t="str">
        <f t="array" ref="BO35">SUM((G=BO$8)*(P=$B35))&amp;" - "&amp;SUM((G=$B35)*(P=BO$8))</f>
        <v>0 - 0</v>
      </c>
      <c r="BP35" s="12" t="str">
        <f t="array" ref="BP35">SUM((G=BP$8)*(P=$B35))&amp;" - "&amp;SUM((G=$B35)*(P=BP$8))</f>
        <v>0 - 0</v>
      </c>
      <c r="BQ35" s="12" t="str">
        <f t="array" ref="BQ35">SUM((G=BQ$8)*(P=$B35))&amp;" - "&amp;SUM((G=$B35)*(P=BQ$8))</f>
        <v>0 - 0</v>
      </c>
      <c r="BR35" s="12" t="str">
        <f t="array" ref="BR35">SUM((G=BR$8)*(P=$B35))&amp;" - "&amp;SUM((G=$B35)*(P=BR$8))</f>
        <v>0 - 0</v>
      </c>
      <c r="BS35" s="12" t="str">
        <f t="array" ref="BS35">SUM((G=BS$8)*(P=$B35))&amp;" - "&amp;SUM((G=$B35)*(P=BS$8))</f>
        <v>0 - 0</v>
      </c>
      <c r="BT35" s="21" t="str">
        <f t="shared" si="4"/>
        <v>LAURE</v>
      </c>
      <c r="BU35" s="15"/>
    </row>
    <row r="36" spans="2:73" ht="11.1" customHeight="1" x14ac:dyDescent="0.2">
      <c r="B36" s="22" t="s">
        <v>213</v>
      </c>
      <c r="C36" s="12" t="str">
        <f t="array" ref="C36">SUM((G=C$8)*(P=$B36))&amp;" - "&amp;SUM((G=$B36)*(P=C$8))</f>
        <v>1 - 1</v>
      </c>
      <c r="D36" s="12" t="str">
        <f t="array" ref="D36">SUM((G=D$8)*(P=$B36))&amp;" - "&amp;SUM((G=$B36)*(P=D$8))</f>
        <v>1 - 0</v>
      </c>
      <c r="E36" s="12" t="str">
        <f t="array" ref="E36">SUM((G=E$8)*(P=$B36))&amp;" - "&amp;SUM((G=$B36)*(P=E$8))</f>
        <v>0 - 1</v>
      </c>
      <c r="F36" s="12" t="str">
        <f t="array" ref="F36">SUM((G=F$8)*(P=$B36))&amp;" - "&amp;SUM((G=$B36)*(P=F$8))</f>
        <v>2 - 2</v>
      </c>
      <c r="G36" s="12" t="str">
        <f t="array" ref="G36">SUM((G=G$8)*(P=$B36))&amp;" - "&amp;SUM((G=$B36)*(P=G$8))</f>
        <v>3 - 1</v>
      </c>
      <c r="H36" s="12" t="str">
        <f t="array" ref="H36">SUM((G=H$8)*(P=$B36))&amp;" - "&amp;SUM((G=$B36)*(P=H$8))</f>
        <v>2 - 4</v>
      </c>
      <c r="I36" s="12" t="str">
        <f t="array" ref="I36">SUM((G=I$8)*(P=$B36))&amp;" - "&amp;SUM((G=$B36)*(P=I$8))</f>
        <v>0 - 0</v>
      </c>
      <c r="J36" s="12" t="str">
        <f t="array" ref="J36">SUM((G=J$8)*(P=$B36))&amp;" - "&amp;SUM((G=$B36)*(P=J$8))</f>
        <v>0 - 0</v>
      </c>
      <c r="K36" s="12" t="str">
        <f t="array" ref="K36">SUM((G=K$8)*(P=$B36))&amp;" - "&amp;SUM((G=$B36)*(P=K$8))</f>
        <v>2 - 1</v>
      </c>
      <c r="L36" s="12" t="str">
        <f t="array" ref="L36">SUM((G=L$8)*(P=$B36))&amp;" - "&amp;SUM((G=$B36)*(P=L$8))</f>
        <v>0 - 0</v>
      </c>
      <c r="M36" s="12" t="str">
        <f t="array" ref="M36">SUM((G=M$8)*(P=$B36))&amp;" - "&amp;SUM((G=$B36)*(P=M$8))</f>
        <v>0 - 4</v>
      </c>
      <c r="N36" s="12" t="str">
        <f t="array" ref="N36">SUM((G=N$8)*(P=$B36))&amp;" - "&amp;SUM((G=$B36)*(P=N$8))</f>
        <v>3 - 3</v>
      </c>
      <c r="O36" s="12" t="str">
        <f t="array" ref="O36">SUM((G=O$8)*(P=$B36))&amp;" - "&amp;SUM((G=$B36)*(P=O$8))</f>
        <v>0 - 2</v>
      </c>
      <c r="P36" s="12" t="str">
        <f t="array" ref="P36">SUM((G=P$8)*(P=$B36))&amp;" - "&amp;SUM((G=$B36)*(P=P$8))</f>
        <v>4 - 6</v>
      </c>
      <c r="Q36" s="12" t="str">
        <f t="array" ref="Q36">SUM((G=Q$8)*(P=$B36))&amp;" - "&amp;SUM((G=$B36)*(P=Q$8))</f>
        <v>2 - 2</v>
      </c>
      <c r="R36" s="12" t="str">
        <f t="array" ref="R36">SUM((G=R$8)*(P=$B36))&amp;" - "&amp;SUM((G=$B36)*(P=R$8))</f>
        <v>0 - 0</v>
      </c>
      <c r="S36" s="12" t="str">
        <f t="array" ref="S36">SUM((G=S$8)*(P=$B36))&amp;" - "&amp;SUM((G=$B36)*(P=S$8))</f>
        <v>0 - 0</v>
      </c>
      <c r="T36" s="12" t="str">
        <f t="array" ref="T36">SUM((G=T$8)*(P=$B36))&amp;" - "&amp;SUM((G=$B36)*(P=T$8))</f>
        <v>0 - 0</v>
      </c>
      <c r="U36" s="12" t="str">
        <f t="array" ref="U36">SUM((G=U$8)*(P=$B36))&amp;" - "&amp;SUM((G=$B36)*(P=U$8))</f>
        <v>1 - 0</v>
      </c>
      <c r="V36" s="12" t="str">
        <f t="array" ref="V36">SUM((G=V$8)*(P=$B36))&amp;" - "&amp;SUM((G=$B36)*(P=V$8))</f>
        <v>0 - 0</v>
      </c>
      <c r="W36" s="12" t="str">
        <f t="array" ref="W36">SUM((G=W$8)*(P=$B36))&amp;" - "&amp;SUM((G=$B36)*(P=W$8))</f>
        <v>0 - 0</v>
      </c>
      <c r="X36" s="12" t="str">
        <f t="array" ref="X36">SUM((G=X$8)*(P=$B36))&amp;" - "&amp;SUM((G=$B36)*(P=X$8))</f>
        <v>1 - 2</v>
      </c>
      <c r="Y36" s="12" t="str">
        <f t="array" ref="Y36">SUM((G=Y$8)*(P=$B36))&amp;" - "&amp;SUM((G=$B36)*(P=Y$8))</f>
        <v>0 - 0</v>
      </c>
      <c r="Z36" s="12" t="str">
        <f t="array" ref="Z36">SUM((G=Z$8)*(P=$B36))&amp;" - "&amp;SUM((G=$B36)*(P=Z$8))</f>
        <v>0 - 0</v>
      </c>
      <c r="AA36" s="12" t="str">
        <f t="array" ref="AA36">SUM((G=AA$8)*(P=$B36))&amp;" - "&amp;SUM((G=$B36)*(P=AA$8))</f>
        <v>0 - 0</v>
      </c>
      <c r="AB36" s="12" t="str">
        <f t="array" ref="AB36">SUM((G=AB$8)*(P=$B36))&amp;" - "&amp;SUM((G=$B36)*(P=AB$8))</f>
        <v>0 - 3</v>
      </c>
      <c r="AC36" s="12" t="str">
        <f t="array" ref="AC36">SUM((G=AC$8)*(P=$B36))&amp;" - "&amp;SUM((G=$B36)*(P=AC$8))</f>
        <v>0 - 0</v>
      </c>
      <c r="AD36" s="12"/>
      <c r="AE36" s="12" t="str">
        <f t="array" ref="AE36">SUM((G=AE$8)*(P=$B36))&amp;" - "&amp;SUM((G=$B36)*(P=AE$8))</f>
        <v>5 - 1</v>
      </c>
      <c r="AF36" s="12" t="str">
        <f t="array" ref="AF36">SUM((G=AF$8)*(P=$B36))&amp;" - "&amp;SUM((G=$B36)*(P=AF$8))</f>
        <v>1 - 1</v>
      </c>
      <c r="AG36" s="12" t="str">
        <f t="array" ref="AG36">SUM((G=AG$8)*(P=$B36))&amp;" - "&amp;SUM((G=$B36)*(P=AG$8))</f>
        <v>1 - 1</v>
      </c>
      <c r="AH36" s="12" t="str">
        <f t="array" ref="AH36">SUM((G=AH$8)*(P=$B36))&amp;" - "&amp;SUM((G=$B36)*(P=AH$8))</f>
        <v>0 - 2</v>
      </c>
      <c r="AI36" s="12" t="str">
        <f t="array" ref="AI36">SUM((G=AI$8)*(P=$B36))&amp;" - "&amp;SUM((G=$B36)*(P=AI$8))</f>
        <v>1 - 4</v>
      </c>
      <c r="AJ36" s="12" t="str">
        <f t="array" ref="AJ36">SUM((G=AJ$8)*(P=$B36))&amp;" - "&amp;SUM((G=$B36)*(P=AJ$8))</f>
        <v>0 - 1</v>
      </c>
      <c r="AK36" s="12" t="str">
        <f t="array" ref="AK36">SUM((G=AK$8)*(P=$B36))&amp;" - "&amp;SUM((G=$B36)*(P=AK$8))</f>
        <v>2 - 2</v>
      </c>
      <c r="AL36" s="12" t="str">
        <f t="array" ref="AL36">SUM((G=AL$8)*(P=$B36))&amp;" - "&amp;SUM((G=$B36)*(P=AL$8))</f>
        <v>0 - 0</v>
      </c>
      <c r="AM36" s="12" t="str">
        <f t="array" ref="AM36">SUM((G=AM$8)*(P=$B36))&amp;" - "&amp;SUM((G=$B36)*(P=AM$8))</f>
        <v>0 - 1</v>
      </c>
      <c r="AN36" s="12" t="str">
        <f t="array" ref="AN36">SUM((G=AN$8)*(P=$B36))&amp;" - "&amp;SUM((G=$B36)*(P=AN$8))</f>
        <v>0 - 0</v>
      </c>
      <c r="AO36" s="12" t="str">
        <f t="array" ref="AO36">SUM((G=AO$8)*(P=$B36))&amp;" - "&amp;SUM((G=$B36)*(P=AO$8))</f>
        <v>0 - 1</v>
      </c>
      <c r="AP36" s="25" t="str">
        <f t="array" ref="AP36">SUM((G=AP$8)*(P=$B36))&amp;" - "&amp;SUM((G=$B36)*(P=AP$8))</f>
        <v>0 - 0</v>
      </c>
      <c r="AQ36" s="856" t="str">
        <f t="array" ref="AQ36">SUM((G=AQ$8)*(P=$B36))&amp;" - "&amp;SUM((G=$B36)*(P=AQ$8))</f>
        <v>0 - 0</v>
      </c>
      <c r="AR36" s="12" t="str">
        <f t="array" ref="AR36">SUM((G=AR$8)*(P=$B36))&amp;" - "&amp;SUM((G=$B36)*(P=AR$8))</f>
        <v>0 - 0</v>
      </c>
      <c r="AS36" s="12" t="str">
        <f t="array" ref="AS36">SUM((G=AS$8)*(P=$B36))&amp;" - "&amp;SUM((G=$B36)*(P=AS$8))</f>
        <v>0 - 0</v>
      </c>
      <c r="AT36" s="12" t="str">
        <f t="array" ref="AT36">SUM((G=AT$8)*(P=$B36))&amp;" - "&amp;SUM((G=$B36)*(P=AT$8))</f>
        <v>0 - 0</v>
      </c>
      <c r="AU36" s="12" t="str">
        <f t="array" ref="AU36">SUM((G=AU$8)*(P=$B36))&amp;" - "&amp;SUM((G=$B36)*(P=AU$8))</f>
        <v>0 - 0</v>
      </c>
      <c r="AV36" s="12" t="str">
        <f t="array" ref="AV36">SUM((G=AV$8)*(P=$B36))&amp;" - "&amp;SUM((G=$B36)*(P=AV$8))</f>
        <v>0 - 0</v>
      </c>
      <c r="AW36" s="12" t="str">
        <f t="array" ref="AW36">SUM((G=AW$8)*(P=$B36))&amp;" - "&amp;SUM((G=$B36)*(P=AW$8))</f>
        <v>0 - 0</v>
      </c>
      <c r="AX36" s="12" t="str">
        <f t="array" ref="AX36">SUM((G=AX$8)*(P=$B36))&amp;" - "&amp;SUM((G=$B36)*(P=AX$8))</f>
        <v>0 - 0</v>
      </c>
      <c r="AY36" s="12" t="str">
        <f t="array" ref="AY36">SUM((G=AY$8)*(P=$B36))&amp;" - "&amp;SUM((G=$B36)*(P=AY$8))</f>
        <v>0 - 0</v>
      </c>
      <c r="AZ36" s="12" t="str">
        <f t="array" ref="AZ36">SUM((G=AZ$8)*(P=$B36))&amp;" - "&amp;SUM((G=$B36)*(P=AZ$8))</f>
        <v>0 - 0</v>
      </c>
      <c r="BA36" s="12" t="str">
        <f t="array" ref="BA36">SUM((G=BA$8)*(P=$B36))&amp;" - "&amp;SUM((G=$B36)*(P=BA$8))</f>
        <v>0 - 0</v>
      </c>
      <c r="BB36" s="12" t="str">
        <f t="array" ref="BB36">SUM((G=BB$8)*(P=$B36))&amp;" - "&amp;SUM((G=$B36)*(P=BB$8))</f>
        <v>0 - 0</v>
      </c>
      <c r="BC36" s="12" t="str">
        <f t="array" ref="BC36">SUM((G=BC$8)*(P=$B36))&amp;" - "&amp;SUM((G=$B36)*(P=BC$8))</f>
        <v>0 - 0</v>
      </c>
      <c r="BD36" s="12" t="str">
        <f t="array" ref="BD36">SUM((G=BD$8)*(P=$B36))&amp;" - "&amp;SUM((G=$B36)*(P=BD$8))</f>
        <v>0 - 0</v>
      </c>
      <c r="BE36" s="12" t="str">
        <f t="array" ref="BE36">SUM((G=BE$8)*(P=$B36))&amp;" - "&amp;SUM((G=$B36)*(P=BE$8))</f>
        <v>0 - 0</v>
      </c>
      <c r="BF36" s="12"/>
      <c r="BG36" s="12" t="str">
        <f t="array" ref="BG36">SUM((G=BG$8)*(P=$B36))&amp;" - "&amp;SUM((G=$B36)*(P=BG$8))</f>
        <v>0 - 0</v>
      </c>
      <c r="BH36" s="12" t="str">
        <f t="array" ref="BH36">SUM((G=BH$8)*(P=$B36))&amp;" - "&amp;SUM((G=$B36)*(P=BH$8))</f>
        <v>0 - 0</v>
      </c>
      <c r="BI36" s="12" t="str">
        <f t="array" ref="BI36">SUM((G=BI$8)*(P=$B36))&amp;" - "&amp;SUM((G=$B36)*(P=BI$8))</f>
        <v>0 - 0</v>
      </c>
      <c r="BJ36" s="12" t="str">
        <f t="array" ref="BJ36">SUM((G=BJ$8)*(P=$B36))&amp;" - "&amp;SUM((G=$B36)*(P=BJ$8))</f>
        <v>0 - 0</v>
      </c>
      <c r="BK36" s="12" t="str">
        <f t="array" ref="BK36">SUM((G=BK$8)*(P=$B36))&amp;" - "&amp;SUM((G=$B36)*(P=BK$8))</f>
        <v>0 - 0</v>
      </c>
      <c r="BL36" s="12" t="str">
        <f t="array" ref="BL36">SUM((G=BL$8)*(P=$B36))&amp;" - "&amp;SUM((G=$B36)*(P=BL$8))</f>
        <v>1 - 0</v>
      </c>
      <c r="BM36" s="12" t="str">
        <f t="array" ref="BM36">SUM((G=BM$8)*(P=$B36))&amp;" - "&amp;SUM((G=$B36)*(P=BM$8))</f>
        <v>0 - 0</v>
      </c>
      <c r="BN36" s="12" t="str">
        <f t="array" ref="BN36">SUM((G=BN$8)*(P=$B36))&amp;" - "&amp;SUM((G=$B36)*(P=BN$8))</f>
        <v>0 - 0</v>
      </c>
      <c r="BO36" s="12" t="str">
        <f t="array" ref="BO36">SUM((G=BO$8)*(P=$B36))&amp;" - "&amp;SUM((G=$B36)*(P=BO$8))</f>
        <v>0 - 0</v>
      </c>
      <c r="BP36" s="12" t="str">
        <f t="array" ref="BP36">SUM((G=BP$8)*(P=$B36))&amp;" - "&amp;SUM((G=$B36)*(P=BP$8))</f>
        <v>0 - 0</v>
      </c>
      <c r="BQ36" s="12" t="str">
        <f t="array" ref="BQ36">SUM((G=BQ$8)*(P=$B36))&amp;" - "&amp;SUM((G=$B36)*(P=BQ$8))</f>
        <v>0 - 0</v>
      </c>
      <c r="BR36" s="12" t="str">
        <f t="array" ref="BR36">SUM((G=BR$8)*(P=$B36))&amp;" - "&amp;SUM((G=$B36)*(P=BR$8))</f>
        <v>0 - 0</v>
      </c>
      <c r="BS36" s="12" t="str">
        <f t="array" ref="BS36">SUM((G=BS$8)*(P=$B36))&amp;" - "&amp;SUM((G=$B36)*(P=BS$8))</f>
        <v>0 - 0</v>
      </c>
      <c r="BT36" s="21" t="str">
        <f t="shared" si="4"/>
        <v>LOGAN</v>
      </c>
      <c r="BU36" s="15"/>
    </row>
    <row r="37" spans="2:73" ht="11.1" customHeight="1" x14ac:dyDescent="0.2">
      <c r="B37" s="22" t="s">
        <v>214</v>
      </c>
      <c r="C37" s="35" t="str">
        <f t="array" ref="C37">SUM((G=C$8)*(P=$B37))&amp;" - "&amp;SUM((G=$B37)*(P=C$8))</f>
        <v>0 - 1</v>
      </c>
      <c r="D37" s="12" t="str">
        <f t="array" ref="D37">SUM((G=D$8)*(P=$B37))&amp;" - "&amp;SUM((G=$B37)*(P=D$8))</f>
        <v>0 - 1</v>
      </c>
      <c r="E37" s="12" t="str">
        <f t="array" ref="E37">SUM((G=E$8)*(P=$B37))&amp;" - "&amp;SUM((G=$B37)*(P=E$8))</f>
        <v>0 - 0</v>
      </c>
      <c r="F37" s="12" t="str">
        <f t="array" ref="F37">SUM((G=F$8)*(P=$B37))&amp;" - "&amp;SUM((G=$B37)*(P=F$8))</f>
        <v>1 - 2</v>
      </c>
      <c r="G37" s="12" t="str">
        <f t="array" ref="G37">SUM((G=G$8)*(P=$B37))&amp;" - "&amp;SUM((G=$B37)*(P=G$8))</f>
        <v>1 - 1</v>
      </c>
      <c r="H37" s="12" t="str">
        <f t="array" ref="H37">SUM((G=H$8)*(P=$B37))&amp;" - "&amp;SUM((G=$B37)*(P=H$8))</f>
        <v>1 - 4</v>
      </c>
      <c r="I37" s="12" t="str">
        <f t="array" ref="I37">SUM((G=I$8)*(P=$B37))&amp;" - "&amp;SUM((G=$B37)*(P=I$8))</f>
        <v>0 - 0</v>
      </c>
      <c r="J37" s="12" t="str">
        <f t="array" ref="J37">SUM((G=J$8)*(P=$B37))&amp;" - "&amp;SUM((G=$B37)*(P=J$8))</f>
        <v>0 - 0</v>
      </c>
      <c r="K37" s="12" t="str">
        <f t="array" ref="K37">SUM((G=K$8)*(P=$B37))&amp;" - "&amp;SUM((G=$B37)*(P=K$8))</f>
        <v>0 - 5</v>
      </c>
      <c r="L37" s="12" t="str">
        <f t="array" ref="L37">SUM((G=L$8)*(P=$B37))&amp;" - "&amp;SUM((G=$B37)*(P=L$8))</f>
        <v>1 - 0</v>
      </c>
      <c r="M37" s="12" t="str">
        <f t="array" ref="M37">SUM((G=M$8)*(P=$B37))&amp;" - "&amp;SUM((G=$B37)*(P=M$8))</f>
        <v>0 - 3</v>
      </c>
      <c r="N37" s="12" t="str">
        <f t="array" ref="N37">SUM((G=N$8)*(P=$B37))&amp;" - "&amp;SUM((G=$B37)*(P=N$8))</f>
        <v>4 - 4</v>
      </c>
      <c r="O37" s="12" t="str">
        <f t="array" ref="O37">SUM((G=O$8)*(P=$B37))&amp;" - "&amp;SUM((G=$B37)*(P=O$8))</f>
        <v>0 - 2</v>
      </c>
      <c r="P37" s="12" t="str">
        <f t="array" ref="P37">SUM((G=P$8)*(P=$B37))&amp;" - "&amp;SUM((G=$B37)*(P=P$8))</f>
        <v>3 - 4</v>
      </c>
      <c r="Q37" s="12" t="str">
        <f t="array" ref="Q37">SUM((G=Q$8)*(P=$B37))&amp;" - "&amp;SUM((G=$B37)*(P=Q$8))</f>
        <v>0 - 3</v>
      </c>
      <c r="R37" s="12" t="str">
        <f t="array" ref="R37">SUM((G=R$8)*(P=$B37))&amp;" - "&amp;SUM((G=$B37)*(P=R$8))</f>
        <v>0 - 1</v>
      </c>
      <c r="S37" s="12" t="str">
        <f t="array" ref="S37">SUM((G=S$8)*(P=$B37))&amp;" - "&amp;SUM((G=$B37)*(P=S$8))</f>
        <v>0 - 0</v>
      </c>
      <c r="T37" s="12" t="str">
        <f t="array" ref="T37">SUM((G=T$8)*(P=$B37))&amp;" - "&amp;SUM((G=$B37)*(P=T$8))</f>
        <v>0 - 1</v>
      </c>
      <c r="U37" s="12" t="str">
        <f t="array" ref="U37">SUM((G=U$8)*(P=$B37))&amp;" - "&amp;SUM((G=$B37)*(P=U$8))</f>
        <v>0 - 1</v>
      </c>
      <c r="V37" s="12" t="str">
        <f t="array" ref="V37">SUM((G=V$8)*(P=$B37))&amp;" - "&amp;SUM((G=$B37)*(P=V$8))</f>
        <v>0 - 0</v>
      </c>
      <c r="W37" s="12" t="str">
        <f t="array" ref="W37">SUM((G=W$8)*(P=$B37))&amp;" - "&amp;SUM((G=$B37)*(P=W$8))</f>
        <v>3 - 0</v>
      </c>
      <c r="X37" s="12" t="str">
        <f t="array" ref="X37">SUM((G=X$8)*(P=$B37))&amp;" - "&amp;SUM((G=$B37)*(P=X$8))</f>
        <v>3 - 4</v>
      </c>
      <c r="Y37" s="12" t="str">
        <f t="array" ref="Y37">SUM((G=Y$8)*(P=$B37))&amp;" - "&amp;SUM((G=$B37)*(P=Y$8))</f>
        <v>0 - 0</v>
      </c>
      <c r="Z37" s="12" t="str">
        <f t="array" ref="Z37">SUM((G=Z$8)*(P=$B37))&amp;" - "&amp;SUM((G=$B37)*(P=Z$8))</f>
        <v>0 - 0</v>
      </c>
      <c r="AA37" s="12" t="str">
        <f t="array" ref="AA37">SUM((G=AA$8)*(P=$B37))&amp;" - "&amp;SUM((G=$B37)*(P=AA$8))</f>
        <v>0 - 1</v>
      </c>
      <c r="AB37" s="12" t="str">
        <f t="array" ref="AB37">SUM((G=AB$8)*(P=$B37))&amp;" - "&amp;SUM((G=$B37)*(P=AB$8))</f>
        <v>2 - 5</v>
      </c>
      <c r="AC37" s="12" t="str">
        <f t="array" ref="AC37">SUM((G=AC$8)*(P=$B37))&amp;" - "&amp;SUM((G=$B37)*(P=AC$8))</f>
        <v>0 - 0</v>
      </c>
      <c r="AD37" s="12" t="str">
        <f t="array" ref="AD37">SUM((G=AD$8)*(P=$B37))&amp;" - "&amp;SUM((G=$B37)*(P=AD$8))</f>
        <v>1 - 5</v>
      </c>
      <c r="AE37" s="12" t="str">
        <f t="array" ref="AE37">SUM((G=AE$8)*(P=$B37))&amp;" - "&amp;SUM((G=$B37)*(P=AE$8))</f>
        <v>0 - 0</v>
      </c>
      <c r="AF37" s="12" t="str">
        <f t="array" ref="AF37">SUM((G=AF$8)*(P=$B37))&amp;" - "&amp;SUM((G=$B37)*(P=AF$8))</f>
        <v>2 - 2</v>
      </c>
      <c r="AG37" s="12" t="str">
        <f t="array" ref="AG37">SUM((G=AG$8)*(P=$B37))&amp;" - "&amp;SUM((G=$B37)*(P=AG$8))</f>
        <v>1 - 0</v>
      </c>
      <c r="AH37" s="12" t="str">
        <f t="array" ref="AH37">SUM((G=AH$8)*(P=$B37))&amp;" - "&amp;SUM((G=$B37)*(P=AH$8))</f>
        <v>1 - 2</v>
      </c>
      <c r="AI37" s="12" t="str">
        <f t="array" ref="AI37">SUM((G=AI$8)*(P=$B37))&amp;" - "&amp;SUM((G=$B37)*(P=AI$8))</f>
        <v>2 - 3</v>
      </c>
      <c r="AJ37" s="12" t="str">
        <f t="array" ref="AJ37">SUM((G=AJ$8)*(P=$B37))&amp;" - "&amp;SUM((G=$B37)*(P=AJ$8))</f>
        <v>0 - 4</v>
      </c>
      <c r="AK37" s="12" t="str">
        <f t="array" ref="AK37">SUM((G=AK$8)*(P=$B37))&amp;" - "&amp;SUM((G=$B37)*(P=AK$8))</f>
        <v>2 - 3</v>
      </c>
      <c r="AL37" s="12" t="str">
        <f t="array" ref="AL37">SUM((G=AL$8)*(P=$B37))&amp;" - "&amp;SUM((G=$B37)*(P=AL$8))</f>
        <v>0 - 0</v>
      </c>
      <c r="AM37" s="12" t="str">
        <f t="array" ref="AM37">SUM((G=AM$8)*(P=$B37))&amp;" - "&amp;SUM((G=$B37)*(P=AM$8))</f>
        <v>0 - 0</v>
      </c>
      <c r="AN37" s="12" t="str">
        <f t="array" ref="AN37">SUM((G=AN$8)*(P=$B37))&amp;" - "&amp;SUM((G=$B37)*(P=AN$8))</f>
        <v>0 - 0</v>
      </c>
      <c r="AO37" s="12" t="str">
        <f t="array" ref="AO37">SUM((G=AO$8)*(P=$B37))&amp;" - "&amp;SUM((G=$B37)*(P=AO$8))</f>
        <v>1 - 0</v>
      </c>
      <c r="AP37" s="25" t="str">
        <f t="array" ref="AP37">SUM((G=AP$8)*(P=$B37))&amp;" - "&amp;SUM((G=$B37)*(P=AP$8))</f>
        <v>1 - 0</v>
      </c>
      <c r="AQ37" s="856" t="str">
        <f t="array" ref="AQ37">SUM((G=AQ$8)*(P=$B37))&amp;" - "&amp;SUM((G=$B37)*(P=AQ$8))</f>
        <v>0 - 0</v>
      </c>
      <c r="AR37" s="35" t="str">
        <f t="array" ref="AR37">SUM((G=AR$8)*(P=$B37))&amp;" - "&amp;SUM((G=$B37)*(P=AR$8))</f>
        <v>0 - 0</v>
      </c>
      <c r="AS37" s="12" t="str">
        <f t="array" ref="AS37">SUM((G=AS$8)*(P=$B37))&amp;" - "&amp;SUM((G=$B37)*(P=AS$8))</f>
        <v>0 - 0</v>
      </c>
      <c r="AT37" s="12" t="str">
        <f t="array" ref="AT37">SUM((G=AT$8)*(P=$B37))&amp;" - "&amp;SUM((G=$B37)*(P=AT$8))</f>
        <v>0 - 0</v>
      </c>
      <c r="AU37" s="12" t="str">
        <f t="array" ref="AU37">SUM((G=AU$8)*(P=$B37))&amp;" - "&amp;SUM((G=$B37)*(P=AU$8))</f>
        <v>0 - 0</v>
      </c>
      <c r="AV37" s="12" t="str">
        <f t="array" ref="AV37">SUM((G=AV$8)*(P=$B37))&amp;" - "&amp;SUM((G=$B37)*(P=AV$8))</f>
        <v>0 - 0</v>
      </c>
      <c r="AW37" s="12" t="str">
        <f t="array" ref="AW37">SUM((G=AW$8)*(P=$B37))&amp;" - "&amp;SUM((G=$B37)*(P=AW$8))</f>
        <v>0 - 0</v>
      </c>
      <c r="AX37" s="12" t="str">
        <f t="array" ref="AX37">SUM((G=AX$8)*(P=$B37))&amp;" - "&amp;SUM((G=$B37)*(P=AX$8))</f>
        <v>0 - 0</v>
      </c>
      <c r="AY37" s="12" t="str">
        <f t="array" ref="AY37">SUM((G=AY$8)*(P=$B37))&amp;" - "&amp;SUM((G=$B37)*(P=AY$8))</f>
        <v>0 - 0</v>
      </c>
      <c r="AZ37" s="12" t="str">
        <f t="array" ref="AZ37">SUM((G=AZ$8)*(P=$B37))&amp;" - "&amp;SUM((G=$B37)*(P=AZ$8))</f>
        <v>0 - 0</v>
      </c>
      <c r="BA37" s="12" t="str">
        <f t="array" ref="BA37">SUM((G=BA$8)*(P=$B37))&amp;" - "&amp;SUM((G=$B37)*(P=BA$8))</f>
        <v>0 - 0</v>
      </c>
      <c r="BB37" s="12" t="str">
        <f t="array" ref="BB37">SUM((G=BB$8)*(P=$B37))&amp;" - "&amp;SUM((G=$B37)*(P=BB$8))</f>
        <v>0 - 0</v>
      </c>
      <c r="BC37" s="12" t="str">
        <f t="array" ref="BC37">SUM((G=BC$8)*(P=$B37))&amp;" - "&amp;SUM((G=$B37)*(P=BC$8))</f>
        <v>0 - 0</v>
      </c>
      <c r="BD37" s="12" t="str">
        <f t="array" ref="BD37">SUM((G=BD$8)*(P=$B37))&amp;" - "&amp;SUM((G=$B37)*(P=BD$8))</f>
        <v>0 - 0</v>
      </c>
      <c r="BE37" s="12" t="str">
        <f t="array" ref="BE37">SUM((G=BE$8)*(P=$B37))&amp;" - "&amp;SUM((G=$B37)*(P=BE$8))</f>
        <v>0 - 1</v>
      </c>
      <c r="BF37" s="12" t="str">
        <f t="array" ref="BF37">SUM((G=BF$8)*(P=$B37))&amp;" - "&amp;SUM((G=$B37)*(P=BF$8))</f>
        <v>0 - 0</v>
      </c>
      <c r="BG37" s="12" t="str">
        <f t="array" ref="BG37">SUM((G=BG$8)*(P=$B37))&amp;" - "&amp;SUM((G=$B37)*(P=BG$8))</f>
        <v>0 - 0</v>
      </c>
      <c r="BH37" s="12" t="str">
        <f t="array" ref="BH37">SUM((G=BH$8)*(P=$B37))&amp;" - "&amp;SUM((G=$B37)*(P=BH$8))</f>
        <v>0 - 0</v>
      </c>
      <c r="BI37" s="12" t="str">
        <f t="array" ref="BI37">SUM((G=BI$8)*(P=$B37))&amp;" - "&amp;SUM((G=$B37)*(P=BI$8))</f>
        <v>0 - 0</v>
      </c>
      <c r="BJ37" s="12" t="str">
        <f t="array" ref="BJ37">SUM((G=BJ$8)*(P=$B37))&amp;" - "&amp;SUM((G=$B37)*(P=BJ$8))</f>
        <v>0 - 0</v>
      </c>
      <c r="BK37" s="12" t="str">
        <f t="array" ref="BK37">SUM((G=BK$8)*(P=$B37))&amp;" - "&amp;SUM((G=$B37)*(P=BK$8))</f>
        <v>0 - 0</v>
      </c>
      <c r="BL37" s="12" t="str">
        <f t="array" ref="BL37">SUM((G=BL$8)*(P=$B37))&amp;" - "&amp;SUM((G=$B37)*(P=BL$8))</f>
        <v>1 - 0</v>
      </c>
      <c r="BM37" s="12" t="str">
        <f t="array" ref="BM37">SUM((G=BM$8)*(P=$B37))&amp;" - "&amp;SUM((G=$B37)*(P=BM$8))</f>
        <v>0 - 0</v>
      </c>
      <c r="BN37" s="12" t="str">
        <f t="array" ref="BN37">SUM((G=BN$8)*(P=$B37))&amp;" - "&amp;SUM((G=$B37)*(P=BN$8))</f>
        <v>0 - 0</v>
      </c>
      <c r="BO37" s="12" t="str">
        <f t="array" ref="BO37">SUM((G=BO$8)*(P=$B37))&amp;" - "&amp;SUM((G=$B37)*(P=BO$8))</f>
        <v>0 - 0</v>
      </c>
      <c r="BP37" s="12" t="str">
        <f t="array" ref="BP37">SUM((G=BP$8)*(P=$B37))&amp;" - "&amp;SUM((G=$B37)*(P=BP$8))</f>
        <v>0 - 0</v>
      </c>
      <c r="BQ37" s="12" t="str">
        <f t="array" ref="BQ37">SUM((G=BQ$8)*(P=$B37))&amp;" - "&amp;SUM((G=$B37)*(P=BQ$8))</f>
        <v>1 - 0</v>
      </c>
      <c r="BR37" s="25" t="str">
        <f t="array" ref="BR37">SUM((G=BR$8)*(P=$B37))&amp;" - "&amp;SUM((G=$B37)*(P=BR$8))</f>
        <v>0 - 0</v>
      </c>
      <c r="BS37" s="25" t="str">
        <f t="array" ref="BS37">SUM((G=BS$8)*(P=$B37))&amp;" - "&amp;SUM((G=$B37)*(P=BS$8))</f>
        <v>0 - 0</v>
      </c>
      <c r="BT37" s="21" t="str">
        <f t="shared" si="4"/>
        <v>MATHIAS</v>
      </c>
      <c r="BU37" s="16"/>
    </row>
    <row r="38" spans="2:73" ht="11.1" customHeight="1" x14ac:dyDescent="0.2">
      <c r="B38" s="22" t="s">
        <v>200</v>
      </c>
      <c r="C38" s="35" t="str">
        <f t="array" ref="C38">SUM((G=C$8)*(P=$B38))&amp;" - "&amp;SUM((G=$B38)*(P=C$8))</f>
        <v>1 - 0</v>
      </c>
      <c r="D38" s="12" t="str">
        <f t="array" ref="D38">SUM((G=D$8)*(P=$B38))&amp;" - "&amp;SUM((G=$B38)*(P=D$8))</f>
        <v>1 - 0</v>
      </c>
      <c r="E38" s="12" t="str">
        <f t="array" ref="E38">SUM((G=E$8)*(P=$B38))&amp;" - "&amp;SUM((G=$B38)*(P=E$8))</f>
        <v>0 - 0</v>
      </c>
      <c r="F38" s="12" t="str">
        <f t="array" ref="F38">SUM((G=F$8)*(P=$B38))&amp;" - "&amp;SUM((G=$B38)*(P=F$8))</f>
        <v>0 - 1</v>
      </c>
      <c r="G38" s="12" t="str">
        <f t="array" ref="G38">SUM((G=G$8)*(P=$B38))&amp;" - "&amp;SUM((G=$B38)*(P=G$8))</f>
        <v>4 - 1</v>
      </c>
      <c r="H38" s="12" t="str">
        <f t="array" ref="H38">SUM((G=H$8)*(P=$B38))&amp;" - "&amp;SUM((G=$B38)*(P=H$8))</f>
        <v>5 - 2</v>
      </c>
      <c r="I38" s="12" t="str">
        <f t="array" ref="I38">SUM((G=I$8)*(P=$B38))&amp;" - "&amp;SUM((G=$B38)*(P=I$8))</f>
        <v>0 - 0</v>
      </c>
      <c r="J38" s="12" t="str">
        <f t="array" ref="J38">SUM((G=J$8)*(P=$B38))&amp;" - "&amp;SUM((G=$B38)*(P=J$8))</f>
        <v>0 - 0</v>
      </c>
      <c r="K38" s="12" t="str">
        <f t="array" ref="K38">SUM((G=K$8)*(P=$B38))&amp;" - "&amp;SUM((G=$B38)*(P=K$8))</f>
        <v>0 - 2</v>
      </c>
      <c r="L38" s="12" t="str">
        <f t="array" ref="L38">SUM((G=L$8)*(P=$B38))&amp;" - "&amp;SUM((G=$B38)*(P=L$8))</f>
        <v>0 - 0</v>
      </c>
      <c r="M38" s="12" t="str">
        <f t="array" ref="M38">SUM((G=M$8)*(P=$B38))&amp;" - "&amp;SUM((G=$B38)*(P=M$8))</f>
        <v>2 - 2</v>
      </c>
      <c r="N38" s="12" t="str">
        <f t="array" ref="N38">SUM((G=N$8)*(P=$B38))&amp;" - "&amp;SUM((G=$B38)*(P=N$8))</f>
        <v>2 - 1</v>
      </c>
      <c r="O38" s="12" t="str">
        <f t="array" ref="O38">SUM((G=O$8)*(P=$B38))&amp;" - "&amp;SUM((G=$B38)*(P=O$8))</f>
        <v>1 - 0</v>
      </c>
      <c r="P38" s="12" t="str">
        <f t="array" ref="P38">SUM((G=P$8)*(P=$B38))&amp;" - "&amp;SUM((G=$B38)*(P=P$8))</f>
        <v>2 - 0</v>
      </c>
      <c r="Q38" s="12" t="str">
        <f t="array" ref="Q38">SUM((G=Q$8)*(P=$B38))&amp;" - "&amp;SUM((G=$B38)*(P=Q$8))</f>
        <v>2 - 2</v>
      </c>
      <c r="R38" s="12" t="str">
        <f t="array" ref="R38">SUM((G=R$8)*(P=$B38))&amp;" - "&amp;SUM((G=$B38)*(P=R$8))</f>
        <v>0 - 0</v>
      </c>
      <c r="S38" s="12" t="str">
        <f t="array" ref="S38">SUM((G=S$8)*(P=$B38))&amp;" - "&amp;SUM((G=$B38)*(P=S$8))</f>
        <v>0 - 0</v>
      </c>
      <c r="T38" s="12" t="str">
        <f t="array" ref="T38">SUM((G=T$8)*(P=$B38))&amp;" - "&amp;SUM((G=$B38)*(P=T$8))</f>
        <v>0 - 0</v>
      </c>
      <c r="U38" s="12" t="str">
        <f t="array" ref="U38">SUM((G=U$8)*(P=$B38))&amp;" - "&amp;SUM((G=$B38)*(P=U$8))</f>
        <v>1 - 0</v>
      </c>
      <c r="V38" s="12" t="str">
        <f t="array" ref="V38">SUM((G=V$8)*(P=$B38))&amp;" - "&amp;SUM((G=$B38)*(P=V$8))</f>
        <v>0 - 0</v>
      </c>
      <c r="W38" s="12" t="str">
        <f t="array" ref="W38">SUM((G=W$8)*(P=$B38))&amp;" - "&amp;SUM((G=$B38)*(P=W$8))</f>
        <v>0 - 0</v>
      </c>
      <c r="X38" s="12" t="str">
        <f t="array" ref="X38">SUM((G=X$8)*(P=$B38))&amp;" - "&amp;SUM((G=$B38)*(P=X$8))</f>
        <v>1 - 1</v>
      </c>
      <c r="Y38" s="12" t="str">
        <f t="array" ref="Y38">SUM((G=Y$8)*(P=$B38))&amp;" - "&amp;SUM((G=$B38)*(P=Y$8))</f>
        <v>0 - 0</v>
      </c>
      <c r="Z38" s="12" t="str">
        <f t="array" ref="Z38">SUM((G=Z$8)*(P=$B38))&amp;" - "&amp;SUM((G=$B38)*(P=Z$8))</f>
        <v>0 - 0</v>
      </c>
      <c r="AA38" s="12" t="str">
        <f t="array" ref="AA38">SUM((G=AA$8)*(P=$B38))&amp;" - "&amp;SUM((G=$B38)*(P=AA$8))</f>
        <v>0 - 0</v>
      </c>
      <c r="AB38" s="12" t="str">
        <f t="array" ref="AB38">SUM((G=AB$8)*(P=$B38))&amp;" - "&amp;SUM((G=$B38)*(P=AB$8))</f>
        <v>0 - 1</v>
      </c>
      <c r="AC38" s="12" t="str">
        <f t="array" ref="AC38">SUM((G=AC$8)*(P=$B38))&amp;" - "&amp;SUM((G=$B38)*(P=AC$8))</f>
        <v>0 - 0</v>
      </c>
      <c r="AD38" s="12" t="str">
        <f t="array" ref="AD38">SUM((G=AD$8)*(P=$B38))&amp;" - "&amp;SUM((G=$B38)*(P=AD$8))</f>
        <v>1 - 1</v>
      </c>
      <c r="AE38" s="12" t="str">
        <f t="array" ref="AE38">SUM((G=AE$8)*(P=$B38))&amp;" - "&amp;SUM((G=$B38)*(P=AE$8))</f>
        <v>2 - 2</v>
      </c>
      <c r="AF38" s="12"/>
      <c r="AG38" s="12" t="str">
        <f t="array" ref="AG38">SUM((G=AG$8)*(P=$B38))&amp;" - "&amp;SUM((G=$B38)*(P=AG$8))</f>
        <v>2 - 0</v>
      </c>
      <c r="AH38" s="12" t="str">
        <f t="array" ref="AH38">SUM((G=AH$8)*(P=$B38))&amp;" - "&amp;SUM((G=$B38)*(P=AH$8))</f>
        <v>0 - 1</v>
      </c>
      <c r="AI38" s="12" t="str">
        <f t="array" ref="AI38">SUM((G=AI$8)*(P=$B38))&amp;" - "&amp;SUM((G=$B38)*(P=AI$8))</f>
        <v>1 - 2</v>
      </c>
      <c r="AJ38" s="12" t="str">
        <f t="array" ref="AJ38">SUM((G=AJ$8)*(P=$B38))&amp;" - "&amp;SUM((G=$B38)*(P=AJ$8))</f>
        <v>2 - 1</v>
      </c>
      <c r="AK38" s="12" t="str">
        <f t="array" ref="AK38">SUM((G=AK$8)*(P=$B38))&amp;" - "&amp;SUM((G=$B38)*(P=AK$8))</f>
        <v>2 - 0</v>
      </c>
      <c r="AL38" s="12" t="str">
        <f t="array" ref="AL38">SUM((G=AL$8)*(P=$B38))&amp;" - "&amp;SUM((G=$B38)*(P=AL$8))</f>
        <v>0 - 0</v>
      </c>
      <c r="AM38" s="12" t="str">
        <f t="array" ref="AM38">SUM((G=AM$8)*(P=$B38))&amp;" - "&amp;SUM((G=$B38)*(P=AM$8))</f>
        <v>0 - 0</v>
      </c>
      <c r="AN38" s="12" t="str">
        <f t="array" ref="AN38">SUM((G=AN$8)*(P=$B38))&amp;" - "&amp;SUM((G=$B38)*(P=AN$8))</f>
        <v>0 - 0</v>
      </c>
      <c r="AO38" s="12" t="str">
        <f t="array" ref="AO38">SUM((G=AO$8)*(P=$B38))&amp;" - "&amp;SUM((G=$B38)*(P=AO$8))</f>
        <v>0 - 0</v>
      </c>
      <c r="AP38" s="25" t="str">
        <f t="array" ref="AP38">SUM((G=AP$8)*(P=$B38))&amp;" - "&amp;SUM((G=$B38)*(P=AP$8))</f>
        <v>0 - 0</v>
      </c>
      <c r="AQ38" s="856" t="str">
        <f t="array" ref="AQ38">SUM((G=AQ$8)*(P=$B38))&amp;" - "&amp;SUM((G=$B38)*(P=AQ$8))</f>
        <v>0 - 0</v>
      </c>
      <c r="AR38" s="35" t="str">
        <f t="array" ref="AR38">SUM((G=AR$8)*(P=$B38))&amp;" - "&amp;SUM((G=$B38)*(P=AR$8))</f>
        <v>0 - 0</v>
      </c>
      <c r="AS38" s="12" t="str">
        <f t="array" ref="AS38">SUM((G=AS$8)*(P=$B38))&amp;" - "&amp;SUM((G=$B38)*(P=AS$8))</f>
        <v>0 - 0</v>
      </c>
      <c r="AT38" s="12" t="str">
        <f t="array" ref="AT38">SUM((G=AT$8)*(P=$B38))&amp;" - "&amp;SUM((G=$B38)*(P=AT$8))</f>
        <v>0 - 0</v>
      </c>
      <c r="AU38" s="12" t="str">
        <f t="array" ref="AU38">SUM((G=AU$8)*(P=$B38))&amp;" - "&amp;SUM((G=$B38)*(P=AU$8))</f>
        <v>0 - 0</v>
      </c>
      <c r="AV38" s="12" t="str">
        <f t="array" ref="AV38">SUM((G=AV$8)*(P=$B38))&amp;" - "&amp;SUM((G=$B38)*(P=AV$8))</f>
        <v>0 - 0</v>
      </c>
      <c r="AW38" s="12" t="str">
        <f t="array" ref="AW38">SUM((G=AW$8)*(P=$B38))&amp;" - "&amp;SUM((G=$B38)*(P=AW$8))</f>
        <v>0 - 0</v>
      </c>
      <c r="AX38" s="12" t="str">
        <f t="array" ref="AX38">SUM((G=AX$8)*(P=$B38))&amp;" - "&amp;SUM((G=$B38)*(P=AX$8))</f>
        <v>0 - 0</v>
      </c>
      <c r="AY38" s="12" t="str">
        <f t="array" ref="AY38">SUM((G=AY$8)*(P=$B38))&amp;" - "&amp;SUM((G=$B38)*(P=AY$8))</f>
        <v>0 - 0</v>
      </c>
      <c r="AZ38" s="12" t="str">
        <f t="array" ref="AZ38">SUM((G=AZ$8)*(P=$B38))&amp;" - "&amp;SUM((G=$B38)*(P=AZ$8))</f>
        <v>0 - 0</v>
      </c>
      <c r="BA38" s="12" t="str">
        <f t="array" ref="BA38">SUM((G=BA$8)*(P=$B38))&amp;" - "&amp;SUM((G=$B38)*(P=BA$8))</f>
        <v>0 - 0</v>
      </c>
      <c r="BB38" s="12" t="str">
        <f t="array" ref="BB38">SUM((G=BB$8)*(P=$B38))&amp;" - "&amp;SUM((G=$B38)*(P=BB$8))</f>
        <v>0 - 0</v>
      </c>
      <c r="BC38" s="12" t="str">
        <f t="array" ref="BC38">SUM((G=BC$8)*(P=$B38))&amp;" - "&amp;SUM((G=$B38)*(P=BC$8))</f>
        <v>0 - 0</v>
      </c>
      <c r="BD38" s="12" t="str">
        <f t="array" ref="BD38">SUM((G=BD$8)*(P=$B38))&amp;" - "&amp;SUM((G=$B38)*(P=BD$8))</f>
        <v>0 - 0</v>
      </c>
      <c r="BE38" s="12" t="str">
        <f t="array" ref="BE38">SUM((G=BE$8)*(P=$B38))&amp;" - "&amp;SUM((G=$B38)*(P=BE$8))</f>
        <v>0 - 1</v>
      </c>
      <c r="BF38" s="12" t="str">
        <f t="array" ref="BF38">SUM((G=BF$8)*(P=$B38))&amp;" - "&amp;SUM((G=$B38)*(P=BF$8))</f>
        <v>0 - 0</v>
      </c>
      <c r="BG38" s="12" t="str">
        <f t="array" ref="BG38">SUM((G=BG$8)*(P=$B38))&amp;" - "&amp;SUM((G=$B38)*(P=BG$8))</f>
        <v>0 - 0</v>
      </c>
      <c r="BH38" s="12" t="str">
        <f t="array" ref="BH38">SUM((G=BH$8)*(P=$B38))&amp;" - "&amp;SUM((G=$B38)*(P=BH$8))</f>
        <v>0 - 0</v>
      </c>
      <c r="BI38" s="12" t="str">
        <f t="array" ref="BI38">SUM((G=BI$8)*(P=$B38))&amp;" - "&amp;SUM((G=$B38)*(P=BI$8))</f>
        <v>0 - 0</v>
      </c>
      <c r="BJ38" s="12" t="str">
        <f t="array" ref="BJ38">SUM((G=BJ$8)*(P=$B38))&amp;" - "&amp;SUM((G=$B38)*(P=BJ$8))</f>
        <v>0 - 0</v>
      </c>
      <c r="BK38" s="12" t="str">
        <f t="array" ref="BK38">SUM((G=BK$8)*(P=$B38))&amp;" - "&amp;SUM((G=$B38)*(P=BK$8))</f>
        <v>0 - 0</v>
      </c>
      <c r="BL38" s="12" t="str">
        <f t="array" ref="BL38">SUM((G=BL$8)*(P=$B38))&amp;" - "&amp;SUM((G=$B38)*(P=BL$8))</f>
        <v>0 - 0</v>
      </c>
      <c r="BM38" s="12" t="str">
        <f t="array" ref="BM38">SUM((G=BM$8)*(P=$B38))&amp;" - "&amp;SUM((G=$B38)*(P=BM$8))</f>
        <v>0 - 0</v>
      </c>
      <c r="BN38" s="12" t="str">
        <f t="array" ref="BN38">SUM((G=BN$8)*(P=$B38))&amp;" - "&amp;SUM((G=$B38)*(P=BN$8))</f>
        <v>0 - 0</v>
      </c>
      <c r="BO38" s="12" t="str">
        <f t="array" ref="BO38">SUM((G=BO$8)*(P=$B38))&amp;" - "&amp;SUM((G=$B38)*(P=BO$8))</f>
        <v>0 - 0</v>
      </c>
      <c r="BP38" s="12" t="str">
        <f t="array" ref="BP38">SUM((G=BP$8)*(P=$B38))&amp;" - "&amp;SUM((G=$B38)*(P=BP$8))</f>
        <v>0 - 0</v>
      </c>
      <c r="BQ38" s="12" t="str">
        <f t="array" ref="BQ38">SUM((G=BQ$8)*(P=$B38))&amp;" - "&amp;SUM((G=$B38)*(P=BQ$8))</f>
        <v>0 - 0</v>
      </c>
      <c r="BR38" s="25" t="str">
        <f t="array" ref="BR38">SUM((G=BR$8)*(P=$B38))&amp;" - "&amp;SUM((G=$B38)*(P=BR$8))</f>
        <v>0 - 0</v>
      </c>
      <c r="BS38" s="25" t="str">
        <f t="array" ref="BS38">SUM((G=BS$8)*(P=$B38))&amp;" - "&amp;SUM((G=$B38)*(P=BS$8))</f>
        <v>0 - 0</v>
      </c>
      <c r="BT38" s="21" t="str">
        <f t="shared" si="4"/>
        <v>MATH T.</v>
      </c>
      <c r="BU38" s="16"/>
    </row>
    <row r="39" spans="2:73" ht="11.1" customHeight="1" x14ac:dyDescent="0.2">
      <c r="B39" s="22" t="s">
        <v>127</v>
      </c>
      <c r="C39" s="35" t="str">
        <f t="array" ref="C39">SUM((G=C$8)*(P=$B39))&amp;" - "&amp;SUM((G=$B39)*(P=C$8))</f>
        <v>0 - 1</v>
      </c>
      <c r="D39" s="12" t="str">
        <f t="array" ref="D39">SUM((G=D$8)*(P=$B39))&amp;" - "&amp;SUM((G=$B39)*(P=D$8))</f>
        <v>1 - 1</v>
      </c>
      <c r="E39" s="12" t="str">
        <f t="array" ref="E39">SUM((G=E$8)*(P=$B39))&amp;" - "&amp;SUM((G=$B39)*(P=E$8))</f>
        <v>0 - 0</v>
      </c>
      <c r="F39" s="12" t="str">
        <f t="array" ref="F39">SUM((G=F$8)*(P=$B39))&amp;" - "&amp;SUM((G=$B39)*(P=F$8))</f>
        <v>0 - 1</v>
      </c>
      <c r="G39" s="12" t="str">
        <f t="array" ref="G39">SUM((G=G$8)*(P=$B39))&amp;" - "&amp;SUM((G=$B39)*(P=G$8))</f>
        <v>2 - 2</v>
      </c>
      <c r="H39" s="12" t="str">
        <f t="array" ref="H39">SUM((G=H$8)*(P=$B39))&amp;" - "&amp;SUM((G=$B39)*(P=H$8))</f>
        <v>3 - 0</v>
      </c>
      <c r="I39" s="12" t="str">
        <f t="array" ref="I39">SUM((G=I$8)*(P=$B39))&amp;" - "&amp;SUM((G=$B39)*(P=I$8))</f>
        <v>0 - 0</v>
      </c>
      <c r="J39" s="12" t="str">
        <f t="array" ref="J39">SUM((G=J$8)*(P=$B39))&amp;" - "&amp;SUM((G=$B39)*(P=J$8))</f>
        <v>0 - 1</v>
      </c>
      <c r="K39" s="12" t="str">
        <f t="array" ref="K39">SUM((G=K$8)*(P=$B39))&amp;" - "&amp;SUM((G=$B39)*(P=K$8))</f>
        <v>2 - 3</v>
      </c>
      <c r="L39" s="12" t="str">
        <f t="array" ref="L39">SUM((G=L$8)*(P=$B39))&amp;" - "&amp;SUM((G=$B39)*(P=L$8))</f>
        <v>0 - 0</v>
      </c>
      <c r="M39" s="12" t="str">
        <f t="array" ref="M39">SUM((G=M$8)*(P=$B39))&amp;" - "&amp;SUM((G=$B39)*(P=M$8))</f>
        <v>0 - 0</v>
      </c>
      <c r="N39" s="12" t="str">
        <f t="array" ref="N39">SUM((G=N$8)*(P=$B39))&amp;" - "&amp;SUM((G=$B39)*(P=N$8))</f>
        <v>6 - 0</v>
      </c>
      <c r="O39" s="12" t="str">
        <f t="array" ref="O39">SUM((G=O$8)*(P=$B39))&amp;" - "&amp;SUM((G=$B39)*(P=O$8))</f>
        <v>0 - 2</v>
      </c>
      <c r="P39" s="12" t="str">
        <f t="array" ref="P39">SUM((G=P$8)*(P=$B39))&amp;" - "&amp;SUM((G=$B39)*(P=P$8))</f>
        <v>0 - 2</v>
      </c>
      <c r="Q39" s="12" t="str">
        <f t="array" ref="Q39">SUM((G=Q$8)*(P=$B39))&amp;" - "&amp;SUM((G=$B39)*(P=Q$8))</f>
        <v>5 - 1</v>
      </c>
      <c r="R39" s="12" t="str">
        <f t="array" ref="R39">SUM((G=R$8)*(P=$B39))&amp;" - "&amp;SUM((G=$B39)*(P=R$8))</f>
        <v>2 - 1</v>
      </c>
      <c r="S39" s="12" t="str">
        <f t="array" ref="S39">SUM((G=S$8)*(P=$B39))&amp;" - "&amp;SUM((G=$B39)*(P=S$8))</f>
        <v>0 - 0</v>
      </c>
      <c r="T39" s="12" t="str">
        <f t="array" ref="T39">SUM((G=T$8)*(P=$B39))&amp;" - "&amp;SUM((G=$B39)*(P=T$8))</f>
        <v>1 - 0</v>
      </c>
      <c r="U39" s="12" t="str">
        <f t="array" ref="U39">SUM((G=U$8)*(P=$B39))&amp;" - "&amp;SUM((G=$B39)*(P=U$8))</f>
        <v>0 - 0</v>
      </c>
      <c r="V39" s="12" t="str">
        <f t="array" ref="V39">SUM((G=V$8)*(P=$B39))&amp;" - "&amp;SUM((G=$B39)*(P=V$8))</f>
        <v>0 - 0</v>
      </c>
      <c r="W39" s="12" t="str">
        <f t="array" ref="W39">SUM((G=W$8)*(P=$B39))&amp;" - "&amp;SUM((G=$B39)*(P=W$8))</f>
        <v>0 - 0</v>
      </c>
      <c r="X39" s="12" t="str">
        <f t="array" ref="X39">SUM((G=X$8)*(P=$B39))&amp;" - "&amp;SUM((G=$B39)*(P=X$8))</f>
        <v>0 - 3</v>
      </c>
      <c r="Y39" s="12" t="str">
        <f t="array" ref="Y39">SUM((G=Y$8)*(P=$B39))&amp;" - "&amp;SUM((G=$B39)*(P=Y$8))</f>
        <v>1 - 0</v>
      </c>
      <c r="Z39" s="12" t="str">
        <f t="array" ref="Z39">SUM((G=Z$8)*(P=$B39))&amp;" - "&amp;SUM((G=$B39)*(P=Z$8))</f>
        <v>0 - 0</v>
      </c>
      <c r="AA39" s="12" t="str">
        <f t="array" ref="AA39">SUM((G=AA$8)*(P=$B39))&amp;" - "&amp;SUM((G=$B39)*(P=AA$8))</f>
        <v>0 - 0</v>
      </c>
      <c r="AB39" s="12" t="str">
        <f t="array" ref="AB39">SUM((G=AB$8)*(P=$B39))&amp;" - "&amp;SUM((G=$B39)*(P=AB$8))</f>
        <v>2 - 1</v>
      </c>
      <c r="AC39" s="12" t="str">
        <f t="array" ref="AC39">SUM((G=AC$8)*(P=$B39))&amp;" - "&amp;SUM((G=$B39)*(P=AC$8))</f>
        <v>0 - 0</v>
      </c>
      <c r="AD39" s="12" t="str">
        <f t="array" ref="AD39">SUM((G=AD$8)*(P=$B39))&amp;" - "&amp;SUM((G=$B39)*(P=AD$8))</f>
        <v>1 - 1</v>
      </c>
      <c r="AE39" s="12" t="str">
        <f t="array" ref="AE39">SUM((G=AE$8)*(P=$B39))&amp;" - "&amp;SUM((G=$B39)*(P=AE$8))</f>
        <v>0 - 1</v>
      </c>
      <c r="AF39" s="12" t="str">
        <f t="array" ref="AF39">SUM((G=AF$8)*(P=$B39))&amp;" - "&amp;SUM((G=$B39)*(P=AF$8))</f>
        <v>0 - 2</v>
      </c>
      <c r="AG39" s="12" t="str">
        <f t="array" ref="AG39">SUM((G=AG$8)*(P=$B39))&amp;" - "&amp;SUM((G=$B39)*(P=AG$8))</f>
        <v>0 - 0</v>
      </c>
      <c r="AH39" s="12" t="str">
        <f t="array" ref="AH39">SUM((G=AH$8)*(P=$B39))&amp;" - "&amp;SUM((G=$B39)*(P=AH$8))</f>
        <v>0 - 1</v>
      </c>
      <c r="AI39" s="12" t="str">
        <f t="array" ref="AI39">SUM((G=AI$8)*(P=$B39))&amp;" - "&amp;SUM((G=$B39)*(P=AI$8))</f>
        <v>2 - 0</v>
      </c>
      <c r="AJ39" s="12" t="str">
        <f t="array" ref="AJ39">SUM((G=AJ$8)*(P=$B39))&amp;" - "&amp;SUM((G=$B39)*(P=AJ$8))</f>
        <v>0 - 0</v>
      </c>
      <c r="AK39" s="12" t="str">
        <f t="array" ref="AK39">SUM((G=AK$8)*(P=$B39))&amp;" - "&amp;SUM((G=$B39)*(P=AK$8))</f>
        <v>0 - 1</v>
      </c>
      <c r="AL39" s="12" t="str">
        <f t="array" ref="AL39">SUM((G=AL$8)*(P=$B39))&amp;" - "&amp;SUM((G=$B39)*(P=AL$8))</f>
        <v>1 - 0</v>
      </c>
      <c r="AM39" s="12" t="str">
        <f t="array" ref="AM39">SUM((G=AM$8)*(P=$B39))&amp;" - "&amp;SUM((G=$B39)*(P=AM$8))</f>
        <v>0 - 0</v>
      </c>
      <c r="AN39" s="12" t="str">
        <f t="array" ref="AN39">SUM((G=AN$8)*(P=$B39))&amp;" - "&amp;SUM((G=$B39)*(P=AN$8))</f>
        <v>0 - 0</v>
      </c>
      <c r="AO39" s="12" t="str">
        <f t="array" ref="AO39">SUM((G=AO$8)*(P=$B39))&amp;" - "&amp;SUM((G=$B39)*(P=AO$8))</f>
        <v>0 - 0</v>
      </c>
      <c r="AP39" s="25" t="str">
        <f t="array" ref="AP39">SUM((G=AP$8)*(P=$B39))&amp;" - "&amp;SUM((G=$B39)*(P=AP$8))</f>
        <v>0 - 0</v>
      </c>
      <c r="AQ39" s="856" t="str">
        <f t="array" ref="AQ39">SUM((G=AQ$8)*(P=$B39))&amp;" - "&amp;SUM((G=$B39)*(P=AQ$8))</f>
        <v>0 - 0</v>
      </c>
      <c r="AR39" s="35" t="str">
        <f t="array" ref="AR39">SUM((G=AR$8)*(P=$B39))&amp;" - "&amp;SUM((G=$B39)*(P=AR$8))</f>
        <v>0 - 0</v>
      </c>
      <c r="AS39" s="12" t="str">
        <f t="array" ref="AS39">SUM((G=AS$8)*(P=$B39))&amp;" - "&amp;SUM((G=$B39)*(P=AS$8))</f>
        <v>0 - 0</v>
      </c>
      <c r="AT39" s="12" t="str">
        <f t="array" ref="AT39">SUM((G=AT$8)*(P=$B39))&amp;" - "&amp;SUM((G=$B39)*(P=AT$8))</f>
        <v>0 - 0</v>
      </c>
      <c r="AU39" s="12" t="str">
        <f t="array" ref="AU39">SUM((G=AU$8)*(P=$B39))&amp;" - "&amp;SUM((G=$B39)*(P=AU$8))</f>
        <v>0 - 0</v>
      </c>
      <c r="AV39" s="12" t="str">
        <f t="array" ref="AV39">SUM((G=AV$8)*(P=$B39))&amp;" - "&amp;SUM((G=$B39)*(P=AV$8))</f>
        <v>0 - 0</v>
      </c>
      <c r="AW39" s="12" t="str">
        <f t="array" ref="AW39">SUM((G=AW$8)*(P=$B39))&amp;" - "&amp;SUM((G=$B39)*(P=AW$8))</f>
        <v>0 - 0</v>
      </c>
      <c r="AX39" s="12" t="str">
        <f t="array" ref="AX39">SUM((G=AX$8)*(P=$B39))&amp;" - "&amp;SUM((G=$B39)*(P=AX$8))</f>
        <v>0 - 0</v>
      </c>
      <c r="AY39" s="12" t="str">
        <f t="array" ref="AY39">SUM((G=AY$8)*(P=$B39))&amp;" - "&amp;SUM((G=$B39)*(P=AY$8))</f>
        <v>0 - 0</v>
      </c>
      <c r="AZ39" s="12" t="str">
        <f t="array" ref="AZ39">SUM((G=AZ$8)*(P=$B39))&amp;" - "&amp;SUM((G=$B39)*(P=AZ$8))</f>
        <v>0 - 0</v>
      </c>
      <c r="BA39" s="12" t="str">
        <f t="array" ref="BA39">SUM((G=BA$8)*(P=$B39))&amp;" - "&amp;SUM((G=$B39)*(P=BA$8))</f>
        <v>0 - 0</v>
      </c>
      <c r="BB39" s="12" t="str">
        <f t="array" ref="BB39">SUM((G=BB$8)*(P=$B39))&amp;" - "&amp;SUM((G=$B39)*(P=BB$8))</f>
        <v>0 - 0</v>
      </c>
      <c r="BC39" s="12" t="str">
        <f t="array" ref="BC39">SUM((G=BC$8)*(P=$B39))&amp;" - "&amp;SUM((G=$B39)*(P=BC$8))</f>
        <v>0 - 0</v>
      </c>
      <c r="BD39" s="12" t="str">
        <f t="array" ref="BD39">SUM((G=BD$8)*(P=$B39))&amp;" - "&amp;SUM((G=$B39)*(P=BD$8))</f>
        <v>0 - 0</v>
      </c>
      <c r="BE39" s="12" t="str">
        <f t="array" ref="BE39">SUM((G=BE$8)*(P=$B39))&amp;" - "&amp;SUM((G=$B39)*(P=BE$8))</f>
        <v>0 - 0</v>
      </c>
      <c r="BF39" s="12" t="str">
        <f t="array" ref="BF39">SUM((G=BF$8)*(P=$B39))&amp;" - "&amp;SUM((G=$B39)*(P=BF$8))</f>
        <v>0 - 0</v>
      </c>
      <c r="BG39" s="12" t="str">
        <f t="array" ref="BG39">SUM((G=BG$8)*(P=$B39))&amp;" - "&amp;SUM((G=$B39)*(P=BG$8))</f>
        <v>0 - 0</v>
      </c>
      <c r="BH39" s="12" t="str">
        <f t="array" ref="BH39">SUM((G=BH$8)*(P=$B39))&amp;" - "&amp;SUM((G=$B39)*(P=BH$8))</f>
        <v>0 - 0</v>
      </c>
      <c r="BI39" s="12" t="str">
        <f t="array" ref="BI39">SUM((G=BI$8)*(P=$B39))&amp;" - "&amp;SUM((G=$B39)*(P=BI$8))</f>
        <v>0 - 0</v>
      </c>
      <c r="BJ39" s="12" t="str">
        <f t="array" ref="BJ39">SUM((G=BJ$8)*(P=$B39))&amp;" - "&amp;SUM((G=$B39)*(P=BJ$8))</f>
        <v>0 - 0</v>
      </c>
      <c r="BK39" s="12" t="str">
        <f t="array" ref="BK39">SUM((G=BK$8)*(P=$B39))&amp;" - "&amp;SUM((G=$B39)*(P=BK$8))</f>
        <v>0 - 0</v>
      </c>
      <c r="BL39" s="12" t="str">
        <f t="array" ref="BL39">SUM((G=BL$8)*(P=$B39))&amp;" - "&amp;SUM((G=$B39)*(P=BL$8))</f>
        <v>0 - 0</v>
      </c>
      <c r="BM39" s="12" t="str">
        <f t="array" ref="BM39">SUM((G=BM$8)*(P=$B39))&amp;" - "&amp;SUM((G=$B39)*(P=BM$8))</f>
        <v>0 - 0</v>
      </c>
      <c r="BN39" s="12" t="str">
        <f t="array" ref="BN39">SUM((G=BN$8)*(P=$B39))&amp;" - "&amp;SUM((G=$B39)*(P=BN$8))</f>
        <v>0 - 0</v>
      </c>
      <c r="BO39" s="12" t="str">
        <f t="array" ref="BO39">SUM((G=BO$8)*(P=$B39))&amp;" - "&amp;SUM((G=$B39)*(P=BO$8))</f>
        <v>0 - 0</v>
      </c>
      <c r="BP39" s="12" t="str">
        <f t="array" ref="BP39">SUM((G=BP$8)*(P=$B39))&amp;" - "&amp;SUM((G=$B39)*(P=BP$8))</f>
        <v>0 - 0</v>
      </c>
      <c r="BQ39" s="12" t="str">
        <f t="array" ref="BQ39">SUM((G=BQ$8)*(P=$B39))&amp;" - "&amp;SUM((G=$B39)*(P=BQ$8))</f>
        <v>0 - 0</v>
      </c>
      <c r="BR39" s="25" t="str">
        <f t="array" ref="BR39">SUM((G=BR$8)*(P=$B39))&amp;" - "&amp;SUM((G=$B39)*(P=BR$8))</f>
        <v>0 - 0</v>
      </c>
      <c r="BS39" s="25" t="str">
        <f t="array" ref="BS39">SUM((G=BS$8)*(P=$B39))&amp;" - "&amp;SUM((G=$B39)*(P=BS$8))</f>
        <v>0 - 0</v>
      </c>
      <c r="BT39" s="21" t="str">
        <f t="shared" si="4"/>
        <v>MAX</v>
      </c>
      <c r="BU39" s="16"/>
    </row>
    <row r="40" spans="2:73" ht="11.1" customHeight="1" x14ac:dyDescent="0.2">
      <c r="B40" s="22" t="s">
        <v>207</v>
      </c>
      <c r="C40" s="35" t="str">
        <f t="array" ref="C40">SUM((G=C$8)*(P=$B40))&amp;" - "&amp;SUM((G=$B40)*(P=C$8))</f>
        <v>0 - 1</v>
      </c>
      <c r="D40" s="12" t="str">
        <f t="array" ref="D40">SUM((G=D$8)*(P=$B40))&amp;" - "&amp;SUM((G=$B40)*(P=D$8))</f>
        <v>0 - 0</v>
      </c>
      <c r="E40" s="12" t="str">
        <f t="array" ref="E40">SUM((G=E$8)*(P=$B40))&amp;" - "&amp;SUM((G=$B40)*(P=E$8))</f>
        <v>0 - 0</v>
      </c>
      <c r="F40" s="12" t="str">
        <f t="array" ref="F40">SUM((G=F$8)*(P=$B40))&amp;" - "&amp;SUM((G=$B40)*(P=F$8))</f>
        <v>1 - 0</v>
      </c>
      <c r="G40" s="12" t="str">
        <f t="array" ref="G40">SUM((G=G$8)*(P=$B40))&amp;" - "&amp;SUM((G=$B40)*(P=G$8))</f>
        <v>0 - 2</v>
      </c>
      <c r="H40" s="12" t="str">
        <f t="array" ref="H40">SUM((G=H$8)*(P=$B40))&amp;" - "&amp;SUM((G=$B40)*(P=H$8))</f>
        <v>3 - 0</v>
      </c>
      <c r="I40" s="12" t="str">
        <f t="array" ref="I40">SUM((G=I$8)*(P=$B40))&amp;" - "&amp;SUM((G=$B40)*(P=I$8))</f>
        <v>0 - 0</v>
      </c>
      <c r="J40" s="12" t="str">
        <f t="array" ref="J40">SUM((G=J$8)*(P=$B40))&amp;" - "&amp;SUM((G=$B40)*(P=J$8))</f>
        <v>0 - 0</v>
      </c>
      <c r="K40" s="12" t="str">
        <f t="array" ref="K40">SUM((G=K$8)*(P=$B40))&amp;" - "&amp;SUM((G=$B40)*(P=K$8))</f>
        <v>1 - 1</v>
      </c>
      <c r="L40" s="12" t="str">
        <f t="array" ref="L40">SUM((G=L$8)*(P=$B40))&amp;" - "&amp;SUM((G=$B40)*(P=L$8))</f>
        <v>0 - 0</v>
      </c>
      <c r="M40" s="12" t="str">
        <f t="array" ref="M40">SUM((G=M$8)*(P=$B40))&amp;" - "&amp;SUM((G=$B40)*(P=M$8))</f>
        <v>1 - 2</v>
      </c>
      <c r="N40" s="12" t="str">
        <f t="array" ref="N40">SUM((G=N$8)*(P=$B40))&amp;" - "&amp;SUM((G=$B40)*(P=N$8))</f>
        <v>4 - 0</v>
      </c>
      <c r="O40" s="12" t="str">
        <f t="array" ref="O40">SUM((G=O$8)*(P=$B40))&amp;" - "&amp;SUM((G=$B40)*(P=O$8))</f>
        <v>0 - 0</v>
      </c>
      <c r="P40" s="12" t="str">
        <f t="array" ref="P40">SUM((G=P$8)*(P=$B40))&amp;" - "&amp;SUM((G=$B40)*(P=P$8))</f>
        <v>1 - 1</v>
      </c>
      <c r="Q40" s="12" t="str">
        <f t="array" ref="Q40">SUM((G=Q$8)*(P=$B40))&amp;" - "&amp;SUM((G=$B40)*(P=Q$8))</f>
        <v>0 - 0</v>
      </c>
      <c r="R40" s="12" t="str">
        <f t="array" ref="R40">SUM((G=R$8)*(P=$B40))&amp;" - "&amp;SUM((G=$B40)*(P=R$8))</f>
        <v>0 - 0</v>
      </c>
      <c r="S40" s="12" t="str">
        <f t="array" ref="S40">SUM((G=S$8)*(P=$B40))&amp;" - "&amp;SUM((G=$B40)*(P=S$8))</f>
        <v>0 - 0</v>
      </c>
      <c r="T40" s="12" t="str">
        <f t="array" ref="T40">SUM((G=T$8)*(P=$B40))&amp;" - "&amp;SUM((G=$B40)*(P=T$8))</f>
        <v>1 - 0</v>
      </c>
      <c r="U40" s="12" t="str">
        <f t="array" ref="U40">SUM((G=U$8)*(P=$B40))&amp;" - "&amp;SUM((G=$B40)*(P=U$8))</f>
        <v>0 - 0</v>
      </c>
      <c r="V40" s="12" t="str">
        <f t="array" ref="V40">SUM((G=V$8)*(P=$B40))&amp;" - "&amp;SUM((G=$B40)*(P=V$8))</f>
        <v>0 - 0</v>
      </c>
      <c r="W40" s="12" t="str">
        <f t="array" ref="W40">SUM((G=W$8)*(P=$B40))&amp;" - "&amp;SUM((G=$B40)*(P=W$8))</f>
        <v>1 - 0</v>
      </c>
      <c r="X40" s="12" t="str">
        <f t="array" ref="X40">SUM((G=X$8)*(P=$B40))&amp;" - "&amp;SUM((G=$B40)*(P=X$8))</f>
        <v>2 - 2</v>
      </c>
      <c r="Y40" s="12" t="str">
        <f t="array" ref="Y40">SUM((G=Y$8)*(P=$B40))&amp;" - "&amp;SUM((G=$B40)*(P=Y$8))</f>
        <v>0 - 0</v>
      </c>
      <c r="Z40" s="12" t="str">
        <f t="array" ref="Z40">SUM((G=Z$8)*(P=$B40))&amp;" - "&amp;SUM((G=$B40)*(P=Z$8))</f>
        <v>0 - 0</v>
      </c>
      <c r="AA40" s="12" t="str">
        <f t="array" ref="AA40">SUM((G=AA$8)*(P=$B40))&amp;" - "&amp;SUM((G=$B40)*(P=AA$8))</f>
        <v>0 - 0</v>
      </c>
      <c r="AB40" s="12" t="str">
        <f t="array" ref="AB40">SUM((G=AB$8)*(P=$B40))&amp;" - "&amp;SUM((G=$B40)*(P=AB$8))</f>
        <v>0 - 0</v>
      </c>
      <c r="AC40" s="12" t="str">
        <f t="array" ref="AC40">SUM((G=AC$8)*(P=$B40))&amp;" - "&amp;SUM((G=$B40)*(P=AC$8))</f>
        <v>0 - 0</v>
      </c>
      <c r="AD40" s="12" t="str">
        <f t="array" ref="AD40">SUM((G=AD$8)*(P=$B40))&amp;" - "&amp;SUM((G=$B40)*(P=AD$8))</f>
        <v>2 - 0</v>
      </c>
      <c r="AE40" s="12" t="str">
        <f t="array" ref="AE40">SUM((G=AE$8)*(P=$B40))&amp;" - "&amp;SUM((G=$B40)*(P=AE$8))</f>
        <v>2 - 1</v>
      </c>
      <c r="AF40" s="12" t="str">
        <f t="array" ref="AF40">SUM((G=AF$8)*(P=$B40))&amp;" - "&amp;SUM((G=$B40)*(P=AF$8))</f>
        <v>1 - 0</v>
      </c>
      <c r="AG40" s="12" t="str">
        <f t="array" ref="AG40">SUM((G=AG$8)*(P=$B40))&amp;" - "&amp;SUM((G=$B40)*(P=AG$8))</f>
        <v>1 - 0</v>
      </c>
      <c r="AH40" s="12" t="str">
        <f t="array" ref="AH40">SUM((G=AH$8)*(P=$B40))&amp;" - "&amp;SUM((G=$B40)*(P=AH$8))</f>
        <v>0 - 0</v>
      </c>
      <c r="AI40" s="12" t="str">
        <f t="array" ref="AI40">SUM((G=AI$8)*(P=$B40))&amp;" - "&amp;SUM((G=$B40)*(P=AI$8))</f>
        <v>3 - 0</v>
      </c>
      <c r="AJ40" s="12" t="str">
        <f t="array" ref="AJ40">SUM((G=AJ$8)*(P=$B40))&amp;" - "&amp;SUM((G=$B40)*(P=AJ$8))</f>
        <v>1 - 1</v>
      </c>
      <c r="AK40" s="12" t="str">
        <f t="array" ref="AK40">SUM((G=AK$8)*(P=$B40))&amp;" - "&amp;SUM((G=$B40)*(P=AK$8))</f>
        <v>4 - 1</v>
      </c>
      <c r="AL40" s="12" t="str">
        <f t="array" ref="AL40">SUM((G=AL$8)*(P=$B40))&amp;" - "&amp;SUM((G=$B40)*(P=AL$8))</f>
        <v>0 - 0</v>
      </c>
      <c r="AM40" s="12" t="str">
        <f t="array" ref="AM40">SUM((G=AM$8)*(P=$B40))&amp;" - "&amp;SUM((G=$B40)*(P=AM$8))</f>
        <v>0 - 0</v>
      </c>
      <c r="AN40" s="12" t="str">
        <f t="array" ref="AN40">SUM((G=AN$8)*(P=$B40))&amp;" - "&amp;SUM((G=$B40)*(P=AN$8))</f>
        <v>0 - 0</v>
      </c>
      <c r="AO40" s="12" t="str">
        <f t="array" ref="AO40">SUM((G=AO$8)*(P=$B40))&amp;" - "&amp;SUM((G=$B40)*(P=AO$8))</f>
        <v>0 - 0</v>
      </c>
      <c r="AP40" s="25" t="str">
        <f t="array" ref="AP40">SUM((G=AP$8)*(P=$B40))&amp;" - "&amp;SUM((G=$B40)*(P=AP$8))</f>
        <v>1 - 0</v>
      </c>
      <c r="AQ40" s="856" t="str">
        <f t="array" ref="AQ40">SUM((G=AQ$8)*(P=$B40))&amp;" - "&amp;SUM((G=$B40)*(P=AQ$8))</f>
        <v>0 - 0</v>
      </c>
      <c r="AR40" s="35" t="str">
        <f t="array" ref="AR40">SUM((G=AR$8)*(P=$B40))&amp;" - "&amp;SUM((G=$B40)*(P=AR$8))</f>
        <v>0 - 0</v>
      </c>
      <c r="AS40" s="12" t="str">
        <f t="array" ref="AS40">SUM((G=AS$8)*(P=$B40))&amp;" - "&amp;SUM((G=$B40)*(P=AS$8))</f>
        <v>0 - 0</v>
      </c>
      <c r="AT40" s="12" t="str">
        <f t="array" ref="AT40">SUM((G=AT$8)*(P=$B40))&amp;" - "&amp;SUM((G=$B40)*(P=AT$8))</f>
        <v>0 - 0</v>
      </c>
      <c r="AU40" s="12" t="str">
        <f t="array" ref="AU40">SUM((G=AU$8)*(P=$B40))&amp;" - "&amp;SUM((G=$B40)*(P=AU$8))</f>
        <v>0 - 0</v>
      </c>
      <c r="AV40" s="12" t="str">
        <f t="array" ref="AV40">SUM((G=AV$8)*(P=$B40))&amp;" - "&amp;SUM((G=$B40)*(P=AV$8))</f>
        <v>0 - 0</v>
      </c>
      <c r="AW40" s="12" t="str">
        <f t="array" ref="AW40">SUM((G=AW$8)*(P=$B40))&amp;" - "&amp;SUM((G=$B40)*(P=AW$8))</f>
        <v>0 - 0</v>
      </c>
      <c r="AX40" s="12" t="str">
        <f t="array" ref="AX40">SUM((G=AX$8)*(P=$B40))&amp;" - "&amp;SUM((G=$B40)*(P=AX$8))</f>
        <v>0 - 0</v>
      </c>
      <c r="AY40" s="12" t="str">
        <f t="array" ref="AY40">SUM((G=AY$8)*(P=$B40))&amp;" - "&amp;SUM((G=$B40)*(P=AY$8))</f>
        <v>0 - 0</v>
      </c>
      <c r="AZ40" s="12" t="str">
        <f t="array" ref="AZ40">SUM((G=AZ$8)*(P=$B40))&amp;" - "&amp;SUM((G=$B40)*(P=AZ$8))</f>
        <v>0 - 0</v>
      </c>
      <c r="BA40" s="12" t="str">
        <f t="array" ref="BA40">SUM((G=BA$8)*(P=$B40))&amp;" - "&amp;SUM((G=$B40)*(P=BA$8))</f>
        <v>0 - 0</v>
      </c>
      <c r="BB40" s="12" t="str">
        <f t="array" ref="BB40">SUM((G=BB$8)*(P=$B40))&amp;" - "&amp;SUM((G=$B40)*(P=BB$8))</f>
        <v>0 - 0</v>
      </c>
      <c r="BC40" s="12" t="str">
        <f t="array" ref="BC40">SUM((G=BC$8)*(P=$B40))&amp;" - "&amp;SUM((G=$B40)*(P=BC$8))</f>
        <v>0 - 0</v>
      </c>
      <c r="BD40" s="12" t="str">
        <f t="array" ref="BD40">SUM((G=BD$8)*(P=$B40))&amp;" - "&amp;SUM((G=$B40)*(P=BD$8))</f>
        <v>0 - 0</v>
      </c>
      <c r="BE40" s="12" t="str">
        <f t="array" ref="BE40">SUM((G=BE$8)*(P=$B40))&amp;" - "&amp;SUM((G=$B40)*(P=BE$8))</f>
        <v>0 - 0</v>
      </c>
      <c r="BF40" s="12" t="str">
        <f t="array" ref="BF40">SUM((G=BF$8)*(P=$B40))&amp;" - "&amp;SUM((G=$B40)*(P=BF$8))</f>
        <v>0 - 0</v>
      </c>
      <c r="BG40" s="12" t="str">
        <f t="array" ref="BG40">SUM((G=BG$8)*(P=$B40))&amp;" - "&amp;SUM((G=$B40)*(P=BG$8))</f>
        <v>0 - 0</v>
      </c>
      <c r="BH40" s="12" t="str">
        <f t="array" ref="BH40">SUM((G=BH$8)*(P=$B40))&amp;" - "&amp;SUM((G=$B40)*(P=BH$8))</f>
        <v>0 - 0</v>
      </c>
      <c r="BI40" s="12" t="str">
        <f t="array" ref="BI40">SUM((G=BI$8)*(P=$B40))&amp;" - "&amp;SUM((G=$B40)*(P=BI$8))</f>
        <v>0 - 0</v>
      </c>
      <c r="BJ40" s="12" t="str">
        <f t="array" ref="BJ40">SUM((G=BJ$8)*(P=$B40))&amp;" - "&amp;SUM((G=$B40)*(P=BJ$8))</f>
        <v>0 - 0</v>
      </c>
      <c r="BK40" s="12" t="str">
        <f t="array" ref="BK40">SUM((G=BK$8)*(P=$B40))&amp;" - "&amp;SUM((G=$B40)*(P=BK$8))</f>
        <v>0 - 0</v>
      </c>
      <c r="BL40" s="12" t="str">
        <f t="array" ref="BL40">SUM((G=BL$8)*(P=$B40))&amp;" - "&amp;SUM((G=$B40)*(P=BL$8))</f>
        <v>0 - 0</v>
      </c>
      <c r="BM40" s="12" t="str">
        <f t="array" ref="BM40">SUM((G=BM$8)*(P=$B40))&amp;" - "&amp;SUM((G=$B40)*(P=BM$8))</f>
        <v>0 - 0</v>
      </c>
      <c r="BN40" s="12" t="str">
        <f t="array" ref="BN40">SUM((G=BN$8)*(P=$B40))&amp;" - "&amp;SUM((G=$B40)*(P=BN$8))</f>
        <v>0 - 0</v>
      </c>
      <c r="BO40" s="12" t="str">
        <f t="array" ref="BO40">SUM((G=BO$8)*(P=$B40))&amp;" - "&amp;SUM((G=$B40)*(P=BO$8))</f>
        <v>0 - 0</v>
      </c>
      <c r="BP40" s="12" t="str">
        <f t="array" ref="BP40">SUM((G=BP$8)*(P=$B40))&amp;" - "&amp;SUM((G=$B40)*(P=BP$8))</f>
        <v>0 - 0</v>
      </c>
      <c r="BQ40" s="12" t="str">
        <f t="array" ref="BQ40">SUM((G=BQ$8)*(P=$B40))&amp;" - "&amp;SUM((G=$B40)*(P=BQ$8))</f>
        <v>0 - 0</v>
      </c>
      <c r="BR40" s="25" t="str">
        <f t="array" ref="BR40">SUM((G=BR$8)*(P=$B40))&amp;" - "&amp;SUM((G=$B40)*(P=BR$8))</f>
        <v>0 - 0</v>
      </c>
      <c r="BS40" s="25" t="str">
        <f t="array" ref="BS40">SUM((G=BS$8)*(P=$B40))&amp;" - "&amp;SUM((G=$B40)*(P=BS$8))</f>
        <v>0 - 0</v>
      </c>
      <c r="BT40" s="21" t="str">
        <f t="shared" si="4"/>
        <v>NIL</v>
      </c>
      <c r="BU40" s="16"/>
    </row>
    <row r="41" spans="2:73" ht="11.1" customHeight="1" x14ac:dyDescent="0.2">
      <c r="B41" s="22" t="s">
        <v>100</v>
      </c>
      <c r="C41" s="35" t="str">
        <f t="array" ref="C41">SUM((G=C$8)*(P=$B41))&amp;" - "&amp;SUM((G=$B41)*(P=C$8))</f>
        <v>1 - 5</v>
      </c>
      <c r="D41" s="12" t="str">
        <f t="array" ref="D41">SUM((G=D$8)*(P=$B41))&amp;" - "&amp;SUM((G=$B41)*(P=D$8))</f>
        <v>0 - 0</v>
      </c>
      <c r="E41" s="12" t="str">
        <f t="array" ref="E41">SUM((G=E$8)*(P=$B41))&amp;" - "&amp;SUM((G=$B41)*(P=E$8))</f>
        <v>0 - 0</v>
      </c>
      <c r="F41" s="12" t="str">
        <f t="array" ref="F41">SUM((G=F$8)*(P=$B41))&amp;" - "&amp;SUM((G=$B41)*(P=F$8))</f>
        <v>1 - 2</v>
      </c>
      <c r="G41" s="12" t="str">
        <f t="array" ref="G41">SUM((G=G$8)*(P=$B41))&amp;" - "&amp;SUM((G=$B41)*(P=G$8))</f>
        <v>2 - 5</v>
      </c>
      <c r="H41" s="12" t="str">
        <f t="array" ref="H41">SUM((G=H$8)*(P=$B41))&amp;" - "&amp;SUM((G=$B41)*(P=H$8))</f>
        <v>2 - 2</v>
      </c>
      <c r="I41" s="12" t="str">
        <f t="array" ref="I41">SUM((G=I$8)*(P=$B41))&amp;" - "&amp;SUM((G=$B41)*(P=I$8))</f>
        <v>0 - 0</v>
      </c>
      <c r="J41" s="12" t="str">
        <f t="array" ref="J41">SUM((G=J$8)*(P=$B41))&amp;" - "&amp;SUM((G=$B41)*(P=J$8))</f>
        <v>0 - 0</v>
      </c>
      <c r="K41" s="12" t="str">
        <f t="array" ref="K41">SUM((G=K$8)*(P=$B41))&amp;" - "&amp;SUM((G=$B41)*(P=K$8))</f>
        <v>2 - 4</v>
      </c>
      <c r="L41" s="12" t="str">
        <f t="array" ref="L41">SUM((G=L$8)*(P=$B41))&amp;" - "&amp;SUM((G=$B41)*(P=L$8))</f>
        <v>0 - 1</v>
      </c>
      <c r="M41" s="12" t="str">
        <f t="array" ref="M41">SUM((G=M$8)*(P=$B41))&amp;" - "&amp;SUM((G=$B41)*(P=M$8))</f>
        <v>2 - 3</v>
      </c>
      <c r="N41" s="12" t="str">
        <f t="array" ref="N41">SUM((G=N$8)*(P=$B41))&amp;" - "&amp;SUM((G=$B41)*(P=N$8))</f>
        <v>11 - 1</v>
      </c>
      <c r="O41" s="12" t="str">
        <f t="array" ref="O41">SUM((G=O$8)*(P=$B41))&amp;" - "&amp;SUM((G=$B41)*(P=O$8))</f>
        <v>0 - 1</v>
      </c>
      <c r="P41" s="12" t="str">
        <f t="array" ref="P41">SUM((G=P$8)*(P=$B41))&amp;" - "&amp;SUM((G=$B41)*(P=P$8))</f>
        <v>7 - 3</v>
      </c>
      <c r="Q41" s="12" t="str">
        <f t="array" ref="Q41">SUM((G=Q$8)*(P=$B41))&amp;" - "&amp;SUM((G=$B41)*(P=Q$8))</f>
        <v>0 - 2</v>
      </c>
      <c r="R41" s="12" t="str">
        <f t="array" ref="R41">SUM((G=R$8)*(P=$B41))&amp;" - "&amp;SUM((G=$B41)*(P=R$8))</f>
        <v>0 - 1</v>
      </c>
      <c r="S41" s="12" t="str">
        <f t="array" ref="S41">SUM((G=S$8)*(P=$B41))&amp;" - "&amp;SUM((G=$B41)*(P=S$8))</f>
        <v>0 - 0</v>
      </c>
      <c r="T41" s="12" t="str">
        <f t="array" ref="T41">SUM((G=T$8)*(P=$B41))&amp;" - "&amp;SUM((G=$B41)*(P=T$8))</f>
        <v>0 - 0</v>
      </c>
      <c r="U41" s="12" t="str">
        <f t="array" ref="U41">SUM((G=U$8)*(P=$B41))&amp;" - "&amp;SUM((G=$B41)*(P=U$8))</f>
        <v>0 - 0</v>
      </c>
      <c r="V41" s="12" t="str">
        <f t="array" ref="V41">SUM((G=V$8)*(P=$B41))&amp;" - "&amp;SUM((G=$B41)*(P=V$8))</f>
        <v>0 - 1</v>
      </c>
      <c r="W41" s="12" t="str">
        <f t="array" ref="W41">SUM((G=W$8)*(P=$B41))&amp;" - "&amp;SUM((G=$B41)*(P=W$8))</f>
        <v>0 - 0</v>
      </c>
      <c r="X41" s="12" t="str">
        <f t="array" ref="X41">SUM((G=X$8)*(P=$B41))&amp;" - "&amp;SUM((G=$B41)*(P=X$8))</f>
        <v>3 - 3</v>
      </c>
      <c r="Y41" s="12" t="str">
        <f t="array" ref="Y41">SUM((G=Y$8)*(P=$B41))&amp;" - "&amp;SUM((G=$B41)*(P=Y$8))</f>
        <v>0 - 1</v>
      </c>
      <c r="Z41" s="12" t="str">
        <f t="array" ref="Z41">SUM((G=Z$8)*(P=$B41))&amp;" - "&amp;SUM((G=$B41)*(P=Z$8))</f>
        <v>0 - 0</v>
      </c>
      <c r="AA41" s="12" t="str">
        <f t="array" ref="AA41">SUM((G=AA$8)*(P=$B41))&amp;" - "&amp;SUM((G=$B41)*(P=AA$8))</f>
        <v>0 - 2</v>
      </c>
      <c r="AB41" s="12" t="str">
        <f t="array" ref="AB41">SUM((G=AB$8)*(P=$B41))&amp;" - "&amp;SUM((G=$B41)*(P=AB$8))</f>
        <v>3 - 3</v>
      </c>
      <c r="AC41" s="12" t="str">
        <f t="array" ref="AC41">SUM((G=AC$8)*(P=$B41))&amp;" - "&amp;SUM((G=$B41)*(P=AC$8))</f>
        <v>0 - 0</v>
      </c>
      <c r="AD41" s="12" t="str">
        <f t="array" ref="AD41">SUM((G=AD$8)*(P=$B41))&amp;" - "&amp;SUM((G=$B41)*(P=AD$8))</f>
        <v>4 - 1</v>
      </c>
      <c r="AE41" s="12" t="str">
        <f t="array" ref="AE41">SUM((G=AE$8)*(P=$B41))&amp;" - "&amp;SUM((G=$B41)*(P=AE$8))</f>
        <v>3 - 2</v>
      </c>
      <c r="AF41" s="12" t="str">
        <f t="array" ref="AF41">SUM((G=AF$8)*(P=$B41))&amp;" - "&amp;SUM((G=$B41)*(P=AF$8))</f>
        <v>2 - 1</v>
      </c>
      <c r="AG41" s="12" t="str">
        <f t="array" ref="AG41">SUM((G=AG$8)*(P=$B41))&amp;" - "&amp;SUM((G=$B41)*(P=AG$8))</f>
        <v>0 - 2</v>
      </c>
      <c r="AH41" s="12" t="str">
        <f t="array" ref="AH41">SUM((G=AH$8)*(P=$B41))&amp;" - "&amp;SUM((G=$B41)*(P=AH$8))</f>
        <v>0 - 3</v>
      </c>
      <c r="AI41" s="12" t="str">
        <f t="array" ref="AI41">SUM((G=AI$8)*(P=$B41))&amp;" - "&amp;SUM((G=$B41)*(P=AI$8))</f>
        <v>0 - 0</v>
      </c>
      <c r="AJ41" s="12" t="str">
        <f t="array" ref="AJ41">SUM((G=AJ$8)*(P=$B41))&amp;" - "&amp;SUM((G=$B41)*(P=AJ$8))</f>
        <v>6 - 2</v>
      </c>
      <c r="AK41" s="12" t="str">
        <f t="array" ref="AK41">SUM((G=AK$8)*(P=$B41))&amp;" - "&amp;SUM((G=$B41)*(P=AK$8))</f>
        <v>5 - 2</v>
      </c>
      <c r="AL41" s="12" t="str">
        <f t="array" ref="AL41">SUM((G=AL$8)*(P=$B41))&amp;" - "&amp;SUM((G=$B41)*(P=AL$8))</f>
        <v>3 - 0</v>
      </c>
      <c r="AM41" s="12" t="str">
        <f t="array" ref="AM41">SUM((G=AM$8)*(P=$B41))&amp;" - "&amp;SUM((G=$B41)*(P=AM$8))</f>
        <v>1 - 1</v>
      </c>
      <c r="AN41" s="12" t="str">
        <f t="array" ref="AN41">SUM((G=AN$8)*(P=$B41))&amp;" - "&amp;SUM((G=$B41)*(P=AN$8))</f>
        <v>0 - 0</v>
      </c>
      <c r="AO41" s="12" t="str">
        <f t="array" ref="AO41">SUM((G=AO$8)*(P=$B41))&amp;" - "&amp;SUM((G=$B41)*(P=AO$8))</f>
        <v>0 - 0</v>
      </c>
      <c r="AP41" s="25" t="str">
        <f t="array" ref="AP41">SUM((G=AP$8)*(P=$B41))&amp;" - "&amp;SUM((G=$B41)*(P=AP$8))</f>
        <v>2 - 1</v>
      </c>
      <c r="AQ41" s="856" t="str">
        <f t="array" ref="AQ41">SUM((G=AQ$8)*(P=$B41))&amp;" - "&amp;SUM((G=$B41)*(P=AQ$8))</f>
        <v>0 - 0</v>
      </c>
      <c r="AR41" s="35" t="str">
        <f t="array" ref="AR41">SUM((G=AR$8)*(P=$B41))&amp;" - "&amp;SUM((G=$B41)*(P=AR$8))</f>
        <v>0 - 0</v>
      </c>
      <c r="AS41" s="12" t="str">
        <f t="array" ref="AS41">SUM((G=AS$8)*(P=$B41))&amp;" - "&amp;SUM((G=$B41)*(P=AS$8))</f>
        <v>0 - 0</v>
      </c>
      <c r="AT41" s="12" t="str">
        <f t="array" ref="AT41">SUM((G=AT$8)*(P=$B41))&amp;" - "&amp;SUM((G=$B41)*(P=AT$8))</f>
        <v>0 - 0</v>
      </c>
      <c r="AU41" s="12" t="str">
        <f t="array" ref="AU41">SUM((G=AU$8)*(P=$B41))&amp;" - "&amp;SUM((G=$B41)*(P=AU$8))</f>
        <v>0 - 0</v>
      </c>
      <c r="AV41" s="12" t="str">
        <f t="array" ref="AV41">SUM((G=AV$8)*(P=$B41))&amp;" - "&amp;SUM((G=$B41)*(P=AV$8))</f>
        <v>0 - 0</v>
      </c>
      <c r="AW41" s="12" t="str">
        <f t="array" ref="AW41">SUM((G=AW$8)*(P=$B41))&amp;" - "&amp;SUM((G=$B41)*(P=AW$8))</f>
        <v>0 - 0</v>
      </c>
      <c r="AX41" s="12" t="str">
        <f t="array" ref="AX41">SUM((G=AX$8)*(P=$B41))&amp;" - "&amp;SUM((G=$B41)*(P=AX$8))</f>
        <v>0 - 0</v>
      </c>
      <c r="AY41" s="12" t="str">
        <f t="array" ref="AY41">SUM((G=AY$8)*(P=$B41))&amp;" - "&amp;SUM((G=$B41)*(P=AY$8))</f>
        <v>0 - 0</v>
      </c>
      <c r="AZ41" s="12" t="str">
        <f t="array" ref="AZ41">SUM((G=AZ$8)*(P=$B41))&amp;" - "&amp;SUM((G=$B41)*(P=AZ$8))</f>
        <v>0 - 0</v>
      </c>
      <c r="BA41" s="12" t="str">
        <f t="array" ref="BA41">SUM((G=BA$8)*(P=$B41))&amp;" - "&amp;SUM((G=$B41)*(P=BA$8))</f>
        <v>0 - 0</v>
      </c>
      <c r="BB41" s="12" t="str">
        <f t="array" ref="BB41">SUM((G=BB$8)*(P=$B41))&amp;" - "&amp;SUM((G=$B41)*(P=BB$8))</f>
        <v>0 - 0</v>
      </c>
      <c r="BC41" s="12" t="str">
        <f t="array" ref="BC41">SUM((G=BC$8)*(P=$B41))&amp;" - "&amp;SUM((G=$B41)*(P=BC$8))</f>
        <v>0 - 0</v>
      </c>
      <c r="BD41" s="12" t="str">
        <f t="array" ref="BD41">SUM((G=BD$8)*(P=$B41))&amp;" - "&amp;SUM((G=$B41)*(P=BD$8))</f>
        <v>0 - 0</v>
      </c>
      <c r="BE41" s="12" t="str">
        <f t="array" ref="BE41">SUM((G=BE$8)*(P=$B41))&amp;" - "&amp;SUM((G=$B41)*(P=BE$8))</f>
        <v>0 - 0</v>
      </c>
      <c r="BF41" s="12" t="str">
        <f t="array" ref="BF41">SUM((G=BF$8)*(P=$B41))&amp;" - "&amp;SUM((G=$B41)*(P=BF$8))</f>
        <v>0 - 0</v>
      </c>
      <c r="BG41" s="12" t="str">
        <f t="array" ref="BG41">SUM((G=BG$8)*(P=$B41))&amp;" - "&amp;SUM((G=$B41)*(P=BG$8))</f>
        <v>0 - 0</v>
      </c>
      <c r="BH41" s="12" t="str">
        <f t="array" ref="BH41">SUM((G=BH$8)*(P=$B41))&amp;" - "&amp;SUM((G=$B41)*(P=BH$8))</f>
        <v>0 - 0</v>
      </c>
      <c r="BI41" s="12" t="str">
        <f t="array" ref="BI41">SUM((G=BI$8)*(P=$B41))&amp;" - "&amp;SUM((G=$B41)*(P=BI$8))</f>
        <v>0 - 0</v>
      </c>
      <c r="BJ41" s="12" t="str">
        <f t="array" ref="BJ41">SUM((G=BJ$8)*(P=$B41))&amp;" - "&amp;SUM((G=$B41)*(P=BJ$8))</f>
        <v>0 - 0</v>
      </c>
      <c r="BK41" s="12" t="str">
        <f t="array" ref="BK41">SUM((G=BK$8)*(P=$B41))&amp;" - "&amp;SUM((G=$B41)*(P=BK$8))</f>
        <v>0 - 0</v>
      </c>
      <c r="BL41" s="12" t="str">
        <f t="array" ref="BL41">SUM((G=BL$8)*(P=$B41))&amp;" - "&amp;SUM((G=$B41)*(P=BL$8))</f>
        <v>0 - 0</v>
      </c>
      <c r="BM41" s="12" t="str">
        <f t="array" ref="BM41">SUM((G=BM$8)*(P=$B41))&amp;" - "&amp;SUM((G=$B41)*(P=BM$8))</f>
        <v>0 - 0</v>
      </c>
      <c r="BN41" s="12" t="str">
        <f t="array" ref="BN41">SUM((G=BN$8)*(P=$B41))&amp;" - "&amp;SUM((G=$B41)*(P=BN$8))</f>
        <v>0 - 0</v>
      </c>
      <c r="BO41" s="12" t="str">
        <f t="array" ref="BO41">SUM((G=BO$8)*(P=$B41))&amp;" - "&amp;SUM((G=$B41)*(P=BO$8))</f>
        <v>0 - 0</v>
      </c>
      <c r="BP41" s="12" t="str">
        <f t="array" ref="BP41">SUM((G=BP$8)*(P=$B41))&amp;" - "&amp;SUM((G=$B41)*(P=BP$8))</f>
        <v>0 - 0</v>
      </c>
      <c r="BQ41" s="12" t="str">
        <f t="array" ref="BQ41">SUM((G=BQ$8)*(P=$B41))&amp;" - "&amp;SUM((G=$B41)*(P=BQ$8))</f>
        <v>0 - 0</v>
      </c>
      <c r="BR41" s="25" t="str">
        <f t="array" ref="BR41">SUM((G=BR$8)*(P=$B41))&amp;" - "&amp;SUM((G=$B41)*(P=BR$8))</f>
        <v>0 - 0</v>
      </c>
      <c r="BS41" s="25" t="str">
        <f t="array" ref="BS41">SUM((G=BS$8)*(P=$B41))&amp;" - "&amp;SUM((G=$B41)*(P=BS$8))</f>
        <v>0 - 0</v>
      </c>
      <c r="BT41" s="21" t="str">
        <f t="shared" si="4"/>
        <v>OLIV</v>
      </c>
      <c r="BU41" s="16"/>
    </row>
    <row r="42" spans="2:73" ht="11.1" customHeight="1" x14ac:dyDescent="0.2">
      <c r="B42" s="22" t="s">
        <v>101</v>
      </c>
      <c r="C42" s="35" t="str">
        <f t="array" ref="C42">SUM((G=C$8)*(P=$B42))&amp;" - "&amp;SUM((G=$B42)*(P=C$8))</f>
        <v>1 - 1</v>
      </c>
      <c r="D42" s="12" t="str">
        <f t="array" ref="D42">SUM((G=D$8)*(P=$B42))&amp;" - "&amp;SUM((G=$B42)*(P=D$8))</f>
        <v>2 - 1</v>
      </c>
      <c r="E42" s="12" t="str">
        <f t="array" ref="E42">SUM((G=E$8)*(P=$B42))&amp;" - "&amp;SUM((G=$B42)*(P=E$8))</f>
        <v>0 - 1</v>
      </c>
      <c r="F42" s="12" t="str">
        <f t="array" ref="F42">SUM((G=F$8)*(P=$B42))&amp;" - "&amp;SUM((G=$B42)*(P=F$8))</f>
        <v>1 - 1</v>
      </c>
      <c r="G42" s="12" t="str">
        <f t="array" ref="G42">SUM((G=G$8)*(P=$B42))&amp;" - "&amp;SUM((G=$B42)*(P=G$8))</f>
        <v>2 - 2</v>
      </c>
      <c r="H42" s="12" t="str">
        <f t="array" ref="H42">SUM((G=H$8)*(P=$B42))&amp;" - "&amp;SUM((G=$B42)*(P=H$8))</f>
        <v>5 - 3</v>
      </c>
      <c r="I42" s="12" t="str">
        <f t="array" ref="I42">SUM((G=I$8)*(P=$B42))&amp;" - "&amp;SUM((G=$B42)*(P=I$8))</f>
        <v>0 - 1</v>
      </c>
      <c r="J42" s="12" t="str">
        <f t="array" ref="J42">SUM((G=J$8)*(P=$B42))&amp;" - "&amp;SUM((G=$B42)*(P=J$8))</f>
        <v>0 - 0</v>
      </c>
      <c r="K42" s="12" t="str">
        <f t="array" ref="K42">SUM((G=K$8)*(P=$B42))&amp;" - "&amp;SUM((G=$B42)*(P=K$8))</f>
        <v>3 - 4</v>
      </c>
      <c r="L42" s="12" t="str">
        <f t="array" ref="L42">SUM((G=L$8)*(P=$B42))&amp;" - "&amp;SUM((G=$B42)*(P=L$8))</f>
        <v>0 - 0</v>
      </c>
      <c r="M42" s="12" t="str">
        <f t="array" ref="M42">SUM((G=M$8)*(P=$B42))&amp;" - "&amp;SUM((G=$B42)*(P=M$8))</f>
        <v>2 - 3</v>
      </c>
      <c r="N42" s="12" t="str">
        <f t="array" ref="N42">SUM((G=N$8)*(P=$B42))&amp;" - "&amp;SUM((G=$B42)*(P=N$8))</f>
        <v>7 - 1</v>
      </c>
      <c r="O42" s="12" t="str">
        <f t="array" ref="O42">SUM((G=O$8)*(P=$B42))&amp;" - "&amp;SUM((G=$B42)*(P=O$8))</f>
        <v>1 - 0</v>
      </c>
      <c r="P42" s="12" t="str">
        <f t="array" ref="P42">SUM((G=P$8)*(P=$B42))&amp;" - "&amp;SUM((G=$B42)*(P=P$8))</f>
        <v>1 - 5</v>
      </c>
      <c r="Q42" s="12" t="str">
        <f t="array" ref="Q42">SUM((G=Q$8)*(P=$B42))&amp;" - "&amp;SUM((G=$B42)*(P=Q$8))</f>
        <v>2 - 1</v>
      </c>
      <c r="R42" s="12" t="str">
        <f t="array" ref="R42">SUM((G=R$8)*(P=$B42))&amp;" - "&amp;SUM((G=$B42)*(P=R$8))</f>
        <v>0 - 2</v>
      </c>
      <c r="S42" s="12" t="str">
        <f t="array" ref="S42">SUM((G=S$8)*(P=$B42))&amp;" - "&amp;SUM((G=$B42)*(P=S$8))</f>
        <v>2 - 0</v>
      </c>
      <c r="T42" s="12" t="str">
        <f t="array" ref="T42">SUM((G=T$8)*(P=$B42))&amp;" - "&amp;SUM((G=$B42)*(P=T$8))</f>
        <v>0 - 1</v>
      </c>
      <c r="U42" s="12" t="str">
        <f t="array" ref="U42">SUM((G=U$8)*(P=$B42))&amp;" - "&amp;SUM((G=$B42)*(P=U$8))</f>
        <v>0 - 0</v>
      </c>
      <c r="V42" s="12" t="str">
        <f t="array" ref="V42">SUM((G=V$8)*(P=$B42))&amp;" - "&amp;SUM((G=$B42)*(P=V$8))</f>
        <v>0 - 0</v>
      </c>
      <c r="W42" s="12" t="str">
        <f t="array" ref="W42">SUM((G=W$8)*(P=$B42))&amp;" - "&amp;SUM((G=$B42)*(P=W$8))</f>
        <v>0 - 2</v>
      </c>
      <c r="X42" s="12" t="str">
        <f t="array" ref="X42">SUM((G=X$8)*(P=$B42))&amp;" - "&amp;SUM((G=$B42)*(P=X$8))</f>
        <v>1 - 2</v>
      </c>
      <c r="Y42" s="12" t="str">
        <f t="array" ref="Y42">SUM((G=Y$8)*(P=$B42))&amp;" - "&amp;SUM((G=$B42)*(P=Y$8))</f>
        <v>0 - 1</v>
      </c>
      <c r="Z42" s="12" t="str">
        <f t="array" ref="Z42">SUM((G=Z$8)*(P=$B42))&amp;" - "&amp;SUM((G=$B42)*(P=Z$8))</f>
        <v>0 - 1</v>
      </c>
      <c r="AA42" s="12" t="str">
        <f t="array" ref="AA42">SUM((G=AA$8)*(P=$B42))&amp;" - "&amp;SUM((G=$B42)*(P=AA$8))</f>
        <v>0 - 0</v>
      </c>
      <c r="AB42" s="12" t="str">
        <f t="array" ref="AB42">SUM((G=AB$8)*(P=$B42))&amp;" - "&amp;SUM((G=$B42)*(P=AB$8))</f>
        <v>1 - 1</v>
      </c>
      <c r="AC42" s="12" t="str">
        <f t="array" ref="AC42">SUM((G=AC$8)*(P=$B42))&amp;" - "&amp;SUM((G=$B42)*(P=AC$8))</f>
        <v>0 - 0</v>
      </c>
      <c r="AD42" s="12" t="str">
        <f t="array" ref="AD42">SUM((G=AD$8)*(P=$B42))&amp;" - "&amp;SUM((G=$B42)*(P=AD$8))</f>
        <v>1 - 0</v>
      </c>
      <c r="AE42" s="12" t="str">
        <f t="array" ref="AE42">SUM((G=AE$8)*(P=$B42))&amp;" - "&amp;SUM((G=$B42)*(P=AE$8))</f>
        <v>4 - 0</v>
      </c>
      <c r="AF42" s="12" t="str">
        <f t="array" ref="AF42">SUM((G=AF$8)*(P=$B42))&amp;" - "&amp;SUM((G=$B42)*(P=AF$8))</f>
        <v>1 - 2</v>
      </c>
      <c r="AG42" s="12" t="str">
        <f t="array" ref="AG42">SUM((G=AG$8)*(P=$B42))&amp;" - "&amp;SUM((G=$B42)*(P=AG$8))</f>
        <v>0 - 0</v>
      </c>
      <c r="AH42" s="12" t="str">
        <f t="array" ref="AH42">SUM((G=AH$8)*(P=$B42))&amp;" - "&amp;SUM((G=$B42)*(P=AH$8))</f>
        <v>1 - 1</v>
      </c>
      <c r="AI42" s="12" t="str">
        <f t="array" ref="AI42">SUM((G=AI$8)*(P=$B42))&amp;" - "&amp;SUM((G=$B42)*(P=AI$8))</f>
        <v>2 - 6</v>
      </c>
      <c r="AJ42" s="12" t="str">
        <f t="array" ref="AJ42">SUM((G=AJ$8)*(P=$B42))&amp;" - "&amp;SUM((G=$B42)*(P=AJ$8))</f>
        <v>0 - 0</v>
      </c>
      <c r="AK42" s="12" t="str">
        <f t="array" ref="AK42">SUM((G=AK$8)*(P=$B42))&amp;" - "&amp;SUM((G=$B42)*(P=AK$8))</f>
        <v>4 - 3</v>
      </c>
      <c r="AL42" s="12" t="str">
        <f t="array" ref="AL42">SUM((G=AL$8)*(P=$B42))&amp;" - "&amp;SUM((G=$B42)*(P=AL$8))</f>
        <v>0 - 1</v>
      </c>
      <c r="AM42" s="12" t="str">
        <f t="array" ref="AM42">SUM((G=AM$8)*(P=$B42))&amp;" - "&amp;SUM((G=$B42)*(P=AM$8))</f>
        <v>0 - 0</v>
      </c>
      <c r="AN42" s="12" t="str">
        <f t="array" ref="AN42">SUM((G=AN$8)*(P=$B42))&amp;" - "&amp;SUM((G=$B42)*(P=AN$8))</f>
        <v>0 - 0</v>
      </c>
      <c r="AO42" s="12" t="str">
        <f t="array" ref="AO42">SUM((G=AO$8)*(P=$B42))&amp;" - "&amp;SUM((G=$B42)*(P=AO$8))</f>
        <v>0 - 0</v>
      </c>
      <c r="AP42" s="25" t="str">
        <f t="array" ref="AP42">SUM((G=AP$8)*(P=$B42))&amp;" - "&amp;SUM((G=$B42)*(P=AP$8))</f>
        <v>0 - 1</v>
      </c>
      <c r="AQ42" s="856" t="str">
        <f t="array" ref="AQ42">SUM((G=AQ$8)*(P=$B42))&amp;" - "&amp;SUM((G=$B42)*(P=AQ$8))</f>
        <v>0 - 0</v>
      </c>
      <c r="AR42" s="35" t="str">
        <f t="array" ref="AR42">SUM((G=AR$8)*(P=$B42))&amp;" - "&amp;SUM((G=$B42)*(P=AR$8))</f>
        <v>0 - 0</v>
      </c>
      <c r="AS42" s="12" t="str">
        <f t="array" ref="AS42">SUM((G=AS$8)*(P=$B42))&amp;" - "&amp;SUM((G=$B42)*(P=AS$8))</f>
        <v>0 - 0</v>
      </c>
      <c r="AT42" s="12" t="str">
        <f t="array" ref="AT42">SUM((G=AT$8)*(P=$B42))&amp;" - "&amp;SUM((G=$B42)*(P=AT$8))</f>
        <v>0 - 0</v>
      </c>
      <c r="AU42" s="12" t="str">
        <f t="array" ref="AU42">SUM((G=AU$8)*(P=$B42))&amp;" - "&amp;SUM((G=$B42)*(P=AU$8))</f>
        <v>0 - 0</v>
      </c>
      <c r="AV42" s="12" t="str">
        <f t="array" ref="AV42">SUM((G=AV$8)*(P=$B42))&amp;" - "&amp;SUM((G=$B42)*(P=AV$8))</f>
        <v>0 - 0</v>
      </c>
      <c r="AW42" s="12" t="str">
        <f t="array" ref="AW42">SUM((G=AW$8)*(P=$B42))&amp;" - "&amp;SUM((G=$B42)*(P=AW$8))</f>
        <v>0 - 0</v>
      </c>
      <c r="AX42" s="12" t="str">
        <f t="array" ref="AX42">SUM((G=AX$8)*(P=$B42))&amp;" - "&amp;SUM((G=$B42)*(P=AX$8))</f>
        <v>0 - 0</v>
      </c>
      <c r="AY42" s="12" t="str">
        <f t="array" ref="AY42">SUM((G=AY$8)*(P=$B42))&amp;" - "&amp;SUM((G=$B42)*(P=AY$8))</f>
        <v>0 - 0</v>
      </c>
      <c r="AZ42" s="12" t="str">
        <f t="array" ref="AZ42">SUM((G=AZ$8)*(P=$B42))&amp;" - "&amp;SUM((G=$B42)*(P=AZ$8))</f>
        <v>0 - 0</v>
      </c>
      <c r="BA42" s="12" t="str">
        <f t="array" ref="BA42">SUM((G=BA$8)*(P=$B42))&amp;" - "&amp;SUM((G=$B42)*(P=BA$8))</f>
        <v>1 - 0</v>
      </c>
      <c r="BB42" s="12" t="str">
        <f t="array" ref="BB42">SUM((G=BB$8)*(P=$B42))&amp;" - "&amp;SUM((G=$B42)*(P=BB$8))</f>
        <v>0 - 0</v>
      </c>
      <c r="BC42" s="12" t="str">
        <f t="array" ref="BC42">SUM((G=BC$8)*(P=$B42))&amp;" - "&amp;SUM((G=$B42)*(P=BC$8))</f>
        <v>0 - 0</v>
      </c>
      <c r="BD42" s="12" t="str">
        <f t="array" ref="BD42">SUM((G=BD$8)*(P=$B42))&amp;" - "&amp;SUM((G=$B42)*(P=BD$8))</f>
        <v>0 - 0</v>
      </c>
      <c r="BE42" s="12" t="str">
        <f t="array" ref="BE42">SUM((G=BE$8)*(P=$B42))&amp;" - "&amp;SUM((G=$B42)*(P=BE$8))</f>
        <v>0 - 0</v>
      </c>
      <c r="BF42" s="12" t="str">
        <f t="array" ref="BF42">SUM((G=BF$8)*(P=$B42))&amp;" - "&amp;SUM((G=$B42)*(P=BF$8))</f>
        <v>0 - 1</v>
      </c>
      <c r="BG42" s="12" t="str">
        <f t="array" ref="BG42">SUM((G=BG$8)*(P=$B42))&amp;" - "&amp;SUM((G=$B42)*(P=BG$8))</f>
        <v>0 - 0</v>
      </c>
      <c r="BH42" s="12" t="str">
        <f t="array" ref="BH42">SUM((G=BH$8)*(P=$B42))&amp;" - "&amp;SUM((G=$B42)*(P=BH$8))</f>
        <v>0 - 0</v>
      </c>
      <c r="BI42" s="12" t="str">
        <f t="array" ref="BI42">SUM((G=BI$8)*(P=$B42))&amp;" - "&amp;SUM((G=$B42)*(P=BI$8))</f>
        <v>0 - 0</v>
      </c>
      <c r="BJ42" s="12" t="str">
        <f t="array" ref="BJ42">SUM((G=BJ$8)*(P=$B42))&amp;" - "&amp;SUM((G=$B42)*(P=BJ$8))</f>
        <v>0 - 0</v>
      </c>
      <c r="BK42" s="12" t="str">
        <f t="array" ref="BK42">SUM((G=BK$8)*(P=$B42))&amp;" - "&amp;SUM((G=$B42)*(P=BK$8))</f>
        <v>0 - 0</v>
      </c>
      <c r="BL42" s="12" t="str">
        <f t="array" ref="BL42">SUM((G=BL$8)*(P=$B42))&amp;" - "&amp;SUM((G=$B42)*(P=BL$8))</f>
        <v>0 - 0</v>
      </c>
      <c r="BM42" s="12" t="str">
        <f t="array" ref="BM42">SUM((G=BM$8)*(P=$B42))&amp;" - "&amp;SUM((G=$B42)*(P=BM$8))</f>
        <v>0 - 0</v>
      </c>
      <c r="BN42" s="12" t="str">
        <f t="array" ref="BN42">SUM((G=BN$8)*(P=$B42))&amp;" - "&amp;SUM((G=$B42)*(P=BN$8))</f>
        <v>0 - 0</v>
      </c>
      <c r="BO42" s="12" t="str">
        <f t="array" ref="BO42">SUM((G=BO$8)*(P=$B42))&amp;" - "&amp;SUM((G=$B42)*(P=BO$8))</f>
        <v>0 - 0</v>
      </c>
      <c r="BP42" s="12" t="str">
        <f t="array" ref="BP42">SUM((G=BP$8)*(P=$B42))&amp;" - "&amp;SUM((G=$B42)*(P=BP$8))</f>
        <v>0 - 0</v>
      </c>
      <c r="BQ42" s="12" t="str">
        <f t="array" ref="BQ42">SUM((G=BQ$8)*(P=$B42))&amp;" - "&amp;SUM((G=$B42)*(P=BQ$8))</f>
        <v>0 - 0</v>
      </c>
      <c r="BR42" s="25" t="str">
        <f t="array" ref="BR42">SUM((G=BR$8)*(P=$B42))&amp;" - "&amp;SUM((G=$B42)*(P=BR$8))</f>
        <v>0 - 0</v>
      </c>
      <c r="BS42" s="25" t="str">
        <f t="array" ref="BS42">SUM((G=BS$8)*(P=$B42))&amp;" - "&amp;SUM((G=$B42)*(P=BS$8))</f>
        <v>0 - 0</v>
      </c>
      <c r="BT42" s="21" t="str">
        <f t="shared" si="4"/>
        <v>PILOU</v>
      </c>
      <c r="BU42" s="16"/>
    </row>
    <row r="43" spans="2:73" ht="11.1" customHeight="1" x14ac:dyDescent="0.2">
      <c r="B43" s="22" t="s">
        <v>159</v>
      </c>
      <c r="C43" s="35" t="str">
        <f t="array" ref="C43">SUM((G=C$8)*(P=$B43))&amp;" - "&amp;SUM((G=$B43)*(P=C$8))</f>
        <v>0 - 3</v>
      </c>
      <c r="D43" s="12" t="str">
        <f t="array" ref="D43">SUM((G=D$8)*(P=$B43))&amp;" - "&amp;SUM((G=$B43)*(P=D$8))</f>
        <v>4 - 2</v>
      </c>
      <c r="E43" s="12" t="str">
        <f t="array" ref="E43">SUM((G=E$8)*(P=$B43))&amp;" - "&amp;SUM((G=$B43)*(P=E$8))</f>
        <v>0 - 0</v>
      </c>
      <c r="F43" s="12" t="str">
        <f t="array" ref="F43">SUM((G=F$8)*(P=$B43))&amp;" - "&amp;SUM((G=$B43)*(P=F$8))</f>
        <v>2 - 2</v>
      </c>
      <c r="G43" s="12" t="str">
        <f t="array" ref="G43">SUM((G=G$8)*(P=$B43))&amp;" - "&amp;SUM((G=$B43)*(P=G$8))</f>
        <v>4 - 5</v>
      </c>
      <c r="H43" s="12" t="str">
        <f t="array" ref="H43">SUM((G=H$8)*(P=$B43))&amp;" - "&amp;SUM((G=$B43)*(P=H$8))</f>
        <v>10 - 5</v>
      </c>
      <c r="I43" s="12" t="str">
        <f t="array" ref="I43">SUM((G=I$8)*(P=$B43))&amp;" - "&amp;SUM((G=$B43)*(P=I$8))</f>
        <v>0 - 0</v>
      </c>
      <c r="J43" s="12" t="str">
        <f t="array" ref="J43">SUM((G=J$8)*(P=$B43))&amp;" - "&amp;SUM((G=$B43)*(P=J$8))</f>
        <v>0 - 1</v>
      </c>
      <c r="K43" s="12" t="str">
        <f t="array" ref="K43">SUM((G=K$8)*(P=$B43))&amp;" - "&amp;SUM((G=$B43)*(P=K$8))</f>
        <v>3 - 4</v>
      </c>
      <c r="L43" s="12" t="str">
        <f t="array" ref="L43">SUM((G=L$8)*(P=$B43))&amp;" - "&amp;SUM((G=$B43)*(P=L$8))</f>
        <v>0 - 0</v>
      </c>
      <c r="M43" s="12" t="str">
        <f t="array" ref="M43">SUM((G=M$8)*(P=$B43))&amp;" - "&amp;SUM((G=$B43)*(P=M$8))</f>
        <v>1 - 4</v>
      </c>
      <c r="N43" s="12" t="str">
        <f t="array" ref="N43">SUM((G=N$8)*(P=$B43))&amp;" - "&amp;SUM((G=$B43)*(P=N$8))</f>
        <v>9 - 8</v>
      </c>
      <c r="O43" s="12" t="str">
        <f t="array" ref="O43">SUM((G=O$8)*(P=$B43))&amp;" - "&amp;SUM((G=$B43)*(P=O$8))</f>
        <v>1 - 0</v>
      </c>
      <c r="P43" s="12" t="str">
        <f t="array" ref="P43">SUM((G=P$8)*(P=$B43))&amp;" - "&amp;SUM((G=$B43)*(P=P$8))</f>
        <v>4 - 6</v>
      </c>
      <c r="Q43" s="12" t="str">
        <f t="array" ref="Q43">SUM((G=Q$8)*(P=$B43))&amp;" - "&amp;SUM((G=$B43)*(P=Q$8))</f>
        <v>1 - 7</v>
      </c>
      <c r="R43" s="12" t="str">
        <f t="array" ref="R43">SUM((G=R$8)*(P=$B43))&amp;" - "&amp;SUM((G=$B43)*(P=R$8))</f>
        <v>2 - 0</v>
      </c>
      <c r="S43" s="12" t="str">
        <f t="array" ref="S43">SUM((G=S$8)*(P=$B43))&amp;" - "&amp;SUM((G=$B43)*(P=S$8))</f>
        <v>0 - 1</v>
      </c>
      <c r="T43" s="12" t="str">
        <f t="array" ref="T43">SUM((G=T$8)*(P=$B43))&amp;" - "&amp;SUM((G=$B43)*(P=T$8))</f>
        <v>1 - 0</v>
      </c>
      <c r="U43" s="12" t="str">
        <f t="array" ref="U43">SUM((G=U$8)*(P=$B43))&amp;" - "&amp;SUM((G=$B43)*(P=U$8))</f>
        <v>0 - 1</v>
      </c>
      <c r="V43" s="12" t="str">
        <f t="array" ref="V43">SUM((G=V$8)*(P=$B43))&amp;" - "&amp;SUM((G=$B43)*(P=V$8))</f>
        <v>0 - 0</v>
      </c>
      <c r="W43" s="12" t="str">
        <f t="array" ref="W43">SUM((G=W$8)*(P=$B43))&amp;" - "&amp;SUM((G=$B43)*(P=W$8))</f>
        <v>0 - 2</v>
      </c>
      <c r="X43" s="12" t="str">
        <f t="array" ref="X43">SUM((G=X$8)*(P=$B43))&amp;" - "&amp;SUM((G=$B43)*(P=X$8))</f>
        <v>3 - 5</v>
      </c>
      <c r="Y43" s="12" t="str">
        <f t="array" ref="Y43">SUM((G=Y$8)*(P=$B43))&amp;" - "&amp;SUM((G=$B43)*(P=Y$8))</f>
        <v>0 - 0</v>
      </c>
      <c r="Z43" s="12" t="str">
        <f t="array" ref="Z43">SUM((G=Z$8)*(P=$B43))&amp;" - "&amp;SUM((G=$B43)*(P=Z$8))</f>
        <v>1 - 0</v>
      </c>
      <c r="AA43" s="12" t="str">
        <f t="array" ref="AA43">SUM((G=AA$8)*(P=$B43))&amp;" - "&amp;SUM((G=$B43)*(P=AA$8))</f>
        <v>0 - 1</v>
      </c>
      <c r="AB43" s="12" t="str">
        <f t="array" ref="AB43">SUM((G=AB$8)*(P=$B43))&amp;" - "&amp;SUM((G=$B43)*(P=AB$8))</f>
        <v>2 - 5</v>
      </c>
      <c r="AC43" s="12" t="str">
        <f t="array" ref="AC43">SUM((G=AC$8)*(P=$B43))&amp;" - "&amp;SUM((G=$B43)*(P=AC$8))</f>
        <v>0 - 0</v>
      </c>
      <c r="AD43" s="12" t="str">
        <f t="array" ref="AD43">SUM((G=AD$8)*(P=$B43))&amp;" - "&amp;SUM((G=$B43)*(P=AD$8))</f>
        <v>2 - 2</v>
      </c>
      <c r="AE43" s="12" t="str">
        <f t="array" ref="AE43">SUM((G=AE$8)*(P=$B43))&amp;" - "&amp;SUM((G=$B43)*(P=AE$8))</f>
        <v>3 - 2</v>
      </c>
      <c r="AF43" s="12" t="str">
        <f t="array" ref="AF43">SUM((G=AF$8)*(P=$B43))&amp;" - "&amp;SUM((G=$B43)*(P=AF$8))</f>
        <v>0 - 2</v>
      </c>
      <c r="AG43" s="12" t="str">
        <f t="array" ref="AG43">SUM((G=AG$8)*(P=$B43))&amp;" - "&amp;SUM((G=$B43)*(P=AG$8))</f>
        <v>1 - 0</v>
      </c>
      <c r="AH43" s="12" t="str">
        <f t="array" ref="AH43">SUM((G=AH$8)*(P=$B43))&amp;" - "&amp;SUM((G=$B43)*(P=AH$8))</f>
        <v>1 - 4</v>
      </c>
      <c r="AI43" s="12" t="str">
        <f t="array" ref="AI43">SUM((G=AI$8)*(P=$B43))&amp;" - "&amp;SUM((G=$B43)*(P=AI$8))</f>
        <v>2 - 5</v>
      </c>
      <c r="AJ43" s="12" t="str">
        <f t="array" ref="AJ43">SUM((G=AJ$8)*(P=$B43))&amp;" - "&amp;SUM((G=$B43)*(P=AJ$8))</f>
        <v>3 - 4</v>
      </c>
      <c r="AK43" s="12" t="str">
        <f t="array" ref="AK43">SUM((G=AK$8)*(P=$B43))&amp;" - "&amp;SUM((G=$B43)*(P=AK$8))</f>
        <v>0 - 0</v>
      </c>
      <c r="AL43" s="12" t="str">
        <f t="array" ref="AL43">SUM((G=AL$8)*(P=$B43))&amp;" - "&amp;SUM((G=$B43)*(P=AL$8))</f>
        <v>1 - 0</v>
      </c>
      <c r="AM43" s="12" t="str">
        <f t="array" ref="AM43">SUM((G=AM$8)*(P=$B43))&amp;" - "&amp;SUM((G=$B43)*(P=AM$8))</f>
        <v>0 - 1</v>
      </c>
      <c r="AN43" s="12" t="str">
        <f t="array" ref="AN43">SUM((G=AN$8)*(P=$B43))&amp;" - "&amp;SUM((G=$B43)*(P=AN$8))</f>
        <v>0 - 0</v>
      </c>
      <c r="AO43" s="12" t="str">
        <f t="array" ref="AO43">SUM((G=AO$8)*(P=$B43))&amp;" - "&amp;SUM((G=$B43)*(P=AO$8))</f>
        <v>0 - 0</v>
      </c>
      <c r="AP43" s="25" t="str">
        <f t="array" ref="AP43">SUM((G=AP$8)*(P=$B43))&amp;" - "&amp;SUM((G=$B43)*(P=AP$8))</f>
        <v>3 - 0</v>
      </c>
      <c r="AQ43" s="856" t="str">
        <f t="array" ref="AQ43">SUM((G=AQ$8)*(P=$B43))&amp;" - "&amp;SUM((G=$B43)*(P=AQ$8))</f>
        <v>0 - 0</v>
      </c>
      <c r="AR43" s="35" t="str">
        <f t="array" ref="AR43">SUM((G=AR$8)*(P=$B43))&amp;" - "&amp;SUM((G=$B43)*(P=AR$8))</f>
        <v>0 - 1</v>
      </c>
      <c r="AS43" s="12" t="str">
        <f t="array" ref="AS43">SUM((G=AS$8)*(P=$B43))&amp;" - "&amp;SUM((G=$B43)*(P=AS$8))</f>
        <v>0 - 0</v>
      </c>
      <c r="AT43" s="12" t="str">
        <f t="array" ref="AT43">SUM((G=AT$8)*(P=$B43))&amp;" - "&amp;SUM((G=$B43)*(P=AT$8))</f>
        <v>0 - 0</v>
      </c>
      <c r="AU43" s="12" t="str">
        <f t="array" ref="AU43">SUM((G=AU$8)*(P=$B43))&amp;" - "&amp;SUM((G=$B43)*(P=AU$8))</f>
        <v>0 - 0</v>
      </c>
      <c r="AV43" s="12" t="str">
        <f t="array" ref="AV43">SUM((G=AV$8)*(P=$B43))&amp;" - "&amp;SUM((G=$B43)*(P=AV$8))</f>
        <v>0 - 0</v>
      </c>
      <c r="AW43" s="12" t="str">
        <f t="array" ref="AW43">SUM((G=AW$8)*(P=$B43))&amp;" - "&amp;SUM((G=$B43)*(P=AW$8))</f>
        <v>0 - 0</v>
      </c>
      <c r="AX43" s="12" t="str">
        <f t="array" ref="AX43">SUM((G=AX$8)*(P=$B43))&amp;" - "&amp;SUM((G=$B43)*(P=AX$8))</f>
        <v>0 - 0</v>
      </c>
      <c r="AY43" s="12" t="str">
        <f t="array" ref="AY43">SUM((G=AY$8)*(P=$B43))&amp;" - "&amp;SUM((G=$B43)*(P=AY$8))</f>
        <v>0 - 0</v>
      </c>
      <c r="AZ43" s="12" t="str">
        <f t="array" ref="AZ43">SUM((G=AZ$8)*(P=$B43))&amp;" - "&amp;SUM((G=$B43)*(P=AZ$8))</f>
        <v>0 - 0</v>
      </c>
      <c r="BA43" s="12" t="str">
        <f t="array" ref="BA43">SUM((G=BA$8)*(P=$B43))&amp;" - "&amp;SUM((G=$B43)*(P=BA$8))</f>
        <v>0 - 0</v>
      </c>
      <c r="BB43" s="12" t="str">
        <f t="array" ref="BB43">SUM((G=BB$8)*(P=$B43))&amp;" - "&amp;SUM((G=$B43)*(P=BB$8))</f>
        <v>0 - 0</v>
      </c>
      <c r="BC43" s="12" t="str">
        <f t="array" ref="BC43">SUM((G=BC$8)*(P=$B43))&amp;" - "&amp;SUM((G=$B43)*(P=BC$8))</f>
        <v>0 - 0</v>
      </c>
      <c r="BD43" s="12" t="str">
        <f t="array" ref="BD43">SUM((G=BD$8)*(P=$B43))&amp;" - "&amp;SUM((G=$B43)*(P=BD$8))</f>
        <v>0 - 0</v>
      </c>
      <c r="BE43" s="12" t="str">
        <f t="array" ref="BE43">SUM((G=BE$8)*(P=$B43))&amp;" - "&amp;SUM((G=$B43)*(P=BE$8))</f>
        <v>0 - 0</v>
      </c>
      <c r="BF43" s="12" t="str">
        <f t="array" ref="BF43">SUM((G=BF$8)*(P=$B43))&amp;" - "&amp;SUM((G=$B43)*(P=BF$8))</f>
        <v>0 - 0</v>
      </c>
      <c r="BG43" s="12" t="str">
        <f t="array" ref="BG43">SUM((G=BG$8)*(P=$B43))&amp;" - "&amp;SUM((G=$B43)*(P=BG$8))</f>
        <v>0 - 0</v>
      </c>
      <c r="BH43" s="12" t="str">
        <f t="array" ref="BH43">SUM((G=BH$8)*(P=$B43))&amp;" - "&amp;SUM((G=$B43)*(P=BH$8))</f>
        <v>0 - 2</v>
      </c>
      <c r="BI43" s="12" t="str">
        <f t="array" ref="BI43">SUM((G=BI$8)*(P=$B43))&amp;" - "&amp;SUM((G=$B43)*(P=BI$8))</f>
        <v>0 - 0</v>
      </c>
      <c r="BJ43" s="12" t="str">
        <f t="array" ref="BJ43">SUM((G=BJ$8)*(P=$B43))&amp;" - "&amp;SUM((G=$B43)*(P=BJ$8))</f>
        <v>0 - 0</v>
      </c>
      <c r="BK43" s="12" t="str">
        <f t="array" ref="BK43">SUM((G=BK$8)*(P=$B43))&amp;" - "&amp;SUM((G=$B43)*(P=BK$8))</f>
        <v>0 - 0</v>
      </c>
      <c r="BL43" s="12" t="str">
        <f t="array" ref="BL43">SUM((G=BL$8)*(P=$B43))&amp;" - "&amp;SUM((G=$B43)*(P=BL$8))</f>
        <v>0 - 1</v>
      </c>
      <c r="BM43" s="12" t="str">
        <f t="array" ref="BM43">SUM((G=BM$8)*(P=$B43))&amp;" - "&amp;SUM((G=$B43)*(P=BM$8))</f>
        <v>0 - 0</v>
      </c>
      <c r="BN43" s="12" t="str">
        <f t="array" ref="BN43">SUM((G=BN$8)*(P=$B43))&amp;" - "&amp;SUM((G=$B43)*(P=BN$8))</f>
        <v>0 - 0</v>
      </c>
      <c r="BO43" s="12" t="str">
        <f t="array" ref="BO43">SUM((G=BO$8)*(P=$B43))&amp;" - "&amp;SUM((G=$B43)*(P=BO$8))</f>
        <v>0 - 0</v>
      </c>
      <c r="BP43" s="12" t="str">
        <f t="array" ref="BP43">SUM((G=BP$8)*(P=$B43))&amp;" - "&amp;SUM((G=$B43)*(P=BP$8))</f>
        <v>0 - 0</v>
      </c>
      <c r="BQ43" s="12" t="str">
        <f t="array" ref="BQ43">SUM((G=BQ$8)*(P=$B43))&amp;" - "&amp;SUM((G=$B43)*(P=BQ$8))</f>
        <v>0 - 0</v>
      </c>
      <c r="BR43" s="25" t="str">
        <f t="array" ref="BR43">SUM((G=BR$8)*(P=$B43))&amp;" - "&amp;SUM((G=$B43)*(P=BR$8))</f>
        <v>0 - 0</v>
      </c>
      <c r="BS43" s="25" t="str">
        <f t="array" ref="BS43">SUM((G=BS$8)*(P=$B43))&amp;" - "&amp;SUM((G=$B43)*(P=BS$8))</f>
        <v>0 - 0</v>
      </c>
      <c r="BT43" s="21" t="str">
        <f t="shared" si="4"/>
        <v>ROB</v>
      </c>
      <c r="BU43" s="16"/>
    </row>
    <row r="44" spans="2:73" ht="11.1" customHeight="1" x14ac:dyDescent="0.2">
      <c r="B44" s="22" t="s">
        <v>102</v>
      </c>
      <c r="C44" s="35" t="str">
        <f t="array" ref="C44">SUM((G=C$8)*(P=$B44))&amp;" - "&amp;SUM((G=$B44)*(P=C$8))</f>
        <v>0 - 0</v>
      </c>
      <c r="D44" s="12" t="str">
        <f t="array" ref="D44">SUM((G=D$8)*(P=$B44))&amp;" - "&amp;SUM((G=$B44)*(P=D$8))</f>
        <v>1 - 0</v>
      </c>
      <c r="E44" s="12" t="str">
        <f t="array" ref="E44">SUM((G=E$8)*(P=$B44))&amp;" - "&amp;SUM((G=$B44)*(P=E$8))</f>
        <v>0 - 0</v>
      </c>
      <c r="F44" s="12" t="str">
        <f t="array" ref="F44">SUM((G=F$8)*(P=$B44))&amp;" - "&amp;SUM((G=$B44)*(P=F$8))</f>
        <v>0 - 3</v>
      </c>
      <c r="G44" s="12" t="str">
        <f t="array" ref="G44">SUM((G=G$8)*(P=$B44))&amp;" - "&amp;SUM((G=$B44)*(P=G$8))</f>
        <v>0 - 2</v>
      </c>
      <c r="H44" s="12" t="str">
        <f t="array" ref="H44">SUM((G=H$8)*(P=$B44))&amp;" - "&amp;SUM((G=$B44)*(P=H$8))</f>
        <v>0 - 2</v>
      </c>
      <c r="I44" s="12" t="str">
        <f t="array" ref="I44">SUM((G=I$8)*(P=$B44))&amp;" - "&amp;SUM((G=$B44)*(P=I$8))</f>
        <v>0 - 0</v>
      </c>
      <c r="J44" s="12" t="str">
        <f t="array" ref="J44">SUM((G=J$8)*(P=$B44))&amp;" - "&amp;SUM((G=$B44)*(P=J$8))</f>
        <v>0 - 0</v>
      </c>
      <c r="K44" s="12" t="str">
        <f t="array" ref="K44">SUM((G=K$8)*(P=$B44))&amp;" - "&amp;SUM((G=$B44)*(P=K$8))</f>
        <v>0 - 1</v>
      </c>
      <c r="L44" s="12" t="str">
        <f t="array" ref="L44">SUM((G=L$8)*(P=$B44))&amp;" - "&amp;SUM((G=$B44)*(P=L$8))</f>
        <v>0 - 0</v>
      </c>
      <c r="M44" s="12" t="str">
        <f t="array" ref="M44">SUM((G=M$8)*(P=$B44))&amp;" - "&amp;SUM((G=$B44)*(P=M$8))</f>
        <v>0 - 1</v>
      </c>
      <c r="N44" s="12" t="str">
        <f t="array" ref="N44">SUM((G=N$8)*(P=$B44))&amp;" - "&amp;SUM((G=$B44)*(P=N$8))</f>
        <v>2 - 0</v>
      </c>
      <c r="O44" s="12" t="str">
        <f t="array" ref="O44">SUM((G=O$8)*(P=$B44))&amp;" - "&amp;SUM((G=$B44)*(P=O$8))</f>
        <v>0 - 0</v>
      </c>
      <c r="P44" s="12" t="str">
        <f t="array" ref="P44">SUM((G=P$8)*(P=$B44))&amp;" - "&amp;SUM((G=$B44)*(P=P$8))</f>
        <v>0 - 1</v>
      </c>
      <c r="Q44" s="12" t="str">
        <f t="array" ref="Q44">SUM((G=Q$8)*(P=$B44))&amp;" - "&amp;SUM((G=$B44)*(P=Q$8))</f>
        <v>1 - 1</v>
      </c>
      <c r="R44" s="12" t="str">
        <f t="array" ref="R44">SUM((G=R$8)*(P=$B44))&amp;" - "&amp;SUM((G=$B44)*(P=R$8))</f>
        <v>0 - 0</v>
      </c>
      <c r="S44" s="12" t="str">
        <f t="array" ref="S44">SUM((G=S$8)*(P=$B44))&amp;" - "&amp;SUM((G=$B44)*(P=S$8))</f>
        <v>1 - 0</v>
      </c>
      <c r="T44" s="12" t="str">
        <f t="array" ref="T44">SUM((G=T$8)*(P=$B44))&amp;" - "&amp;SUM((G=$B44)*(P=T$8))</f>
        <v>0 - 0</v>
      </c>
      <c r="U44" s="12" t="str">
        <f t="array" ref="U44">SUM((G=U$8)*(P=$B44))&amp;" - "&amp;SUM((G=$B44)*(P=U$8))</f>
        <v>0 - 0</v>
      </c>
      <c r="V44" s="12" t="str">
        <f t="array" ref="V44">SUM((G=V$8)*(P=$B44))&amp;" - "&amp;SUM((G=$B44)*(P=V$8))</f>
        <v>0 - 0</v>
      </c>
      <c r="W44" s="12" t="str">
        <f t="array" ref="W44">SUM((G=W$8)*(P=$B44))&amp;" - "&amp;SUM((G=$B44)*(P=W$8))</f>
        <v>0 - 0</v>
      </c>
      <c r="X44" s="12" t="str">
        <f t="array" ref="X44">SUM((G=X$8)*(P=$B44))&amp;" - "&amp;SUM((G=$B44)*(P=X$8))</f>
        <v>0 - 0</v>
      </c>
      <c r="Y44" s="12" t="str">
        <f t="array" ref="Y44">SUM((G=Y$8)*(P=$B44))&amp;" - "&amp;SUM((G=$B44)*(P=Y$8))</f>
        <v>0 - 0</v>
      </c>
      <c r="Z44" s="12" t="str">
        <f t="array" ref="Z44">SUM((G=Z$8)*(P=$B44))&amp;" - "&amp;SUM((G=$B44)*(P=Z$8))</f>
        <v>0 - 0</v>
      </c>
      <c r="AA44" s="12" t="str">
        <f t="array" ref="AA44">SUM((G=AA$8)*(P=$B44))&amp;" - "&amp;SUM((G=$B44)*(P=AA$8))</f>
        <v>0 - 0</v>
      </c>
      <c r="AB44" s="12" t="str">
        <f t="array" ref="AB44">SUM((G=AB$8)*(P=$B44))&amp;" - "&amp;SUM((G=$B44)*(P=AB$8))</f>
        <v>0 - 0</v>
      </c>
      <c r="AC44" s="12" t="str">
        <f t="array" ref="AC44">SUM((G=AC$8)*(P=$B44))&amp;" - "&amp;SUM((G=$B44)*(P=AC$8))</f>
        <v>0 - 0</v>
      </c>
      <c r="AD44" s="12" t="str">
        <f t="array" ref="AD44">SUM((G=AD$8)*(P=$B44))&amp;" - "&amp;SUM((G=$B44)*(P=AD$8))</f>
        <v>0 - 0</v>
      </c>
      <c r="AE44" s="12" t="str">
        <f t="array" ref="AE44">SUM((G=AE$8)*(P=$B44))&amp;" - "&amp;SUM((G=$B44)*(P=AE$8))</f>
        <v>0 - 0</v>
      </c>
      <c r="AF44" s="12" t="str">
        <f t="array" ref="AF44">SUM((G=AF$8)*(P=$B44))&amp;" - "&amp;SUM((G=$B44)*(P=AF$8))</f>
        <v>0 - 0</v>
      </c>
      <c r="AG44" s="12" t="str">
        <f t="array" ref="AG44">SUM((G=AG$8)*(P=$B44))&amp;" - "&amp;SUM((G=$B44)*(P=AG$8))</f>
        <v>0 - 1</v>
      </c>
      <c r="AH44" s="12" t="str">
        <f t="array" ref="AH44">SUM((G=AH$8)*(P=$B44))&amp;" - "&amp;SUM((G=$B44)*(P=AH$8))</f>
        <v>0 - 0</v>
      </c>
      <c r="AI44" s="12" t="str">
        <f t="array" ref="AI44">SUM((G=AI$8)*(P=$B44))&amp;" - "&amp;SUM((G=$B44)*(P=AI$8))</f>
        <v>0 - 3</v>
      </c>
      <c r="AJ44" s="12" t="str">
        <f t="array" ref="AJ44">SUM((G=AJ$8)*(P=$B44))&amp;" - "&amp;SUM((G=$B44)*(P=AJ$8))</f>
        <v>1 - 0</v>
      </c>
      <c r="AK44" s="12" t="str">
        <f t="array" ref="AK44">SUM((G=AK$8)*(P=$B44))&amp;" - "&amp;SUM((G=$B44)*(P=AK$8))</f>
        <v>0 - 1</v>
      </c>
      <c r="AL44" s="12" t="str">
        <f t="array" ref="AL44">SUM((G=AL$8)*(P=$B44))&amp;" - "&amp;SUM((G=$B44)*(P=AL$8))</f>
        <v>0 - 0</v>
      </c>
      <c r="AM44" s="12" t="str">
        <f t="array" ref="AM44">SUM((G=AM$8)*(P=$B44))&amp;" - "&amp;SUM((G=$B44)*(P=AM$8))</f>
        <v>0 - 0</v>
      </c>
      <c r="AN44" s="12" t="str">
        <f t="array" ref="AN44">SUM((G=AN$8)*(P=$B44))&amp;" - "&amp;SUM((G=$B44)*(P=AN$8))</f>
        <v>0 - 0</v>
      </c>
      <c r="AO44" s="12" t="str">
        <f t="array" ref="AO44">SUM((G=AO$8)*(P=$B44))&amp;" - "&amp;SUM((G=$B44)*(P=AO$8))</f>
        <v>0 - 0</v>
      </c>
      <c r="AP44" s="25" t="str">
        <f t="array" ref="AP44">SUM((G=AP$8)*(P=$B44))&amp;" - "&amp;SUM((G=$B44)*(P=AP$8))</f>
        <v>0 - 0</v>
      </c>
      <c r="AQ44" s="856" t="str">
        <f t="array" ref="AQ44">SUM((G=AQ$8)*(P=$B44))&amp;" - "&amp;SUM((G=$B44)*(P=AQ$8))</f>
        <v>0 - 0</v>
      </c>
      <c r="AR44" s="35" t="str">
        <f t="array" ref="AR44">SUM((G=AR$8)*(P=$B44))&amp;" - "&amp;SUM((G=$B44)*(P=AR$8))</f>
        <v>1 - 0</v>
      </c>
      <c r="AS44" s="12" t="str">
        <f t="array" ref="AS44">SUM((G=AS$8)*(P=$B44))&amp;" - "&amp;SUM((G=$B44)*(P=AS$8))</f>
        <v>0 - 0</v>
      </c>
      <c r="AT44" s="12" t="str">
        <f t="array" ref="AT44">SUM((G=AT$8)*(P=$B44))&amp;" - "&amp;SUM((G=$B44)*(P=AT$8))</f>
        <v>0 - 0</v>
      </c>
      <c r="AU44" s="12" t="str">
        <f t="array" ref="AU44">SUM((G=AU$8)*(P=$B44))&amp;" - "&amp;SUM((G=$B44)*(P=AU$8))</f>
        <v>0 - 0</v>
      </c>
      <c r="AV44" s="12" t="str">
        <f t="array" ref="AV44">SUM((G=AV$8)*(P=$B44))&amp;" - "&amp;SUM((G=$B44)*(P=AV$8))</f>
        <v>0 - 0</v>
      </c>
      <c r="AW44" s="12" t="str">
        <f t="array" ref="AW44">SUM((G=AW$8)*(P=$B44))&amp;" - "&amp;SUM((G=$B44)*(P=AW$8))</f>
        <v>0 - 0</v>
      </c>
      <c r="AX44" s="12" t="str">
        <f t="array" ref="AX44">SUM((G=AX$8)*(P=$B44))&amp;" - "&amp;SUM((G=$B44)*(P=AX$8))</f>
        <v>0 - 0</v>
      </c>
      <c r="AY44" s="12" t="str">
        <f t="array" ref="AY44">SUM((G=AY$8)*(P=$B44))&amp;" - "&amp;SUM((G=$B44)*(P=AY$8))</f>
        <v>0 - 0</v>
      </c>
      <c r="AZ44" s="12" t="str">
        <f t="array" ref="AZ44">SUM((G=AZ$8)*(P=$B44))&amp;" - "&amp;SUM((G=$B44)*(P=AZ$8))</f>
        <v>0 - 0</v>
      </c>
      <c r="BA44" s="12" t="str">
        <f t="array" ref="BA44">SUM((G=BA$8)*(P=$B44))&amp;" - "&amp;SUM((G=$B44)*(P=BA$8))</f>
        <v>0 - 0</v>
      </c>
      <c r="BB44" s="12" t="str">
        <f t="array" ref="BB44">SUM((G=BB$8)*(P=$B44))&amp;" - "&amp;SUM((G=$B44)*(P=BB$8))</f>
        <v>0 - 0</v>
      </c>
      <c r="BC44" s="12" t="str">
        <f t="array" ref="BC44">SUM((G=BC$8)*(P=$B44))&amp;" - "&amp;SUM((G=$B44)*(P=BC$8))</f>
        <v>0 - 0</v>
      </c>
      <c r="BD44" s="12" t="str">
        <f t="array" ref="BD44">SUM((G=BD$8)*(P=$B44))&amp;" - "&amp;SUM((G=$B44)*(P=BD$8))</f>
        <v>0 - 0</v>
      </c>
      <c r="BE44" s="12" t="str">
        <f t="array" ref="BE44">SUM((G=BE$8)*(P=$B44))&amp;" - "&amp;SUM((G=$B44)*(P=BE$8))</f>
        <v>0 - 0</v>
      </c>
      <c r="BF44" s="12" t="str">
        <f t="array" ref="BF44">SUM((G=BF$8)*(P=$B44))&amp;" - "&amp;SUM((G=$B44)*(P=BF$8))</f>
        <v>0 - 0</v>
      </c>
      <c r="BG44" s="12" t="str">
        <f t="array" ref="BG44">SUM((G=BG$8)*(P=$B44))&amp;" - "&amp;SUM((G=$B44)*(P=BG$8))</f>
        <v>0 - 0</v>
      </c>
      <c r="BH44" s="12" t="str">
        <f t="array" ref="BH44">SUM((G=BH$8)*(P=$B44))&amp;" - "&amp;SUM((G=$B44)*(P=BH$8))</f>
        <v>0 - 0</v>
      </c>
      <c r="BI44" s="12" t="str">
        <f t="array" ref="BI44">SUM((G=BI$8)*(P=$B44))&amp;" - "&amp;SUM((G=$B44)*(P=BI$8))</f>
        <v>0 - 0</v>
      </c>
      <c r="BJ44" s="12" t="str">
        <f t="array" ref="BJ44">SUM((G=BJ$8)*(P=$B44))&amp;" - "&amp;SUM((G=$B44)*(P=BJ$8))</f>
        <v>0 - 0</v>
      </c>
      <c r="BK44" s="12" t="str">
        <f t="array" ref="BK44">SUM((G=BK$8)*(P=$B44))&amp;" - "&amp;SUM((G=$B44)*(P=BK$8))</f>
        <v>0 - 0</v>
      </c>
      <c r="BL44" s="12" t="str">
        <f t="array" ref="BL44">SUM((G=BL$8)*(P=$B44))&amp;" - "&amp;SUM((G=$B44)*(P=BL$8))</f>
        <v>0 - 0</v>
      </c>
      <c r="BM44" s="12" t="str">
        <f t="array" ref="BM44">SUM((G=BM$8)*(P=$B44))&amp;" - "&amp;SUM((G=$B44)*(P=BM$8))</f>
        <v>0 - 0</v>
      </c>
      <c r="BN44" s="12" t="str">
        <f t="array" ref="BN44">SUM((G=BN$8)*(P=$B44))&amp;" - "&amp;SUM((G=$B44)*(P=BN$8))</f>
        <v>0 - 0</v>
      </c>
      <c r="BO44" s="12" t="str">
        <f t="array" ref="BO44">SUM((G=BO$8)*(P=$B44))&amp;" - "&amp;SUM((G=$B44)*(P=BO$8))</f>
        <v>0 - 0</v>
      </c>
      <c r="BP44" s="12" t="str">
        <f t="array" ref="BP44">SUM((G=BP$8)*(P=$B44))&amp;" - "&amp;SUM((G=$B44)*(P=BP$8))</f>
        <v>0 - 0</v>
      </c>
      <c r="BQ44" s="12" t="str">
        <f t="array" ref="BQ44">SUM((G=BQ$8)*(P=$B44))&amp;" - "&amp;SUM((G=$B44)*(P=BQ$8))</f>
        <v>0 - 0</v>
      </c>
      <c r="BR44" s="25" t="str">
        <f t="array" ref="BR44">SUM((G=BR$8)*(P=$B44))&amp;" - "&amp;SUM((G=$B44)*(P=BR$8))</f>
        <v>0 - 0</v>
      </c>
      <c r="BS44" s="25" t="str">
        <f t="array" ref="BS44">SUM((G=BS$8)*(P=$B44))&amp;" - "&amp;SUM((G=$B44)*(P=BS$8))</f>
        <v>0 - 0</v>
      </c>
      <c r="BT44" s="21" t="str">
        <f t="shared" ref="BT44:BT77" si="6">B44</f>
        <v>ROMAIN</v>
      </c>
      <c r="BU44" s="16"/>
    </row>
    <row r="45" spans="2:73" ht="11.1" customHeight="1" x14ac:dyDescent="0.2">
      <c r="B45" s="22" t="s">
        <v>103</v>
      </c>
      <c r="C45" s="35" t="str">
        <f t="array" ref="C45">SUM((G=C$8)*(P=$B45))&amp;" - "&amp;SUM((G=$B45)*(P=C$8))</f>
        <v>0 - 0</v>
      </c>
      <c r="D45" s="12" t="str">
        <f t="array" ref="D45">SUM((G=D$8)*(P=$B45))&amp;" - "&amp;SUM((G=$B45)*(P=D$8))</f>
        <v>0 - 0</v>
      </c>
      <c r="E45" s="12" t="str">
        <f t="array" ref="E45">SUM((G=E$8)*(P=$B45))&amp;" - "&amp;SUM((G=$B45)*(P=E$8))</f>
        <v>0 - 0</v>
      </c>
      <c r="F45" s="12" t="str">
        <f t="array" ref="F45">SUM((G=F$8)*(P=$B45))&amp;" - "&amp;SUM((G=$B45)*(P=F$8))</f>
        <v>0 - 0</v>
      </c>
      <c r="G45" s="12" t="str">
        <f t="array" ref="G45">SUM((G=G$8)*(P=$B45))&amp;" - "&amp;SUM((G=$B45)*(P=G$8))</f>
        <v>1 - 1</v>
      </c>
      <c r="H45" s="12" t="str">
        <f t="array" ref="H45">SUM((G=H$8)*(P=$B45))&amp;" - "&amp;SUM((G=$B45)*(P=H$8))</f>
        <v>1 - 0</v>
      </c>
      <c r="I45" s="12" t="str">
        <f t="array" ref="I45">SUM((G=I$8)*(P=$B45))&amp;" - "&amp;SUM((G=$B45)*(P=I$8))</f>
        <v>1 - 0</v>
      </c>
      <c r="J45" s="12" t="str">
        <f t="array" ref="J45">SUM((G=J$8)*(P=$B45))&amp;" - "&amp;SUM((G=$B45)*(P=J$8))</f>
        <v>0 - 0</v>
      </c>
      <c r="K45" s="12" t="str">
        <f t="array" ref="K45">SUM((G=K$8)*(P=$B45))&amp;" - "&amp;SUM((G=$B45)*(P=K$8))</f>
        <v>0 - 0</v>
      </c>
      <c r="L45" s="12" t="str">
        <f t="array" ref="L45">SUM((G=L$8)*(P=$B45))&amp;" - "&amp;SUM((G=$B45)*(P=L$8))</f>
        <v>0 - 0</v>
      </c>
      <c r="M45" s="12" t="str">
        <f t="array" ref="M45">SUM((G=M$8)*(P=$B45))&amp;" - "&amp;SUM((G=$B45)*(P=M$8))</f>
        <v>0 - 0</v>
      </c>
      <c r="N45" s="12" t="str">
        <f t="array" ref="N45">SUM((G=N$8)*(P=$B45))&amp;" - "&amp;SUM((G=$B45)*(P=N$8))</f>
        <v>2 - 1</v>
      </c>
      <c r="O45" s="12" t="str">
        <f t="array" ref="O45">SUM((G=O$8)*(P=$B45))&amp;" - "&amp;SUM((G=$B45)*(P=O$8))</f>
        <v>0 - 0</v>
      </c>
      <c r="P45" s="12" t="str">
        <f t="array" ref="P45">SUM((G=P$8)*(P=$B45))&amp;" - "&amp;SUM((G=$B45)*(P=P$8))</f>
        <v>0 - 0</v>
      </c>
      <c r="Q45" s="12" t="str">
        <f t="array" ref="Q45">SUM((G=Q$8)*(P=$B45))&amp;" - "&amp;SUM((G=$B45)*(P=Q$8))</f>
        <v>0 - 1</v>
      </c>
      <c r="R45" s="12" t="str">
        <f t="array" ref="R45">SUM((G=R$8)*(P=$B45))&amp;" - "&amp;SUM((G=$B45)*(P=R$8))</f>
        <v>0 - 1</v>
      </c>
      <c r="S45" s="12" t="str">
        <f t="array" ref="S45">SUM((G=S$8)*(P=$B45))&amp;" - "&amp;SUM((G=$B45)*(P=S$8))</f>
        <v>1 - 0</v>
      </c>
      <c r="T45" s="12" t="str">
        <f t="array" ref="T45">SUM((G=T$8)*(P=$B45))&amp;" - "&amp;SUM((G=$B45)*(P=T$8))</f>
        <v>0 - 0</v>
      </c>
      <c r="U45" s="12" t="str">
        <f t="array" ref="U45">SUM((G=U$8)*(P=$B45))&amp;" - "&amp;SUM((G=$B45)*(P=U$8))</f>
        <v>0 - 0</v>
      </c>
      <c r="V45" s="12" t="str">
        <f t="array" ref="V45">SUM((G=V$8)*(P=$B45))&amp;" - "&amp;SUM((G=$B45)*(P=V$8))</f>
        <v>0 - 0</v>
      </c>
      <c r="W45" s="12" t="str">
        <f t="array" ref="W45">SUM((G=W$8)*(P=$B45))&amp;" - "&amp;SUM((G=$B45)*(P=W$8))</f>
        <v>0 - 0</v>
      </c>
      <c r="X45" s="12" t="str">
        <f t="array" ref="X45">SUM((G=X$8)*(P=$B45))&amp;" - "&amp;SUM((G=$B45)*(P=X$8))</f>
        <v>0 - 0</v>
      </c>
      <c r="Y45" s="12" t="str">
        <f t="array" ref="Y45">SUM((G=Y$8)*(P=$B45))&amp;" - "&amp;SUM((G=$B45)*(P=Y$8))</f>
        <v>0 - 0</v>
      </c>
      <c r="Z45" s="12" t="str">
        <f t="array" ref="Z45">SUM((G=Z$8)*(P=$B45))&amp;" - "&amp;SUM((G=$B45)*(P=Z$8))</f>
        <v>0 - 0</v>
      </c>
      <c r="AA45" s="12" t="str">
        <f t="array" ref="AA45">SUM((G=AA$8)*(P=$B45))&amp;" - "&amp;SUM((G=$B45)*(P=AA$8))</f>
        <v>0 - 1</v>
      </c>
      <c r="AB45" s="12" t="str">
        <f t="array" ref="AB45">SUM((G=AB$8)*(P=$B45))&amp;" - "&amp;SUM((G=$B45)*(P=AB$8))</f>
        <v>0 - 2</v>
      </c>
      <c r="AC45" s="12" t="str">
        <f t="array" ref="AC45">SUM((G=AC$8)*(P=$B45))&amp;" - "&amp;SUM((G=$B45)*(P=AC$8))</f>
        <v>0 - 0</v>
      </c>
      <c r="AD45" s="12" t="str">
        <f t="array" ref="AD45">SUM((G=AD$8)*(P=$B45))&amp;" - "&amp;SUM((G=$B45)*(P=AD$8))</f>
        <v>1 - 0</v>
      </c>
      <c r="AE45" s="12" t="str">
        <f t="array" ref="AE45">SUM((G=AE$8)*(P=$B45))&amp;" - "&amp;SUM((G=$B45)*(P=AE$8))</f>
        <v>0 - 0</v>
      </c>
      <c r="AF45" s="12" t="str">
        <f t="array" ref="AF45">SUM((G=AF$8)*(P=$B45))&amp;" - "&amp;SUM((G=$B45)*(P=AF$8))</f>
        <v>0 - 0</v>
      </c>
      <c r="AG45" s="12" t="str">
        <f t="array" ref="AG45">SUM((G=AG$8)*(P=$B45))&amp;" - "&amp;SUM((G=$B45)*(P=AG$8))</f>
        <v>0 - 0</v>
      </c>
      <c r="AH45" s="12" t="str">
        <f t="array" ref="AH45">SUM((G=AH$8)*(P=$B45))&amp;" - "&amp;SUM((G=$B45)*(P=AH$8))</f>
        <v>0 - 0</v>
      </c>
      <c r="AI45" s="12" t="str">
        <f t="array" ref="AI45">SUM((G=AI$8)*(P=$B45))&amp;" - "&amp;SUM((G=$B45)*(P=AI$8))</f>
        <v>1 - 1</v>
      </c>
      <c r="AJ45" s="12" t="str">
        <f t="array" ref="AJ45">SUM((G=AJ$8)*(P=$B45))&amp;" - "&amp;SUM((G=$B45)*(P=AJ$8))</f>
        <v>0 - 0</v>
      </c>
      <c r="AK45" s="12" t="str">
        <f t="array" ref="AK45">SUM((G=AK$8)*(P=$B45))&amp;" - "&amp;SUM((G=$B45)*(P=AK$8))</f>
        <v>1 - 0</v>
      </c>
      <c r="AL45" s="12" t="str">
        <f t="array" ref="AL45">SUM((G=AL$8)*(P=$B45))&amp;" - "&amp;SUM((G=$B45)*(P=AL$8))</f>
        <v>0 - 0</v>
      </c>
      <c r="AM45" s="12" t="str">
        <f t="array" ref="AM45">SUM((G=AM$8)*(P=$B45))&amp;" - "&amp;SUM((G=$B45)*(P=AM$8))</f>
        <v>0 - 0</v>
      </c>
      <c r="AN45" s="12" t="str">
        <f t="array" ref="AN45">SUM((G=AN$8)*(P=$B45))&amp;" - "&amp;SUM((G=$B45)*(P=AN$8))</f>
        <v>0 - 0</v>
      </c>
      <c r="AO45" s="12" t="str">
        <f t="array" ref="AO45">SUM((G=AO$8)*(P=$B45))&amp;" - "&amp;SUM((G=$B45)*(P=AO$8))</f>
        <v>0 - 0</v>
      </c>
      <c r="AP45" s="25" t="str">
        <f t="array" ref="AP45">SUM((G=AP$8)*(P=$B45))&amp;" - "&amp;SUM((G=$B45)*(P=AP$8))</f>
        <v>0 - 1</v>
      </c>
      <c r="AQ45" s="856" t="str">
        <f t="array" ref="AQ45">SUM((G=AQ$8)*(P=$B45))&amp;" - "&amp;SUM((G=$B45)*(P=AQ$8))</f>
        <v>0 - 0</v>
      </c>
      <c r="AR45" s="35" t="str">
        <f t="array" ref="AR45">SUM((G=AR$8)*(P=$B45))&amp;" - "&amp;SUM((G=$B45)*(P=AR$8))</f>
        <v>0 - 0</v>
      </c>
      <c r="AS45" s="12" t="str">
        <f t="array" ref="AS45">SUM((G=AS$8)*(P=$B45))&amp;" - "&amp;SUM((G=$B45)*(P=AS$8))</f>
        <v>0 - 0</v>
      </c>
      <c r="AT45" s="12" t="str">
        <f t="array" ref="AT45">SUM((G=AT$8)*(P=$B45))&amp;" - "&amp;SUM((G=$B45)*(P=AT$8))</f>
        <v>0 - 0</v>
      </c>
      <c r="AU45" s="12" t="str">
        <f t="array" ref="AU45">SUM((G=AU$8)*(P=$B45))&amp;" - "&amp;SUM((G=$B45)*(P=AU$8))</f>
        <v>0 - 0</v>
      </c>
      <c r="AV45" s="12" t="str">
        <f t="array" ref="AV45">SUM((G=AV$8)*(P=$B45))&amp;" - "&amp;SUM((G=$B45)*(P=AV$8))</f>
        <v>0 - 0</v>
      </c>
      <c r="AW45" s="12" t="str">
        <f t="array" ref="AW45">SUM((G=AW$8)*(P=$B45))&amp;" - "&amp;SUM((G=$B45)*(P=AW$8))</f>
        <v>0 - 0</v>
      </c>
      <c r="AX45" s="12" t="str">
        <f t="array" ref="AX45">SUM((G=AX$8)*(P=$B45))&amp;" - "&amp;SUM((G=$B45)*(P=AX$8))</f>
        <v>0 - 0</v>
      </c>
      <c r="AY45" s="12" t="str">
        <f t="array" ref="AY45">SUM((G=AY$8)*(P=$B45))&amp;" - "&amp;SUM((G=$B45)*(P=AY$8))</f>
        <v>0 - 0</v>
      </c>
      <c r="AZ45" s="12" t="str">
        <f t="array" ref="AZ45">SUM((G=AZ$8)*(P=$B45))&amp;" - "&amp;SUM((G=$B45)*(P=AZ$8))</f>
        <v>0 - 0</v>
      </c>
      <c r="BA45" s="12" t="str">
        <f t="array" ref="BA45">SUM((G=BA$8)*(P=$B45))&amp;" - "&amp;SUM((G=$B45)*(P=BA$8))</f>
        <v>0 - 0</v>
      </c>
      <c r="BB45" s="12" t="str">
        <f t="array" ref="BB45">SUM((G=BB$8)*(P=$B45))&amp;" - "&amp;SUM((G=$B45)*(P=BB$8))</f>
        <v>0 - 0</v>
      </c>
      <c r="BC45" s="12" t="str">
        <f t="array" ref="BC45">SUM((G=BC$8)*(P=$B45))&amp;" - "&amp;SUM((G=$B45)*(P=BC$8))</f>
        <v>0 - 0</v>
      </c>
      <c r="BD45" s="12" t="str">
        <f t="array" ref="BD45">SUM((G=BD$8)*(P=$B45))&amp;" - "&amp;SUM((G=$B45)*(P=BD$8))</f>
        <v>0 - 0</v>
      </c>
      <c r="BE45" s="12" t="str">
        <f t="array" ref="BE45">SUM((G=BE$8)*(P=$B45))&amp;" - "&amp;SUM((G=$B45)*(P=BE$8))</f>
        <v>0 - 0</v>
      </c>
      <c r="BF45" s="12" t="str">
        <f t="array" ref="BF45">SUM((G=BF$8)*(P=$B45))&amp;" - "&amp;SUM((G=$B45)*(P=BF$8))</f>
        <v>0 - 0</v>
      </c>
      <c r="BG45" s="12" t="str">
        <f t="array" ref="BG45">SUM((G=BG$8)*(P=$B45))&amp;" - "&amp;SUM((G=$B45)*(P=BG$8))</f>
        <v>0 - 0</v>
      </c>
      <c r="BH45" s="12" t="str">
        <f t="array" ref="BH45">SUM((G=BH$8)*(P=$B45))&amp;" - "&amp;SUM((G=$B45)*(P=BH$8))</f>
        <v>0 - 0</v>
      </c>
      <c r="BI45" s="12" t="str">
        <f t="array" ref="BI45">SUM((G=BI$8)*(P=$B45))&amp;" - "&amp;SUM((G=$B45)*(P=BI$8))</f>
        <v>0 - 0</v>
      </c>
      <c r="BJ45" s="12" t="str">
        <f t="array" ref="BJ45">SUM((G=BJ$8)*(P=$B45))&amp;" - "&amp;SUM((G=$B45)*(P=BJ$8))</f>
        <v>0 - 0</v>
      </c>
      <c r="BK45" s="12" t="str">
        <f t="array" ref="BK45">SUM((G=BK$8)*(P=$B45))&amp;" - "&amp;SUM((G=$B45)*(P=BK$8))</f>
        <v>0 - 0</v>
      </c>
      <c r="BL45" s="12" t="str">
        <f t="array" ref="BL45">SUM((G=BL$8)*(P=$B45))&amp;" - "&amp;SUM((G=$B45)*(P=BL$8))</f>
        <v>0 - 0</v>
      </c>
      <c r="BM45" s="12" t="str">
        <f t="array" ref="BM45">SUM((G=BM$8)*(P=$B45))&amp;" - "&amp;SUM((G=$B45)*(P=BM$8))</f>
        <v>0 - 0</v>
      </c>
      <c r="BN45" s="12" t="str">
        <f t="array" ref="BN45">SUM((G=BN$8)*(P=$B45))&amp;" - "&amp;SUM((G=$B45)*(P=BN$8))</f>
        <v>0 - 0</v>
      </c>
      <c r="BO45" s="12" t="str">
        <f t="array" ref="BO45">SUM((G=BO$8)*(P=$B45))&amp;" - "&amp;SUM((G=$B45)*(P=BO$8))</f>
        <v>0 - 0</v>
      </c>
      <c r="BP45" s="12" t="str">
        <f t="array" ref="BP45">SUM((G=BP$8)*(P=$B45))&amp;" - "&amp;SUM((G=$B45)*(P=BP$8))</f>
        <v>0 - 0</v>
      </c>
      <c r="BQ45" s="12" t="str">
        <f t="array" ref="BQ45">SUM((G=BQ$8)*(P=$B45))&amp;" - "&amp;SUM((G=$B45)*(P=BQ$8))</f>
        <v>0 - 0</v>
      </c>
      <c r="BR45" s="25" t="str">
        <f t="array" ref="BR45">SUM((G=BR$8)*(P=$B45))&amp;" - "&amp;SUM((G=$B45)*(P=BR$8))</f>
        <v>0 - 0</v>
      </c>
      <c r="BS45" s="25" t="str">
        <f t="array" ref="BS45">SUM((G=BS$8)*(P=$B45))&amp;" - "&amp;SUM((G=$B45)*(P=BS$8))</f>
        <v>0 - 0</v>
      </c>
      <c r="BT45" s="21" t="str">
        <f t="shared" si="6"/>
        <v>THOMAS J.</v>
      </c>
      <c r="BU45" s="16"/>
    </row>
    <row r="46" spans="2:73" ht="11.1" customHeight="1" x14ac:dyDescent="0.2">
      <c r="B46" s="22" t="s">
        <v>299</v>
      </c>
      <c r="C46" s="35" t="str">
        <f t="array" ref="C46">SUM((G=C$8)*(P=$B46))&amp;" - "&amp;SUM((G=$B46)*(P=C$8))</f>
        <v>0 - 0</v>
      </c>
      <c r="D46" s="12" t="str">
        <f t="array" ref="D46">SUM((G=D$8)*(P=$B46))&amp;" - "&amp;SUM((G=$B46)*(P=D$8))</f>
        <v>0 - 0</v>
      </c>
      <c r="E46" s="12" t="str">
        <f t="array" ref="E46">SUM((G=E$8)*(P=$B46))&amp;" - "&amp;SUM((G=$B46)*(P=E$8))</f>
        <v>0 - 0</v>
      </c>
      <c r="F46" s="12" t="str">
        <f t="array" ref="F46">SUM((G=F$8)*(P=$B46))&amp;" - "&amp;SUM((G=$B46)*(P=F$8))</f>
        <v>0 - 0</v>
      </c>
      <c r="G46" s="12" t="str">
        <f t="array" ref="G46">SUM((G=G$8)*(P=$B46))&amp;" - "&amp;SUM((G=$B46)*(P=G$8))</f>
        <v>1 - 1</v>
      </c>
      <c r="H46" s="12" t="str">
        <f t="array" ref="H46">SUM((G=H$8)*(P=$B46))&amp;" - "&amp;SUM((G=$B46)*(P=H$8))</f>
        <v>0 - 0</v>
      </c>
      <c r="I46" s="12" t="str">
        <f t="array" ref="I46">SUM((G=I$8)*(P=$B46))&amp;" - "&amp;SUM((G=$B46)*(P=I$8))</f>
        <v>0 - 0</v>
      </c>
      <c r="J46" s="12" t="str">
        <f t="array" ref="J46">SUM((G=J$8)*(P=$B46))&amp;" - "&amp;SUM((G=$B46)*(P=J$8))</f>
        <v>1 - 0</v>
      </c>
      <c r="K46" s="12" t="str">
        <f t="array" ref="K46">SUM((G=K$8)*(P=$B46))&amp;" - "&amp;SUM((G=$B46)*(P=K$8))</f>
        <v>1 - 0</v>
      </c>
      <c r="L46" s="12" t="str">
        <f t="array" ref="L46">SUM((G=L$8)*(P=$B46))&amp;" - "&amp;SUM((G=$B46)*(P=L$8))</f>
        <v>0 - 0</v>
      </c>
      <c r="M46" s="12" t="str">
        <f t="array" ref="M46">SUM((G=M$8)*(P=$B46))&amp;" - "&amp;SUM((G=$B46)*(P=M$8))</f>
        <v>0 - 0</v>
      </c>
      <c r="N46" s="12" t="str">
        <f t="array" ref="N46">SUM((G=N$8)*(P=$B46))&amp;" - "&amp;SUM((G=$B46)*(P=N$8))</f>
        <v>0 - 0</v>
      </c>
      <c r="O46" s="12" t="str">
        <f t="array" ref="O46">SUM((G=O$8)*(P=$B46))&amp;" - "&amp;SUM((G=$B46)*(P=O$8))</f>
        <v>0 - 0</v>
      </c>
      <c r="P46" s="12" t="str">
        <f t="array" ref="P46">SUM((G=P$8)*(P=$B46))&amp;" - "&amp;SUM((G=$B46)*(P=P$8))</f>
        <v>0 - 0</v>
      </c>
      <c r="Q46" s="12" t="str">
        <f t="array" ref="Q46">SUM((G=Q$8)*(P=$B46))&amp;" - "&amp;SUM((G=$B46)*(P=Q$8))</f>
        <v>0 - 0</v>
      </c>
      <c r="R46" s="12" t="str">
        <f t="array" ref="R46">SUM((G=R$8)*(P=$B46))&amp;" - "&amp;SUM((G=$B46)*(P=R$8))</f>
        <v>0 - 0</v>
      </c>
      <c r="S46" s="12" t="str">
        <f t="array" ref="S46">SUM((G=S$8)*(P=$B46))&amp;" - "&amp;SUM((G=$B46)*(P=S$8))</f>
        <v>0 - 0</v>
      </c>
      <c r="T46" s="12" t="str">
        <f t="array" ref="T46">SUM((G=T$8)*(P=$B46))&amp;" - "&amp;SUM((G=$B46)*(P=T$8))</f>
        <v>0 - 0</v>
      </c>
      <c r="U46" s="12" t="str">
        <f t="array" ref="U46">SUM((G=U$8)*(P=$B46))&amp;" - "&amp;SUM((G=$B46)*(P=U$8))</f>
        <v>0 - 0</v>
      </c>
      <c r="V46" s="12" t="str">
        <f t="array" ref="V46">SUM((G=V$8)*(P=$B46))&amp;" - "&amp;SUM((G=$B46)*(P=V$8))</f>
        <v>0 - 0</v>
      </c>
      <c r="W46" s="12" t="str">
        <f t="array" ref="W46">SUM((G=W$8)*(P=$B46))&amp;" - "&amp;SUM((G=$B46)*(P=W$8))</f>
        <v>0 - 0</v>
      </c>
      <c r="X46" s="12" t="str">
        <f t="array" ref="X46">SUM((G=X$8)*(P=$B46))&amp;" - "&amp;SUM((G=$B46)*(P=X$8))</f>
        <v>0 - 0</v>
      </c>
      <c r="Y46" s="12" t="str">
        <f t="array" ref="Y46">SUM((G=Y$8)*(P=$B46))&amp;" - "&amp;SUM((G=$B46)*(P=Y$8))</f>
        <v>0 - 0</v>
      </c>
      <c r="Z46" s="12" t="str">
        <f t="array" ref="Z46">SUM((G=Z$8)*(P=$B46))&amp;" - "&amp;SUM((G=$B46)*(P=Z$8))</f>
        <v>0 - 0</v>
      </c>
      <c r="AA46" s="12" t="str">
        <f t="array" ref="AA46">SUM((G=AA$8)*(P=$B46))&amp;" - "&amp;SUM((G=$B46)*(P=AA$8))</f>
        <v>0 - 0</v>
      </c>
      <c r="AB46" s="12" t="str">
        <f t="array" ref="AB46">SUM((G=AB$8)*(P=$B46))&amp;" - "&amp;SUM((G=$B46)*(P=AB$8))</f>
        <v>0 - 1</v>
      </c>
      <c r="AC46" s="12" t="str">
        <f t="array" ref="AC46">SUM((G=AC$8)*(P=$B46))&amp;" - "&amp;SUM((G=$B46)*(P=AC$8))</f>
        <v>0 - 0</v>
      </c>
      <c r="AD46" s="12" t="str">
        <f t="array" ref="AD46">SUM((G=AD$8)*(P=$B46))&amp;" - "&amp;SUM((G=$B46)*(P=AD$8))</f>
        <v>0 - 0</v>
      </c>
      <c r="AE46" s="12" t="str">
        <f t="array" ref="AE46">SUM((G=AE$8)*(P=$B46))&amp;" - "&amp;SUM((G=$B46)*(P=AE$8))</f>
        <v>0 - 0</v>
      </c>
      <c r="AF46" s="12" t="str">
        <f t="array" ref="AF46">SUM((G=AF$8)*(P=$B46))&amp;" - "&amp;SUM((G=$B46)*(P=AF$8))</f>
        <v>0 - 0</v>
      </c>
      <c r="AG46" s="12" t="str">
        <f t="array" ref="AG46">SUM((G=AG$8)*(P=$B46))&amp;" - "&amp;SUM((G=$B46)*(P=AG$8))</f>
        <v>0 - 0</v>
      </c>
      <c r="AH46" s="12" t="str">
        <f t="array" ref="AH46">SUM((G=AH$8)*(P=$B46))&amp;" - "&amp;SUM((G=$B46)*(P=AH$8))</f>
        <v>0 - 0</v>
      </c>
      <c r="AI46" s="12" t="str">
        <f t="array" ref="AI46">SUM((G=AI$8)*(P=$B46))&amp;" - "&amp;SUM((G=$B46)*(P=AI$8))</f>
        <v>0 - 0</v>
      </c>
      <c r="AJ46" s="12" t="str">
        <f t="array" ref="AJ46">SUM((G=AJ$8)*(P=$B46))&amp;" - "&amp;SUM((G=$B46)*(P=AJ$8))</f>
        <v>0 - 0</v>
      </c>
      <c r="AK46" s="12" t="str">
        <f t="array" ref="AK46">SUM((G=AK$8)*(P=$B46))&amp;" - "&amp;SUM((G=$B46)*(P=AK$8))</f>
        <v>0 - 0</v>
      </c>
      <c r="AL46" s="12" t="str">
        <f t="array" ref="AL46">SUM((G=AL$8)*(P=$B46))&amp;" - "&amp;SUM((G=$B46)*(P=AL$8))</f>
        <v>0 - 0</v>
      </c>
      <c r="AM46" s="12" t="str">
        <f t="array" ref="AM46">SUM((G=AM$8)*(P=$B46))&amp;" - "&amp;SUM((G=$B46)*(P=AM$8))</f>
        <v>0 - 0</v>
      </c>
      <c r="AN46" s="12" t="str">
        <f t="array" ref="AN46">SUM((G=AN$8)*(P=$B46))&amp;" - "&amp;SUM((G=$B46)*(P=AN$8))</f>
        <v>0 - 0</v>
      </c>
      <c r="AO46" s="12" t="str">
        <f t="array" ref="AO46">SUM((G=AO$8)*(P=$B46))&amp;" - "&amp;SUM((G=$B46)*(P=AO$8))</f>
        <v>0 - 0</v>
      </c>
      <c r="AP46" s="25" t="str">
        <f t="array" ref="AP46">SUM((G=AP$8)*(P=$B46))&amp;" - "&amp;SUM((G=$B46)*(P=AP$8))</f>
        <v>0 - 0</v>
      </c>
      <c r="AQ46" s="856" t="str">
        <f t="array" ref="AQ46">SUM((G=AQ$8)*(P=$B46))&amp;" - "&amp;SUM((G=$B46)*(P=AQ$8))</f>
        <v>0 - 0</v>
      </c>
      <c r="AR46" s="35" t="str">
        <f t="array" ref="AR46">SUM((G=AR$8)*(P=$B46))&amp;" - "&amp;SUM((G=$B46)*(P=AR$8))</f>
        <v>0 - 0</v>
      </c>
      <c r="AS46" s="12" t="str">
        <f t="array" ref="AS46">SUM((G=AS$8)*(P=$B46))&amp;" - "&amp;SUM((G=$B46)*(P=AS$8))</f>
        <v>0 - 0</v>
      </c>
      <c r="AT46" s="12" t="str">
        <f t="array" ref="AT46">SUM((G=AT$8)*(P=$B46))&amp;" - "&amp;SUM((G=$B46)*(P=AT$8))</f>
        <v>0 - 0</v>
      </c>
      <c r="AU46" s="12" t="str">
        <f t="array" ref="AU46">SUM((G=AU$8)*(P=$B46))&amp;" - "&amp;SUM((G=$B46)*(P=AU$8))</f>
        <v>0 - 0</v>
      </c>
      <c r="AV46" s="12" t="str">
        <f t="array" ref="AV46">SUM((G=AV$8)*(P=$B46))&amp;" - "&amp;SUM((G=$B46)*(P=AV$8))</f>
        <v>0 - 0</v>
      </c>
      <c r="AW46" s="12" t="str">
        <f t="array" ref="AW46">SUM((G=AW$8)*(P=$B46))&amp;" - "&amp;SUM((G=$B46)*(P=AW$8))</f>
        <v>0 - 0</v>
      </c>
      <c r="AX46" s="12" t="str">
        <f t="array" ref="AX46">SUM((G=AX$8)*(P=$B46))&amp;" - "&amp;SUM((G=$B46)*(P=AX$8))</f>
        <v>0 - 0</v>
      </c>
      <c r="AY46" s="12" t="str">
        <f t="array" ref="AY46">SUM((G=AY$8)*(P=$B46))&amp;" - "&amp;SUM((G=$B46)*(P=AY$8))</f>
        <v>0 - 0</v>
      </c>
      <c r="AZ46" s="12" t="str">
        <f t="array" ref="AZ46">SUM((G=AZ$8)*(P=$B46))&amp;" - "&amp;SUM((G=$B46)*(P=AZ$8))</f>
        <v>0 - 0</v>
      </c>
      <c r="BA46" s="12" t="str">
        <f t="array" ref="BA46">SUM((G=BA$8)*(P=$B46))&amp;" - "&amp;SUM((G=$B46)*(P=BA$8))</f>
        <v>0 - 0</v>
      </c>
      <c r="BB46" s="12" t="str">
        <f t="array" ref="BB46">SUM((G=BB$8)*(P=$B46))&amp;" - "&amp;SUM((G=$B46)*(P=BB$8))</f>
        <v>0 - 0</v>
      </c>
      <c r="BC46" s="12" t="str">
        <f t="array" ref="BC46">SUM((G=BC$8)*(P=$B46))&amp;" - "&amp;SUM((G=$B46)*(P=BC$8))</f>
        <v>0 - 0</v>
      </c>
      <c r="BD46" s="12" t="str">
        <f t="array" ref="BD46">SUM((G=BD$8)*(P=$B46))&amp;" - "&amp;SUM((G=$B46)*(P=BD$8))</f>
        <v>0 - 0</v>
      </c>
      <c r="BE46" s="12" t="str">
        <f t="array" ref="BE46">SUM((G=BE$8)*(P=$B46))&amp;" - "&amp;SUM((G=$B46)*(P=BE$8))</f>
        <v>0 - 0</v>
      </c>
      <c r="BF46" s="12" t="str">
        <f t="array" ref="BF46">SUM((G=BF$8)*(P=$B46))&amp;" - "&amp;SUM((G=$B46)*(P=BF$8))</f>
        <v>0 - 0</v>
      </c>
      <c r="BG46" s="12" t="str">
        <f t="array" ref="BG46">SUM((G=BG$8)*(P=$B46))&amp;" - "&amp;SUM((G=$B46)*(P=BG$8))</f>
        <v>0 - 0</v>
      </c>
      <c r="BH46" s="12" t="str">
        <f t="array" ref="BH46">SUM((G=BH$8)*(P=$B46))&amp;" - "&amp;SUM((G=$B46)*(P=BH$8))</f>
        <v>0 - 0</v>
      </c>
      <c r="BI46" s="12" t="str">
        <f t="array" ref="BI46">SUM((G=BI$8)*(P=$B46))&amp;" - "&amp;SUM((G=$B46)*(P=BI$8))</f>
        <v>0 - 0</v>
      </c>
      <c r="BJ46" s="12" t="str">
        <f t="array" ref="BJ46">SUM((G=BJ$8)*(P=$B46))&amp;" - "&amp;SUM((G=$B46)*(P=BJ$8))</f>
        <v>0 - 0</v>
      </c>
      <c r="BK46" s="12" t="str">
        <f t="array" ref="BK46">SUM((G=BK$8)*(P=$B46))&amp;" - "&amp;SUM((G=$B46)*(P=BK$8))</f>
        <v>0 - 0</v>
      </c>
      <c r="BL46" s="12" t="str">
        <f t="array" ref="BL46">SUM((G=BL$8)*(P=$B46))&amp;" - "&amp;SUM((G=$B46)*(P=BL$8))</f>
        <v>0 - 0</v>
      </c>
      <c r="BM46" s="12" t="str">
        <f t="array" ref="BM46">SUM((G=BM$8)*(P=$B46))&amp;" - "&amp;SUM((G=$B46)*(P=BM$8))</f>
        <v>0 - 0</v>
      </c>
      <c r="BN46" s="12" t="str">
        <f t="array" ref="BN46">SUM((G=BN$8)*(P=$B46))&amp;" - "&amp;SUM((G=$B46)*(P=BN$8))</f>
        <v>0 - 0</v>
      </c>
      <c r="BO46" s="12" t="str">
        <f t="array" ref="BO46">SUM((G=BO$8)*(P=$B46))&amp;" - "&amp;SUM((G=$B46)*(P=BO$8))</f>
        <v>0 - 0</v>
      </c>
      <c r="BP46" s="12" t="str">
        <f t="array" ref="BP46">SUM((G=BP$8)*(P=$B46))&amp;" - "&amp;SUM((G=$B46)*(P=BP$8))</f>
        <v>0 - 0</v>
      </c>
      <c r="BQ46" s="12" t="str">
        <f t="array" ref="BQ46">SUM((G=BQ$8)*(P=$B46))&amp;" - "&amp;SUM((G=$B46)*(P=BQ$8))</f>
        <v>0 - 0</v>
      </c>
      <c r="BR46" s="25" t="str">
        <f t="array" ref="BR46">SUM((G=BR$8)*(P=$B46))&amp;" - "&amp;SUM((G=$B46)*(P=BR$8))</f>
        <v>0 - 0</v>
      </c>
      <c r="BS46" s="25" t="str">
        <f t="array" ref="BS46">SUM((G=BS$8)*(P=$B46))&amp;" - "&amp;SUM((G=$B46)*(P=BS$8))</f>
        <v>0 - 0</v>
      </c>
      <c r="BT46" s="21" t="str">
        <f t="shared" si="6"/>
        <v>THOMAS S.</v>
      </c>
      <c r="BU46" s="16"/>
    </row>
    <row r="47" spans="2:73" ht="11.1" customHeight="1" x14ac:dyDescent="0.2">
      <c r="B47" s="22" t="s">
        <v>158</v>
      </c>
      <c r="C47" s="35" t="str">
        <f t="array" ref="C47">SUM((G=C$8)*(P=$B47))&amp;" - "&amp;SUM((G=$B47)*(P=C$8))</f>
        <v>0 - 0</v>
      </c>
      <c r="D47" s="12" t="str">
        <f t="array" ref="D47">SUM((G=D$8)*(P=$B47))&amp;" - "&amp;SUM((G=$B47)*(P=D$8))</f>
        <v>0 - 0</v>
      </c>
      <c r="E47" s="12" t="str">
        <f t="array" ref="E47">SUM((G=E$8)*(P=$B47))&amp;" - "&amp;SUM((G=$B47)*(P=E$8))</f>
        <v>0 - 0</v>
      </c>
      <c r="F47" s="12" t="str">
        <f t="array" ref="F47">SUM((G=F$8)*(P=$B47))&amp;" - "&amp;SUM((G=$B47)*(P=F$8))</f>
        <v>0 - 0</v>
      </c>
      <c r="G47" s="12" t="str">
        <f t="array" ref="G47">SUM((G=G$8)*(P=$B47))&amp;" - "&amp;SUM((G=$B47)*(P=G$8))</f>
        <v>0 - 0</v>
      </c>
      <c r="H47" s="12" t="str">
        <f t="array" ref="H47">SUM((G=H$8)*(P=$B47))&amp;" - "&amp;SUM((G=$B47)*(P=H$8))</f>
        <v>0 - 0</v>
      </c>
      <c r="I47" s="12" t="str">
        <f t="array" ref="I47">SUM((G=I$8)*(P=$B47))&amp;" - "&amp;SUM((G=$B47)*(P=I$8))</f>
        <v>0 - 0</v>
      </c>
      <c r="J47" s="12" t="str">
        <f t="array" ref="J47">SUM((G=J$8)*(P=$B47))&amp;" - "&amp;SUM((G=$B47)*(P=J$8))</f>
        <v>0 - 0</v>
      </c>
      <c r="K47" s="12" t="str">
        <f t="array" ref="K47">SUM((G=K$8)*(P=$B47))&amp;" - "&amp;SUM((G=$B47)*(P=K$8))</f>
        <v>0 - 0</v>
      </c>
      <c r="L47" s="12" t="str">
        <f t="array" ref="L47">SUM((G=L$8)*(P=$B47))&amp;" - "&amp;SUM((G=$B47)*(P=L$8))</f>
        <v>0 - 0</v>
      </c>
      <c r="M47" s="12" t="str">
        <f t="array" ref="M47">SUM((G=M$8)*(P=$B47))&amp;" - "&amp;SUM((G=$B47)*(P=M$8))</f>
        <v>1 - 0</v>
      </c>
      <c r="N47" s="12" t="str">
        <f t="array" ref="N47">SUM((G=N$8)*(P=$B47))&amp;" - "&amp;SUM((G=$B47)*(P=N$8))</f>
        <v>0 - 0</v>
      </c>
      <c r="O47" s="12" t="str">
        <f t="array" ref="O47">SUM((G=O$8)*(P=$B47))&amp;" - "&amp;SUM((G=$B47)*(P=O$8))</f>
        <v>0 - 0</v>
      </c>
      <c r="P47" s="12" t="str">
        <f t="array" ref="P47">SUM((G=P$8)*(P=$B47))&amp;" - "&amp;SUM((G=$B47)*(P=P$8))</f>
        <v>0 - 0</v>
      </c>
      <c r="Q47" s="12" t="str">
        <f t="array" ref="Q47">SUM((G=Q$8)*(P=$B47))&amp;" - "&amp;SUM((G=$B47)*(P=Q$8))</f>
        <v>0 - 0</v>
      </c>
      <c r="R47" s="12" t="str">
        <f t="array" ref="R47">SUM((G=R$8)*(P=$B47))&amp;" - "&amp;SUM((G=$B47)*(P=R$8))</f>
        <v>0 - 0</v>
      </c>
      <c r="S47" s="12" t="str">
        <f t="array" ref="S47">SUM((G=S$8)*(P=$B47))&amp;" - "&amp;SUM((G=$B47)*(P=S$8))</f>
        <v>0 - 0</v>
      </c>
      <c r="T47" s="12" t="str">
        <f t="array" ref="T47">SUM((G=T$8)*(P=$B47))&amp;" - "&amp;SUM((G=$B47)*(P=T$8))</f>
        <v>0 - 0</v>
      </c>
      <c r="U47" s="12" t="str">
        <f t="array" ref="U47">SUM((G=U$8)*(P=$B47))&amp;" - "&amp;SUM((G=$B47)*(P=U$8))</f>
        <v>0 - 0</v>
      </c>
      <c r="V47" s="12" t="str">
        <f t="array" ref="V47">SUM((G=V$8)*(P=$B47))&amp;" - "&amp;SUM((G=$B47)*(P=V$8))</f>
        <v>0 - 0</v>
      </c>
      <c r="W47" s="12" t="str">
        <f t="array" ref="W47">SUM((G=W$8)*(P=$B47))&amp;" - "&amp;SUM((G=$B47)*(P=W$8))</f>
        <v>0 - 0</v>
      </c>
      <c r="X47" s="12" t="str">
        <f t="array" ref="X47">SUM((G=X$8)*(P=$B47))&amp;" - "&amp;SUM((G=$B47)*(P=X$8))</f>
        <v>0 - 0</v>
      </c>
      <c r="Y47" s="12" t="str">
        <f t="array" ref="Y47">SUM((G=Y$8)*(P=$B47))&amp;" - "&amp;SUM((G=$B47)*(P=Y$8))</f>
        <v>0 - 0</v>
      </c>
      <c r="Z47" s="12" t="str">
        <f t="array" ref="Z47">SUM((G=Z$8)*(P=$B47))&amp;" - "&amp;SUM((G=$B47)*(P=Z$8))</f>
        <v>0 - 0</v>
      </c>
      <c r="AA47" s="12" t="str">
        <f t="array" ref="AA47">SUM((G=AA$8)*(P=$B47))&amp;" - "&amp;SUM((G=$B47)*(P=AA$8))</f>
        <v>0 - 0</v>
      </c>
      <c r="AB47" s="12" t="str">
        <f t="array" ref="AB47">SUM((G=AB$8)*(P=$B47))&amp;" - "&amp;SUM((G=$B47)*(P=AB$8))</f>
        <v>0 - 0</v>
      </c>
      <c r="AC47" s="12" t="str">
        <f t="array" ref="AC47">SUM((G=AC$8)*(P=$B47))&amp;" - "&amp;SUM((G=$B47)*(P=AC$8))</f>
        <v>0 - 0</v>
      </c>
      <c r="AD47" s="12" t="str">
        <f t="array" ref="AD47">SUM((G=AD$8)*(P=$B47))&amp;" - "&amp;SUM((G=$B47)*(P=AD$8))</f>
        <v>1 - 0</v>
      </c>
      <c r="AE47" s="12" t="str">
        <f t="array" ref="AE47">SUM((G=AE$8)*(P=$B47))&amp;" - "&amp;SUM((G=$B47)*(P=AE$8))</f>
        <v>0 - 1</v>
      </c>
      <c r="AF47" s="12" t="str">
        <f t="array" ref="AF47">SUM((G=AF$8)*(P=$B47))&amp;" - "&amp;SUM((G=$B47)*(P=AF$8))</f>
        <v>0 - 0</v>
      </c>
      <c r="AG47" s="12" t="str">
        <f t="array" ref="AG47">SUM((G=AG$8)*(P=$B47))&amp;" - "&amp;SUM((G=$B47)*(P=AG$8))</f>
        <v>0 - 0</v>
      </c>
      <c r="AH47" s="12" t="str">
        <f t="array" ref="AH47">SUM((G=AH$8)*(P=$B47))&amp;" - "&amp;SUM((G=$B47)*(P=AH$8))</f>
        <v>0 - 0</v>
      </c>
      <c r="AI47" s="12" t="str">
        <f t="array" ref="AI47">SUM((G=AI$8)*(P=$B47))&amp;" - "&amp;SUM((G=$B47)*(P=AI$8))</f>
        <v>0 - 0</v>
      </c>
      <c r="AJ47" s="12" t="str">
        <f t="array" ref="AJ47">SUM((G=AJ$8)*(P=$B47))&amp;" - "&amp;SUM((G=$B47)*(P=AJ$8))</f>
        <v>0 - 0</v>
      </c>
      <c r="AK47" s="12" t="str">
        <f t="array" ref="AK47">SUM((G=AK$8)*(P=$B47))&amp;" - "&amp;SUM((G=$B47)*(P=AK$8))</f>
        <v>0 - 0</v>
      </c>
      <c r="AL47" s="12" t="str">
        <f t="array" ref="AL47">SUM((G=AL$8)*(P=$B47))&amp;" - "&amp;SUM((G=$B47)*(P=AL$8))</f>
        <v>0 - 0</v>
      </c>
      <c r="AM47" s="12" t="str">
        <f t="array" ref="AM47">SUM((G=AM$8)*(P=$B47))&amp;" - "&amp;SUM((G=$B47)*(P=AM$8))</f>
        <v>0 - 0</v>
      </c>
      <c r="AN47" s="12" t="str">
        <f t="array" ref="AN47">SUM((G=AN$8)*(P=$B47))&amp;" - "&amp;SUM((G=$B47)*(P=AN$8))</f>
        <v>0 - 0</v>
      </c>
      <c r="AO47" s="12" t="str">
        <f t="array" ref="AO47">SUM((G=AO$8)*(P=$B47))&amp;" - "&amp;SUM((G=$B47)*(P=AO$8))</f>
        <v>0 - 0</v>
      </c>
      <c r="AP47" s="25" t="str">
        <f t="array" ref="AP47">SUM((G=AP$8)*(P=$B47))&amp;" - "&amp;SUM((G=$B47)*(P=AP$8))</f>
        <v>0 - 0</v>
      </c>
      <c r="AQ47" s="856" t="str">
        <f t="array" ref="AQ47">SUM((G=AQ$8)*(P=$B47))&amp;" - "&amp;SUM((G=$B47)*(P=AQ$8))</f>
        <v>0 - 0</v>
      </c>
      <c r="AR47" s="35" t="str">
        <f t="array" ref="AR47">SUM((G=AR$8)*(P=$B47))&amp;" - "&amp;SUM((G=$B47)*(P=AR$8))</f>
        <v>0 - 0</v>
      </c>
      <c r="AS47" s="12" t="str">
        <f t="array" ref="AS47">SUM((G=AS$8)*(P=$B47))&amp;" - "&amp;SUM((G=$B47)*(P=AS$8))</f>
        <v>0 - 0</v>
      </c>
      <c r="AT47" s="12" t="str">
        <f t="array" ref="AT47">SUM((G=AT$8)*(P=$B47))&amp;" - "&amp;SUM((G=$B47)*(P=AT$8))</f>
        <v>0 - 0</v>
      </c>
      <c r="AU47" s="12" t="str">
        <f t="array" ref="AU47">SUM((G=AU$8)*(P=$B47))&amp;" - "&amp;SUM((G=$B47)*(P=AU$8))</f>
        <v>0 - 0</v>
      </c>
      <c r="AV47" s="12" t="str">
        <f t="array" ref="AV47">SUM((G=AV$8)*(P=$B47))&amp;" - "&amp;SUM((G=$B47)*(P=AV$8))</f>
        <v>0 - 0</v>
      </c>
      <c r="AW47" s="12" t="str">
        <f t="array" ref="AW47">SUM((G=AW$8)*(P=$B47))&amp;" - "&amp;SUM((G=$B47)*(P=AW$8))</f>
        <v>0 - 0</v>
      </c>
      <c r="AX47" s="12" t="str">
        <f t="array" ref="AX47">SUM((G=AX$8)*(P=$B47))&amp;" - "&amp;SUM((G=$B47)*(P=AX$8))</f>
        <v>0 - 0</v>
      </c>
      <c r="AY47" s="12" t="str">
        <f t="array" ref="AY47">SUM((G=AY$8)*(P=$B47))&amp;" - "&amp;SUM((G=$B47)*(P=AY$8))</f>
        <v>0 - 0</v>
      </c>
      <c r="AZ47" s="12" t="str">
        <f t="array" ref="AZ47">SUM((G=AZ$8)*(P=$B47))&amp;" - "&amp;SUM((G=$B47)*(P=AZ$8))</f>
        <v>0 - 0</v>
      </c>
      <c r="BA47" s="12" t="str">
        <f t="array" ref="BA47">SUM((G=BA$8)*(P=$B47))&amp;" - "&amp;SUM((G=$B47)*(P=BA$8))</f>
        <v>0 - 0</v>
      </c>
      <c r="BB47" s="12" t="str">
        <f t="array" ref="BB47">SUM((G=BB$8)*(P=$B47))&amp;" - "&amp;SUM((G=$B47)*(P=BB$8))</f>
        <v>0 - 0</v>
      </c>
      <c r="BC47" s="12" t="str">
        <f t="array" ref="BC47">SUM((G=BC$8)*(P=$B47))&amp;" - "&amp;SUM((G=$B47)*(P=BC$8))</f>
        <v>0 - 0</v>
      </c>
      <c r="BD47" s="12" t="str">
        <f t="array" ref="BD47">SUM((G=BD$8)*(P=$B47))&amp;" - "&amp;SUM((G=$B47)*(P=BD$8))</f>
        <v>0 - 0</v>
      </c>
      <c r="BE47" s="12" t="str">
        <f t="array" ref="BE47">SUM((G=BE$8)*(P=$B47))&amp;" - "&amp;SUM((G=$B47)*(P=BE$8))</f>
        <v>0 - 0</v>
      </c>
      <c r="BF47" s="12" t="str">
        <f t="array" ref="BF47">SUM((G=BF$8)*(P=$B47))&amp;" - "&amp;SUM((G=$B47)*(P=BF$8))</f>
        <v>0 - 0</v>
      </c>
      <c r="BG47" s="12" t="str">
        <f t="array" ref="BG47">SUM((G=BG$8)*(P=$B47))&amp;" - "&amp;SUM((G=$B47)*(P=BG$8))</f>
        <v>0 - 0</v>
      </c>
      <c r="BH47" s="12" t="str">
        <f t="array" ref="BH47">SUM((G=BH$8)*(P=$B47))&amp;" - "&amp;SUM((G=$B47)*(P=BH$8))</f>
        <v>0 - 0</v>
      </c>
      <c r="BI47" s="12" t="str">
        <f t="array" ref="BI47">SUM((G=BI$8)*(P=$B47))&amp;" - "&amp;SUM((G=$B47)*(P=BI$8))</f>
        <v>0 - 0</v>
      </c>
      <c r="BJ47" s="12" t="str">
        <f t="array" ref="BJ47">SUM((G=BJ$8)*(P=$B47))&amp;" - "&amp;SUM((G=$B47)*(P=BJ$8))</f>
        <v>0 - 0</v>
      </c>
      <c r="BK47" s="12" t="str">
        <f t="array" ref="BK47">SUM((G=BK$8)*(P=$B47))&amp;" - "&amp;SUM((G=$B47)*(P=BK$8))</f>
        <v>0 - 0</v>
      </c>
      <c r="BL47" s="12" t="str">
        <f t="array" ref="BL47">SUM((G=BL$8)*(P=$B47))&amp;" - "&amp;SUM((G=$B47)*(P=BL$8))</f>
        <v>0 - 0</v>
      </c>
      <c r="BM47" s="12" t="str">
        <f t="array" ref="BM47">SUM((G=BM$8)*(P=$B47))&amp;" - "&amp;SUM((G=$B47)*(P=BM$8))</f>
        <v>0 - 0</v>
      </c>
      <c r="BN47" s="12" t="str">
        <f t="array" ref="BN47">SUM((G=BN$8)*(P=$B47))&amp;" - "&amp;SUM((G=$B47)*(P=BN$8))</f>
        <v>0 - 0</v>
      </c>
      <c r="BO47" s="12" t="str">
        <f t="array" ref="BO47">SUM((G=BO$8)*(P=$B47))&amp;" - "&amp;SUM((G=$B47)*(P=BO$8))</f>
        <v>0 - 0</v>
      </c>
      <c r="BP47" s="12" t="str">
        <f t="array" ref="BP47">SUM((G=BP$8)*(P=$B47))&amp;" - "&amp;SUM((G=$B47)*(P=BP$8))</f>
        <v>0 - 0</v>
      </c>
      <c r="BQ47" s="12" t="str">
        <f t="array" ref="BQ47">SUM((G=BQ$8)*(P=$B47))&amp;" - "&amp;SUM((G=$B47)*(P=BQ$8))</f>
        <v>0 - 0</v>
      </c>
      <c r="BR47" s="25" t="str">
        <f t="array" ref="BR47">SUM((G=BR$8)*(P=$B47))&amp;" - "&amp;SUM((G=$B47)*(P=BR$8))</f>
        <v>0 - 0</v>
      </c>
      <c r="BS47" s="25" t="str">
        <f t="array" ref="BS47">SUM((G=BS$8)*(P=$B47))&amp;" - "&amp;SUM((G=$B47)*(P=BS$8))</f>
        <v>0 - 0</v>
      </c>
      <c r="BT47" s="21" t="str">
        <f t="shared" si="6"/>
        <v>TOAT'S</v>
      </c>
      <c r="BU47" s="16"/>
    </row>
    <row r="48" spans="2:73" ht="11.1" customHeight="1" thickBot="1" x14ac:dyDescent="0.25">
      <c r="B48" s="22" t="s">
        <v>104</v>
      </c>
      <c r="C48" s="857" t="str">
        <f t="array" ref="C48">SUM((G=C$8)*(P=$B48))&amp;" - "&amp;SUM((G=$B48)*(P=C$8))</f>
        <v>0 - 0</v>
      </c>
      <c r="D48" s="858" t="str">
        <f t="array" ref="D48">SUM((G=D$8)*(P=$B48))&amp;" - "&amp;SUM((G=$B48)*(P=D$8))</f>
        <v>0 - 0</v>
      </c>
      <c r="E48" s="858" t="str">
        <f t="array" ref="E48">SUM((G=E$8)*(P=$B48))&amp;" - "&amp;SUM((G=$B48)*(P=E$8))</f>
        <v>0 - 0</v>
      </c>
      <c r="F48" s="858" t="str">
        <f t="array" ref="F48">SUM((G=F$8)*(P=$B48))&amp;" - "&amp;SUM((G=$B48)*(P=F$8))</f>
        <v>2 - 1</v>
      </c>
      <c r="G48" s="858" t="str">
        <f t="array" ref="G48">SUM((G=G$8)*(P=$B48))&amp;" - "&amp;SUM((G=$B48)*(P=G$8))</f>
        <v>0 - 0</v>
      </c>
      <c r="H48" s="858" t="str">
        <f t="array" ref="H48">SUM((G=H$8)*(P=$B48))&amp;" - "&amp;SUM((G=$B48)*(P=H$8))</f>
        <v>0 - 1</v>
      </c>
      <c r="I48" s="858" t="str">
        <f t="array" ref="I48">SUM((G=I$8)*(P=$B48))&amp;" - "&amp;SUM((G=$B48)*(P=I$8))</f>
        <v>1 - 1</v>
      </c>
      <c r="J48" s="858" t="str">
        <f t="array" ref="J48">SUM((G=J$8)*(P=$B48))&amp;" - "&amp;SUM((G=$B48)*(P=J$8))</f>
        <v>0 - 0</v>
      </c>
      <c r="K48" s="858" t="str">
        <f t="array" ref="K48">SUM((G=K$8)*(P=$B48))&amp;" - "&amp;SUM((G=$B48)*(P=K$8))</f>
        <v>1 - 2</v>
      </c>
      <c r="L48" s="858" t="str">
        <f t="array" ref="L48">SUM((G=L$8)*(P=$B48))&amp;" - "&amp;SUM((G=$B48)*(P=L$8))</f>
        <v>1 - 0</v>
      </c>
      <c r="M48" s="858" t="str">
        <f t="array" ref="M48">SUM((G=M$8)*(P=$B48))&amp;" - "&amp;SUM((G=$B48)*(P=M$8))</f>
        <v>0 - 1</v>
      </c>
      <c r="N48" s="858" t="str">
        <f t="array" ref="N48">SUM((G=N$8)*(P=$B48))&amp;" - "&amp;SUM((G=$B48)*(P=N$8))</f>
        <v>2 - 0</v>
      </c>
      <c r="O48" s="858" t="str">
        <f t="array" ref="O48">SUM((G=O$8)*(P=$B48))&amp;" - "&amp;SUM((G=$B48)*(P=O$8))</f>
        <v>0 - 0</v>
      </c>
      <c r="P48" s="858" t="str">
        <f t="array" ref="P48">SUM((G=P$8)*(P=$B48))&amp;" - "&amp;SUM((G=$B48)*(P=P$8))</f>
        <v>2 - 0</v>
      </c>
      <c r="Q48" s="858" t="str">
        <f t="array" ref="Q48">SUM((G=Q$8)*(P=$B48))&amp;" - "&amp;SUM((G=$B48)*(P=Q$8))</f>
        <v>1 - 1</v>
      </c>
      <c r="R48" s="858" t="str">
        <f t="array" ref="R48">SUM((G=R$8)*(P=$B48))&amp;" - "&amp;SUM((G=$B48)*(P=R$8))</f>
        <v>1 - 0</v>
      </c>
      <c r="S48" s="858" t="str">
        <f t="array" ref="S48">SUM((G=S$8)*(P=$B48))&amp;" - "&amp;SUM((G=$B48)*(P=S$8))</f>
        <v>0 - 0</v>
      </c>
      <c r="T48" s="858" t="str">
        <f t="array" ref="T48">SUM((G=T$8)*(P=$B48))&amp;" - "&amp;SUM((G=$B48)*(P=T$8))</f>
        <v>0 - 0</v>
      </c>
      <c r="U48" s="858" t="str">
        <f t="array" ref="U48">SUM((G=U$8)*(P=$B48))&amp;" - "&amp;SUM((G=$B48)*(P=U$8))</f>
        <v>0 - 0</v>
      </c>
      <c r="V48" s="858" t="str">
        <f t="array" ref="V48">SUM((G=V$8)*(P=$B48))&amp;" - "&amp;SUM((G=$B48)*(P=V$8))</f>
        <v>0 - 0</v>
      </c>
      <c r="W48" s="858" t="str">
        <f t="array" ref="W48">SUM((G=W$8)*(P=$B48))&amp;" - "&amp;SUM((G=$B48)*(P=W$8))</f>
        <v>0 - 0</v>
      </c>
      <c r="X48" s="858" t="str">
        <f t="array" ref="X48">SUM((G=X$8)*(P=$B48))&amp;" - "&amp;SUM((G=$B48)*(P=X$8))</f>
        <v>1 - 1</v>
      </c>
      <c r="Y48" s="858" t="str">
        <f t="array" ref="Y48">SUM((G=Y$8)*(P=$B48))&amp;" - "&amp;SUM((G=$B48)*(P=Y$8))</f>
        <v>0 - 0</v>
      </c>
      <c r="Z48" s="858" t="str">
        <f t="array" ref="Z48">SUM((G=Z$8)*(P=$B48))&amp;" - "&amp;SUM((G=$B48)*(P=Z$8))</f>
        <v>0 - 0</v>
      </c>
      <c r="AA48" s="858" t="str">
        <f t="array" ref="AA48">SUM((G=AA$8)*(P=$B48))&amp;" - "&amp;SUM((G=$B48)*(P=AA$8))</f>
        <v>0 - 0</v>
      </c>
      <c r="AB48" s="858" t="str">
        <f t="array" ref="AB48">SUM((G=AB$8)*(P=$B48))&amp;" - "&amp;SUM((G=$B48)*(P=AB$8))</f>
        <v>0 - 0</v>
      </c>
      <c r="AC48" s="858" t="str">
        <f t="array" ref="AC48">SUM((G=AC$8)*(P=$B48))&amp;" - "&amp;SUM((G=$B48)*(P=AC$8))</f>
        <v>0 - 0</v>
      </c>
      <c r="AD48" s="858" t="str">
        <f t="array" ref="AD48">SUM((G=AD$8)*(P=$B48))&amp;" - "&amp;SUM((G=$B48)*(P=AD$8))</f>
        <v>0 - 0</v>
      </c>
      <c r="AE48" s="858" t="str">
        <f t="array" ref="AE48">SUM((G=AE$8)*(P=$B48))&amp;" - "&amp;SUM((G=$B48)*(P=AE$8))</f>
        <v>0 - 1</v>
      </c>
      <c r="AF48" s="858" t="str">
        <f t="array" ref="AF48">SUM((G=AF$8)*(P=$B48))&amp;" - "&amp;SUM((G=$B48)*(P=AF$8))</f>
        <v>0 - 0</v>
      </c>
      <c r="AG48" s="858" t="str">
        <f t="array" ref="AG48">SUM((G=AG$8)*(P=$B48))&amp;" - "&amp;SUM((G=$B48)*(P=AG$8))</f>
        <v>0 - 0</v>
      </c>
      <c r="AH48" s="858" t="str">
        <f t="array" ref="AH48">SUM((G=AH$8)*(P=$B48))&amp;" - "&amp;SUM((G=$B48)*(P=AH$8))</f>
        <v>0 - 1</v>
      </c>
      <c r="AI48" s="858" t="str">
        <f t="array" ref="AI48">SUM((G=AI$8)*(P=$B48))&amp;" - "&amp;SUM((G=$B48)*(P=AI$8))</f>
        <v>1 - 2</v>
      </c>
      <c r="AJ48" s="858" t="str">
        <f t="array" ref="AJ48">SUM((G=AJ$8)*(P=$B48))&amp;" - "&amp;SUM((G=$B48)*(P=AJ$8))</f>
        <v>1 - 0</v>
      </c>
      <c r="AK48" s="858" t="str">
        <f t="array" ref="AK48">SUM((G=AK$8)*(P=$B48))&amp;" - "&amp;SUM((G=$B48)*(P=AK$8))</f>
        <v>0 - 3</v>
      </c>
      <c r="AL48" s="858" t="str">
        <f t="array" ref="AL48">SUM((G=AL$8)*(P=$B48))&amp;" - "&amp;SUM((G=$B48)*(P=AL$8))</f>
        <v>0 - 0</v>
      </c>
      <c r="AM48" s="858" t="str">
        <f t="array" ref="AM48">SUM((G=AM$8)*(P=$B48))&amp;" - "&amp;SUM((G=$B48)*(P=AM$8))</f>
        <v>1 - 0</v>
      </c>
      <c r="AN48" s="858" t="str">
        <f t="array" ref="AN48">SUM((G=AN$8)*(P=$B48))&amp;" - "&amp;SUM((G=$B48)*(P=AN$8))</f>
        <v>0 - 0</v>
      </c>
      <c r="AO48" s="858" t="str">
        <f t="array" ref="AO48">SUM((G=AO$8)*(P=$B48))&amp;" - "&amp;SUM((G=$B48)*(P=AO$8))</f>
        <v>0 - 0</v>
      </c>
      <c r="AP48" s="859" t="str">
        <f t="array" ref="AP48">SUM((G=AP$8)*(P=$B48))&amp;" - "&amp;SUM((G=$B48)*(P=AP$8))</f>
        <v>0 - 0</v>
      </c>
      <c r="AQ48" s="860" t="str">
        <f t="array" ref="AQ48">SUM((G=AQ$8)*(P=$B48))&amp;" - "&amp;SUM((G=$B48)*(P=AQ$8))</f>
        <v>0 - 0</v>
      </c>
      <c r="AR48" s="857" t="str">
        <f t="array" ref="AR48">SUM((G=AR$8)*(P=$B48))&amp;" - "&amp;SUM((G=$B48)*(P=AR$8))</f>
        <v>0 - 0</v>
      </c>
      <c r="AS48" s="858" t="str">
        <f t="array" ref="AS48">SUM((G=AS$8)*(P=$B48))&amp;" - "&amp;SUM((G=$B48)*(P=AS$8))</f>
        <v>0 - 0</v>
      </c>
      <c r="AT48" s="858" t="str">
        <f t="array" ref="AT48">SUM((G=AT$8)*(P=$B48))&amp;" - "&amp;SUM((G=$B48)*(P=AT$8))</f>
        <v>0 - 0</v>
      </c>
      <c r="AU48" s="858" t="str">
        <f t="array" ref="AU48">SUM((G=AU$8)*(P=$B48))&amp;" - "&amp;SUM((G=$B48)*(P=AU$8))</f>
        <v>0 - 0</v>
      </c>
      <c r="AV48" s="858" t="str">
        <f t="array" ref="AV48">SUM((G=AV$8)*(P=$B48))&amp;" - "&amp;SUM((G=$B48)*(P=AV$8))</f>
        <v>0 - 0</v>
      </c>
      <c r="AW48" s="858" t="str">
        <f t="array" ref="AW48">SUM((G=AW$8)*(P=$B48))&amp;" - "&amp;SUM((G=$B48)*(P=AW$8))</f>
        <v>0 - 0</v>
      </c>
      <c r="AX48" s="858" t="str">
        <f t="array" ref="AX48">SUM((G=AX$8)*(P=$B48))&amp;" - "&amp;SUM((G=$B48)*(P=AX$8))</f>
        <v>0 - 0</v>
      </c>
      <c r="AY48" s="858" t="str">
        <f t="array" ref="AY48">SUM((G=AY$8)*(P=$B48))&amp;" - "&amp;SUM((G=$B48)*(P=AY$8))</f>
        <v>0 - 0</v>
      </c>
      <c r="AZ48" s="858" t="str">
        <f t="array" ref="AZ48">SUM((G=AZ$8)*(P=$B48))&amp;" - "&amp;SUM((G=$B48)*(P=AZ$8))</f>
        <v>1 - 0</v>
      </c>
      <c r="BA48" s="858" t="str">
        <f t="array" ref="BA48">SUM((G=BA$8)*(P=$B48))&amp;" - "&amp;SUM((G=$B48)*(P=BA$8))</f>
        <v>0 - 0</v>
      </c>
      <c r="BB48" s="858" t="str">
        <f t="array" ref="BB48">SUM((G=BB$8)*(P=$B48))&amp;" - "&amp;SUM((G=$B48)*(P=BB$8))</f>
        <v>0 - 0</v>
      </c>
      <c r="BC48" s="858" t="str">
        <f t="array" ref="BC48">SUM((G=BC$8)*(P=$B48))&amp;" - "&amp;SUM((G=$B48)*(P=BC$8))</f>
        <v>0 - 0</v>
      </c>
      <c r="BD48" s="858" t="str">
        <f t="array" ref="BD48">SUM((G=BD$8)*(P=$B48))&amp;" - "&amp;SUM((G=$B48)*(P=BD$8))</f>
        <v>0 - 0</v>
      </c>
      <c r="BE48" s="858" t="str">
        <f t="array" ref="BE48">SUM((G=BE$8)*(P=$B48))&amp;" - "&amp;SUM((G=$B48)*(P=BE$8))</f>
        <v>0 - 0</v>
      </c>
      <c r="BF48" s="858" t="str">
        <f t="array" ref="BF48">SUM((G=BF$8)*(P=$B48))&amp;" - "&amp;SUM((G=$B48)*(P=BF$8))</f>
        <v>1 - 1</v>
      </c>
      <c r="BG48" s="858" t="str">
        <f t="array" ref="BG48">SUM((G=BG$8)*(P=$B48))&amp;" - "&amp;SUM((G=$B48)*(P=BG$8))</f>
        <v>0 - 0</v>
      </c>
      <c r="BH48" s="858" t="str">
        <f t="array" ref="BH48">SUM((G=BH$8)*(P=$B48))&amp;" - "&amp;SUM((G=$B48)*(P=BH$8))</f>
        <v>0 - 0</v>
      </c>
      <c r="BI48" s="858" t="str">
        <f t="array" ref="BI48">SUM((G=BI$8)*(P=$B48))&amp;" - "&amp;SUM((G=$B48)*(P=BI$8))</f>
        <v>0 - 0</v>
      </c>
      <c r="BJ48" s="858" t="str">
        <f t="array" ref="BJ48">SUM((G=BJ$8)*(P=$B48))&amp;" - "&amp;SUM((G=$B48)*(P=BJ$8))</f>
        <v>0 - 0</v>
      </c>
      <c r="BK48" s="858" t="str">
        <f t="array" ref="BK48">SUM((G=BK$8)*(P=$B48))&amp;" - "&amp;SUM((G=$B48)*(P=BK$8))</f>
        <v>0 - 0</v>
      </c>
      <c r="BL48" s="858" t="str">
        <f t="array" ref="BL48">SUM((G=BL$8)*(P=$B48))&amp;" - "&amp;SUM((G=$B48)*(P=BL$8))</f>
        <v>1 - 0</v>
      </c>
      <c r="BM48" s="858" t="str">
        <f t="array" ref="BM48">SUM((G=BM$8)*(P=$B48))&amp;" - "&amp;SUM((G=$B48)*(P=BM$8))</f>
        <v>0 - 0</v>
      </c>
      <c r="BN48" s="858" t="str">
        <f t="array" ref="BN48">SUM((G=BN$8)*(P=$B48))&amp;" - "&amp;SUM((G=$B48)*(P=BN$8))</f>
        <v>0 - 1</v>
      </c>
      <c r="BO48" s="858" t="str">
        <f t="array" ref="BO48">SUM((G=BO$8)*(P=$B48))&amp;" - "&amp;SUM((G=$B48)*(P=BO$8))</f>
        <v>0 - 0</v>
      </c>
      <c r="BP48" s="858" t="str">
        <f t="array" ref="BP48">SUM((G=BP$8)*(P=$B48))&amp;" - "&amp;SUM((G=$B48)*(P=BP$8))</f>
        <v>0 - 0</v>
      </c>
      <c r="BQ48" s="858" t="str">
        <f t="array" ref="BQ48">SUM((G=BQ$8)*(P=$B48))&amp;" - "&amp;SUM((G=$B48)*(P=BQ$8))</f>
        <v>0 - 0</v>
      </c>
      <c r="BR48" s="859" t="str">
        <f t="array" ref="BR48">SUM((G=BR$8)*(P=$B48))&amp;" - "&amp;SUM((G=$B48)*(P=BR$8))</f>
        <v>0 - 0</v>
      </c>
      <c r="BS48" s="859" t="str">
        <f t="array" ref="BS48">SUM((G=BS$8)*(P=$B48))&amp;" - "&amp;SUM((G=$B48)*(P=BS$8))</f>
        <v>0 - 0</v>
      </c>
      <c r="BT48" s="21" t="str">
        <f t="shared" si="6"/>
        <v>TOMY</v>
      </c>
      <c r="BU48" s="16"/>
    </row>
    <row r="49" spans="2:73" ht="11.1" customHeight="1" x14ac:dyDescent="0.2">
      <c r="B49" s="861" t="s">
        <v>161</v>
      </c>
      <c r="C49" s="862" t="str">
        <f t="array" ref="C49">SUM((G=C$8)*(P=$B49))&amp;" - "&amp;SUM((G=$B49)*(P=C$8))</f>
        <v>0 - 0</v>
      </c>
      <c r="D49" s="863" t="str">
        <f t="array" ref="D49">SUM((G=D$8)*(P=$B49))&amp;" - "&amp;SUM((G=$B49)*(P=D$8))</f>
        <v>0 - 0</v>
      </c>
      <c r="E49" s="863" t="str">
        <f t="array" ref="E49">SUM((G=E$8)*(P=$B49))&amp;" - "&amp;SUM((G=$B49)*(P=E$8))</f>
        <v>0 - 0</v>
      </c>
      <c r="F49" s="863" t="str">
        <f t="array" ref="F49">SUM((G=F$8)*(P=$B49))&amp;" - "&amp;SUM((G=$B49)*(P=F$8))</f>
        <v>0 - 0</v>
      </c>
      <c r="G49" s="863" t="str">
        <f t="array" ref="G49">SUM((G=G$8)*(P=$B49))&amp;" - "&amp;SUM((G=$B49)*(P=G$8))</f>
        <v>0 - 0</v>
      </c>
      <c r="H49" s="863" t="str">
        <f t="array" ref="H49">SUM((G=H$8)*(P=$B49))&amp;" - "&amp;SUM((G=$B49)*(P=H$8))</f>
        <v>0 - 0</v>
      </c>
      <c r="I49" s="863" t="str">
        <f t="array" ref="I49">SUM((G=I$8)*(P=$B49))&amp;" - "&amp;SUM((G=$B49)*(P=I$8))</f>
        <v>0 - 0</v>
      </c>
      <c r="J49" s="863" t="str">
        <f t="array" ref="J49">SUM((G=J$8)*(P=$B49))&amp;" - "&amp;SUM((G=$B49)*(P=J$8))</f>
        <v>0 - 0</v>
      </c>
      <c r="K49" s="863" t="str">
        <f t="array" ref="K49">SUM((G=K$8)*(P=$B49))&amp;" - "&amp;SUM((G=$B49)*(P=K$8))</f>
        <v>0 - 0</v>
      </c>
      <c r="L49" s="863" t="str">
        <f t="array" ref="L49">SUM((G=L$8)*(P=$B49))&amp;" - "&amp;SUM((G=$B49)*(P=L$8))</f>
        <v>0 - 0</v>
      </c>
      <c r="M49" s="863" t="str">
        <f t="array" ref="M49">SUM((G=M$8)*(P=$B49))&amp;" - "&amp;SUM((G=$B49)*(P=M$8))</f>
        <v>0 - 0</v>
      </c>
      <c r="N49" s="863" t="str">
        <f t="array" ref="N49">SUM((G=N$8)*(P=$B49))&amp;" - "&amp;SUM((G=$B49)*(P=N$8))</f>
        <v>0 - 0</v>
      </c>
      <c r="O49" s="863" t="str">
        <f t="array" ref="O49">SUM((G=O$8)*(P=$B49))&amp;" - "&amp;SUM((G=$B49)*(P=O$8))</f>
        <v>0 - 0</v>
      </c>
      <c r="P49" s="863" t="str">
        <f t="array" ref="P49">SUM((G=P$8)*(P=$B49))&amp;" - "&amp;SUM((G=$B49)*(P=P$8))</f>
        <v>0 - 0</v>
      </c>
      <c r="Q49" s="863" t="str">
        <f t="array" ref="Q49">SUM((G=Q$8)*(P=$B49))&amp;" - "&amp;SUM((G=$B49)*(P=Q$8))</f>
        <v>0 - 0</v>
      </c>
      <c r="R49" s="863" t="str">
        <f t="array" ref="R49">SUM((G=R$8)*(P=$B49))&amp;" - "&amp;SUM((G=$B49)*(P=R$8))</f>
        <v>1 - 0</v>
      </c>
      <c r="S49" s="863" t="str">
        <f t="array" ref="S49">SUM((G=S$8)*(P=$B49))&amp;" - "&amp;SUM((G=$B49)*(P=S$8))</f>
        <v>0 - 0</v>
      </c>
      <c r="T49" s="863" t="str">
        <f t="array" ref="T49">SUM((G=T$8)*(P=$B49))&amp;" - "&amp;SUM((G=$B49)*(P=T$8))</f>
        <v>0 - 0</v>
      </c>
      <c r="U49" s="863" t="str">
        <f t="array" ref="U49">SUM((G=U$8)*(P=$B49))&amp;" - "&amp;SUM((G=$B49)*(P=U$8))</f>
        <v>0 - 0</v>
      </c>
      <c r="V49" s="863" t="str">
        <f t="array" ref="V49">SUM((G=V$8)*(P=$B49))&amp;" - "&amp;SUM((G=$B49)*(P=V$8))</f>
        <v>0 - 0</v>
      </c>
      <c r="W49" s="863" t="str">
        <f t="array" ref="W49">SUM((G=W$8)*(P=$B49))&amp;" - "&amp;SUM((G=$B49)*(P=W$8))</f>
        <v>0 - 0</v>
      </c>
      <c r="X49" s="863" t="str">
        <f t="array" ref="X49">SUM((G=X$8)*(P=$B49))&amp;" - "&amp;SUM((G=$B49)*(P=X$8))</f>
        <v>0 - 0</v>
      </c>
      <c r="Y49" s="863" t="str">
        <f t="array" ref="Y49">SUM((G=Y$8)*(P=$B49))&amp;" - "&amp;SUM((G=$B49)*(P=Y$8))</f>
        <v>0 - 0</v>
      </c>
      <c r="Z49" s="863" t="str">
        <f t="array" ref="Z49">SUM((G=Z$8)*(P=$B49))&amp;" - "&amp;SUM((G=$B49)*(P=Z$8))</f>
        <v>0 - 0</v>
      </c>
      <c r="AA49" s="863" t="str">
        <f t="array" ref="AA49">SUM((G=AA$8)*(P=$B49))&amp;" - "&amp;SUM((G=$B49)*(P=AA$8))</f>
        <v>0 - 0</v>
      </c>
      <c r="AB49" s="863" t="str">
        <f t="array" ref="AB49">SUM((G=AB$8)*(P=$B49))&amp;" - "&amp;SUM((G=$B49)*(P=AB$8))</f>
        <v>0 - 0</v>
      </c>
      <c r="AC49" s="863" t="str">
        <f t="array" ref="AC49">SUM((G=AC$8)*(P=$B49))&amp;" - "&amp;SUM((G=$B49)*(P=AC$8))</f>
        <v>0 - 0</v>
      </c>
      <c r="AD49" s="863" t="str">
        <f t="array" ref="AD49">SUM((G=AD$8)*(P=$B49))&amp;" - "&amp;SUM((G=$B49)*(P=AD$8))</f>
        <v>0 - 0</v>
      </c>
      <c r="AE49" s="863" t="str">
        <f t="array" ref="AE49">SUM((G=AE$8)*(P=$B49))&amp;" - "&amp;SUM((G=$B49)*(P=AE$8))</f>
        <v>0 - 0</v>
      </c>
      <c r="AF49" s="863" t="str">
        <f t="array" ref="AF49">SUM((G=AF$8)*(P=$B49))&amp;" - "&amp;SUM((G=$B49)*(P=AF$8))</f>
        <v>0 - 0</v>
      </c>
      <c r="AG49" s="863" t="str">
        <f t="array" ref="AG49">SUM((G=AG$8)*(P=$B49))&amp;" - "&amp;SUM((G=$B49)*(P=AG$8))</f>
        <v>0 - 0</v>
      </c>
      <c r="AH49" s="863" t="str">
        <f t="array" ref="AH49">SUM((G=AH$8)*(P=$B49))&amp;" - "&amp;SUM((G=$B49)*(P=AH$8))</f>
        <v>0 - 0</v>
      </c>
      <c r="AI49" s="863" t="str">
        <f t="array" ref="AI49">SUM((G=AI$8)*(P=$B49))&amp;" - "&amp;SUM((G=$B49)*(P=AI$8))</f>
        <v>0 - 0</v>
      </c>
      <c r="AJ49" s="863" t="str">
        <f t="array" ref="AJ49">SUM((G=AJ$8)*(P=$B49))&amp;" - "&amp;SUM((G=$B49)*(P=AJ$8))</f>
        <v>0 - 0</v>
      </c>
      <c r="AK49" s="863" t="str">
        <f t="array" ref="AK49">SUM((G=AK$8)*(P=$B49))&amp;" - "&amp;SUM((G=$B49)*(P=AK$8))</f>
        <v>0 - 0</v>
      </c>
      <c r="AL49" s="863" t="str">
        <f t="array" ref="AL49">SUM((G=AL$8)*(P=$B49))&amp;" - "&amp;SUM((G=$B49)*(P=AL$8))</f>
        <v>0 - 0</v>
      </c>
      <c r="AM49" s="863" t="str">
        <f t="array" ref="AM49">SUM((G=AM$8)*(P=$B49))&amp;" - "&amp;SUM((G=$B49)*(P=AM$8))</f>
        <v>0 - 0</v>
      </c>
      <c r="AN49" s="863" t="str">
        <f t="array" ref="AN49">SUM((G=AN$8)*(P=$B49))&amp;" - "&amp;SUM((G=$B49)*(P=AN$8))</f>
        <v>0 - 0</v>
      </c>
      <c r="AO49" s="863" t="str">
        <f t="array" ref="AO49">SUM((G=AO$8)*(P=$B49))&amp;" - "&amp;SUM((G=$B49)*(P=AO$8))</f>
        <v>0 - 0</v>
      </c>
      <c r="AP49" s="864" t="str">
        <f t="array" ref="AP49">SUM((G=AP$8)*(P=$B49))&amp;" - "&amp;SUM((G=$B49)*(P=AP$8))</f>
        <v>0 - 0</v>
      </c>
      <c r="AQ49" s="865" t="str">
        <f t="array" ref="AQ49">SUM((G=AQ$8)*(P=$B49))&amp;" - "&amp;SUM((G=$B49)*(P=AQ$8))</f>
        <v>0 - 0</v>
      </c>
      <c r="AR49" s="862" t="str">
        <f t="array" ref="AR49">SUM((G=AR$8)*(P=$B49))&amp;" - "&amp;SUM((G=$B49)*(P=AR$8))</f>
        <v>0 - 0</v>
      </c>
      <c r="AS49" s="863" t="str">
        <f t="array" ref="AS49">SUM((G=AS$8)*(P=$B49))&amp;" - "&amp;SUM((G=$B49)*(P=AS$8))</f>
        <v>0 - 0</v>
      </c>
      <c r="AT49" s="863" t="str">
        <f t="array" ref="AT49">SUM((G=AT$8)*(P=$B49))&amp;" - "&amp;SUM((G=$B49)*(P=AT$8))</f>
        <v>0 - 0</v>
      </c>
      <c r="AU49" s="863" t="str">
        <f t="array" ref="AU49">SUM((G=AU$8)*(P=$B49))&amp;" - "&amp;SUM((G=$B49)*(P=AU$8))</f>
        <v>0 - 0</v>
      </c>
      <c r="AV49" s="863" t="str">
        <f t="array" ref="AV49">SUM((G=AV$8)*(P=$B49))&amp;" - "&amp;SUM((G=$B49)*(P=AV$8))</f>
        <v>0 - 0</v>
      </c>
      <c r="AW49" s="863" t="str">
        <f t="array" ref="AW49">SUM((G=AW$8)*(P=$B49))&amp;" - "&amp;SUM((G=$B49)*(P=AW$8))</f>
        <v>0 - 0</v>
      </c>
      <c r="AX49" s="863" t="str">
        <f t="array" ref="AX49">SUM((G=AX$8)*(P=$B49))&amp;" - "&amp;SUM((G=$B49)*(P=AX$8))</f>
        <v>0 - 0</v>
      </c>
      <c r="AY49" s="863" t="str">
        <f t="array" ref="AY49">SUM((G=AY$8)*(P=$B49))&amp;" - "&amp;SUM((G=$B49)*(P=AY$8))</f>
        <v>1 - 0</v>
      </c>
      <c r="AZ49" s="863" t="str">
        <f t="array" ref="AZ49">SUM((G=AZ$8)*(P=$B49))&amp;" - "&amp;SUM((G=$B49)*(P=AZ$8))</f>
        <v>0 - 0</v>
      </c>
      <c r="BA49" s="863" t="str">
        <f t="array" ref="BA49">SUM((G=BA$8)*(P=$B49))&amp;" - "&amp;SUM((G=$B49)*(P=BA$8))</f>
        <v>0 - 0</v>
      </c>
      <c r="BB49" s="863" t="str">
        <f t="array" ref="BB49">SUM((G=BB$8)*(P=$B49))&amp;" - "&amp;SUM((G=$B49)*(P=BB$8))</f>
        <v>0 - 0</v>
      </c>
      <c r="BC49" s="863" t="str">
        <f t="array" ref="BC49">SUM((G=BC$8)*(P=$B49))&amp;" - "&amp;SUM((G=$B49)*(P=BC$8))</f>
        <v>0 - 0</v>
      </c>
      <c r="BD49" s="863" t="str">
        <f t="array" ref="BD49">SUM((G=BD$8)*(P=$B49))&amp;" - "&amp;SUM((G=$B49)*(P=BD$8))</f>
        <v>0 - 0</v>
      </c>
      <c r="BE49" s="863" t="str">
        <f t="array" ref="BE49">SUM((G=BE$8)*(P=$B49))&amp;" - "&amp;SUM((G=$B49)*(P=BE$8))</f>
        <v>0 - 0</v>
      </c>
      <c r="BF49" s="863" t="str">
        <f t="array" ref="BF49">SUM((G=BF$8)*(P=$B49))&amp;" - "&amp;SUM((G=$B49)*(P=BF$8))</f>
        <v>0 - 0</v>
      </c>
      <c r="BG49" s="863" t="str">
        <f t="array" ref="BG49">SUM((G=BG$8)*(P=$B49))&amp;" - "&amp;SUM((G=$B49)*(P=BG$8))</f>
        <v>0 - 0</v>
      </c>
      <c r="BH49" s="863" t="str">
        <f t="array" ref="BH49">SUM((G=BH$8)*(P=$B49))&amp;" - "&amp;SUM((G=$B49)*(P=BH$8))</f>
        <v>0 - 0</v>
      </c>
      <c r="BI49" s="863" t="str">
        <f t="array" ref="BI49">SUM((G=BI$8)*(P=$B49))&amp;" - "&amp;SUM((G=$B49)*(P=BI$8))</f>
        <v>0 - 0</v>
      </c>
      <c r="BJ49" s="863" t="str">
        <f t="array" ref="BJ49">SUM((G=BJ$8)*(P=$B49))&amp;" - "&amp;SUM((G=$B49)*(P=BJ$8))</f>
        <v>0 - 0</v>
      </c>
      <c r="BK49" s="863" t="str">
        <f t="array" ref="BK49">SUM((G=BK$8)*(P=$B49))&amp;" - "&amp;SUM((G=$B49)*(P=BK$8))</f>
        <v>0 - 0</v>
      </c>
      <c r="BL49" s="863" t="str">
        <f t="array" ref="BL49">SUM((G=BL$8)*(P=$B49))&amp;" - "&amp;SUM((G=$B49)*(P=BL$8))</f>
        <v>0 - 0</v>
      </c>
      <c r="BM49" s="863" t="str">
        <f t="array" ref="BM49">SUM((G=BM$8)*(P=$B49))&amp;" - "&amp;SUM((G=$B49)*(P=BM$8))</f>
        <v>0 - 0</v>
      </c>
      <c r="BN49" s="863" t="str">
        <f t="array" ref="BN49">SUM((G=BN$8)*(P=$B49))&amp;" - "&amp;SUM((G=$B49)*(P=BN$8))</f>
        <v>0 - 0</v>
      </c>
      <c r="BO49" s="863" t="str">
        <f t="array" ref="BO49">SUM((G=BO$8)*(P=$B49))&amp;" - "&amp;SUM((G=$B49)*(P=BO$8))</f>
        <v>0 - 0</v>
      </c>
      <c r="BP49" s="863" t="str">
        <f t="array" ref="BP49">SUM((G=BP$8)*(P=$B49))&amp;" - "&amp;SUM((G=$B49)*(P=BP$8))</f>
        <v>0 - 0</v>
      </c>
      <c r="BQ49" s="863" t="str">
        <f t="array" ref="BQ49">SUM((G=BQ$8)*(P=$B49))&amp;" - "&amp;SUM((G=$B49)*(P=BQ$8))</f>
        <v>0 - 0</v>
      </c>
      <c r="BR49" s="864" t="str">
        <f t="array" ref="BR49">SUM((G=BR$8)*(P=$B49))&amp;" - "&amp;SUM((G=$B49)*(P=BR$8))</f>
        <v>0 - 0</v>
      </c>
      <c r="BS49" s="864" t="str">
        <f t="array" ref="BS49">SUM((G=BS$8)*(P=$B49))&amp;" - "&amp;SUM((G=$B49)*(P=BS$8))</f>
        <v>0 - 0</v>
      </c>
      <c r="BT49" s="861" t="str">
        <f t="shared" si="6"/>
        <v>ANGELIQUE</v>
      </c>
      <c r="BU49" s="15"/>
    </row>
    <row r="50" spans="2:73" ht="11.1" customHeight="1" x14ac:dyDescent="0.2">
      <c r="B50" s="21" t="s">
        <v>150</v>
      </c>
      <c r="C50" s="35" t="str">
        <f t="array" ref="C50">SUM((G=C$8)*(P=$B50))&amp;" - "&amp;SUM((G=$B50)*(P=C$8))</f>
        <v>0 - 0</v>
      </c>
      <c r="D50" s="12" t="str">
        <f t="array" ref="D50">SUM((G=D$8)*(P=$B50))&amp;" - "&amp;SUM((G=$B50)*(P=D$8))</f>
        <v>0 - 0</v>
      </c>
      <c r="E50" s="12" t="str">
        <f t="array" ref="E50">SUM((G=E$8)*(P=$B50))&amp;" - "&amp;SUM((G=$B50)*(P=E$8))</f>
        <v>0 - 0</v>
      </c>
      <c r="F50" s="12" t="str">
        <f t="array" ref="F50">SUM((G=F$8)*(P=$B50))&amp;" - "&amp;SUM((G=$B50)*(P=F$8))</f>
        <v>0 - 0</v>
      </c>
      <c r="G50" s="12" t="str">
        <f t="array" ref="G50">SUM((G=G$8)*(P=$B50))&amp;" - "&amp;SUM((G=$B50)*(P=G$8))</f>
        <v>0 - 0</v>
      </c>
      <c r="H50" s="12" t="str">
        <f t="array" ref="H50">SUM((G=H$8)*(P=$B50))&amp;" - "&amp;SUM((G=$B50)*(P=H$8))</f>
        <v>0 - 0</v>
      </c>
      <c r="I50" s="12" t="str">
        <f t="array" ref="I50">SUM((G=I$8)*(P=$B50))&amp;" - "&amp;SUM((G=$B50)*(P=I$8))</f>
        <v>0 - 0</v>
      </c>
      <c r="J50" s="12" t="str">
        <f t="array" ref="J50">SUM((G=J$8)*(P=$B50))&amp;" - "&amp;SUM((G=$B50)*(P=J$8))</f>
        <v>0 - 0</v>
      </c>
      <c r="K50" s="12" t="str">
        <f t="array" ref="K50">SUM((G=K$8)*(P=$B50))&amp;" - "&amp;SUM((G=$B50)*(P=K$8))</f>
        <v>0 - 0</v>
      </c>
      <c r="L50" s="12" t="str">
        <f t="array" ref="L50">SUM((G=L$8)*(P=$B50))&amp;" - "&amp;SUM((G=$B50)*(P=L$8))</f>
        <v>0 - 0</v>
      </c>
      <c r="M50" s="12" t="str">
        <f t="array" ref="M50">SUM((G=M$8)*(P=$B50))&amp;" - "&amp;SUM((G=$B50)*(P=M$8))</f>
        <v>0 - 0</v>
      </c>
      <c r="N50" s="12" t="str">
        <f t="array" ref="N50">SUM((G=N$8)*(P=$B50))&amp;" - "&amp;SUM((G=$B50)*(P=N$8))</f>
        <v>1 - 0</v>
      </c>
      <c r="O50" s="12" t="str">
        <f t="array" ref="O50">SUM((G=O$8)*(P=$B50))&amp;" - "&amp;SUM((G=$B50)*(P=O$8))</f>
        <v>0 - 0</v>
      </c>
      <c r="P50" s="12" t="str">
        <f t="array" ref="P50">SUM((G=P$8)*(P=$B50))&amp;" - "&amp;SUM((G=$B50)*(P=P$8))</f>
        <v>0 - 0</v>
      </c>
      <c r="Q50" s="12" t="str">
        <f t="array" ref="Q50">SUM((G=Q$8)*(P=$B50))&amp;" - "&amp;SUM((G=$B50)*(P=Q$8))</f>
        <v>0 - 0</v>
      </c>
      <c r="R50" s="12" t="str">
        <f t="array" ref="R50">SUM((G=R$8)*(P=$B50))&amp;" - "&amp;SUM((G=$B50)*(P=R$8))</f>
        <v>0 - 0</v>
      </c>
      <c r="S50" s="12" t="str">
        <f t="array" ref="S50">SUM((G=S$8)*(P=$B50))&amp;" - "&amp;SUM((G=$B50)*(P=S$8))</f>
        <v>0 - 0</v>
      </c>
      <c r="T50" s="12" t="str">
        <f t="array" ref="T50">SUM((G=T$8)*(P=$B50))&amp;" - "&amp;SUM((G=$B50)*(P=T$8))</f>
        <v>0 - 0</v>
      </c>
      <c r="U50" s="12" t="str">
        <f t="array" ref="U50">SUM((G=U$8)*(P=$B50))&amp;" - "&amp;SUM((G=$B50)*(P=U$8))</f>
        <v>0 - 0</v>
      </c>
      <c r="V50" s="12" t="str">
        <f t="array" ref="V50">SUM((G=V$8)*(P=$B50))&amp;" - "&amp;SUM((G=$B50)*(P=V$8))</f>
        <v>0 - 0</v>
      </c>
      <c r="W50" s="12" t="str">
        <f t="array" ref="W50">SUM((G=W$8)*(P=$B50))&amp;" - "&amp;SUM((G=$B50)*(P=W$8))</f>
        <v>0 - 0</v>
      </c>
      <c r="X50" s="12" t="str">
        <f t="array" ref="X50">SUM((G=X$8)*(P=$B50))&amp;" - "&amp;SUM((G=$B50)*(P=X$8))</f>
        <v>0 - 0</v>
      </c>
      <c r="Y50" s="12" t="str">
        <f t="array" ref="Y50">SUM((G=Y$8)*(P=$B50))&amp;" - "&amp;SUM((G=$B50)*(P=Y$8))</f>
        <v>0 - 0</v>
      </c>
      <c r="Z50" s="12" t="str">
        <f t="array" ref="Z50">SUM((G=Z$8)*(P=$B50))&amp;" - "&amp;SUM((G=$B50)*(P=Z$8))</f>
        <v>0 - 0</v>
      </c>
      <c r="AA50" s="12" t="str">
        <f t="array" ref="AA50">SUM((G=AA$8)*(P=$B50))&amp;" - "&amp;SUM((G=$B50)*(P=AA$8))</f>
        <v>0 - 0</v>
      </c>
      <c r="AB50" s="12" t="str">
        <f t="array" ref="AB50">SUM((G=AB$8)*(P=$B50))&amp;" - "&amp;SUM((G=$B50)*(P=AB$8))</f>
        <v>0 - 0</v>
      </c>
      <c r="AC50" s="12" t="str">
        <f t="array" ref="AC50">SUM((G=AC$8)*(P=$B50))&amp;" - "&amp;SUM((G=$B50)*(P=AC$8))</f>
        <v>0 - 0</v>
      </c>
      <c r="AD50" s="12" t="str">
        <f t="array" ref="AD50">SUM((G=AD$8)*(P=$B50))&amp;" - "&amp;SUM((G=$B50)*(P=AD$8))</f>
        <v>0 - 0</v>
      </c>
      <c r="AE50" s="12" t="str">
        <f t="array" ref="AE50">SUM((G=AE$8)*(P=$B50))&amp;" - "&amp;SUM((G=$B50)*(P=AE$8))</f>
        <v>0 - 0</v>
      </c>
      <c r="AF50" s="12" t="str">
        <f t="array" ref="AF50">SUM((G=AF$8)*(P=$B50))&amp;" - "&amp;SUM((G=$B50)*(P=AF$8))</f>
        <v>0 - 0</v>
      </c>
      <c r="AG50" s="12" t="str">
        <f t="array" ref="AG50">SUM((G=AG$8)*(P=$B50))&amp;" - "&amp;SUM((G=$B50)*(P=AG$8))</f>
        <v>0 - 0</v>
      </c>
      <c r="AH50" s="12" t="str">
        <f t="array" ref="AH50">SUM((G=AH$8)*(P=$B50))&amp;" - "&amp;SUM((G=$B50)*(P=AH$8))</f>
        <v>0 - 0</v>
      </c>
      <c r="AI50" s="12" t="str">
        <f t="array" ref="AI50">SUM((G=AI$8)*(P=$B50))&amp;" - "&amp;SUM((G=$B50)*(P=AI$8))</f>
        <v>0 - 0</v>
      </c>
      <c r="AJ50" s="12" t="str">
        <f t="array" ref="AJ50">SUM((G=AJ$8)*(P=$B50))&amp;" - "&amp;SUM((G=$B50)*(P=AJ$8))</f>
        <v>0 - 0</v>
      </c>
      <c r="AK50" s="12" t="str">
        <f t="array" ref="AK50">SUM((G=AK$8)*(P=$B50))&amp;" - "&amp;SUM((G=$B50)*(P=AK$8))</f>
        <v>1 - 0</v>
      </c>
      <c r="AL50" s="12" t="str">
        <f t="array" ref="AL50">SUM((G=AL$8)*(P=$B50))&amp;" - "&amp;SUM((G=$B50)*(P=AL$8))</f>
        <v>0 - 1</v>
      </c>
      <c r="AM50" s="12" t="str">
        <f t="array" ref="AM50">SUM((G=AM$8)*(P=$B50))&amp;" - "&amp;SUM((G=$B50)*(P=AM$8))</f>
        <v>0 - 0</v>
      </c>
      <c r="AN50" s="12" t="str">
        <f t="array" ref="AN50">SUM((G=AN$8)*(P=$B50))&amp;" - "&amp;SUM((G=$B50)*(P=AN$8))</f>
        <v>0 - 0</v>
      </c>
      <c r="AO50" s="12" t="str">
        <f t="array" ref="AO50">SUM((G=AO$8)*(P=$B50))&amp;" - "&amp;SUM((G=$B50)*(P=AO$8))</f>
        <v>0 - 0</v>
      </c>
      <c r="AP50" s="25" t="str">
        <f t="array" ref="AP50">SUM((G=AP$8)*(P=$B50))&amp;" - "&amp;SUM((G=$B50)*(P=AP$8))</f>
        <v>0 - 0</v>
      </c>
      <c r="AQ50" s="856" t="str">
        <f t="array" ref="AQ50">SUM((G=AQ$8)*(P=$B50))&amp;" - "&amp;SUM((G=$B50)*(P=AQ$8))</f>
        <v>0 - 0</v>
      </c>
      <c r="AR50" s="35" t="str">
        <f t="array" ref="AR50">SUM((G=AR$8)*(P=$B50))&amp;" - "&amp;SUM((G=$B50)*(P=AR$8))</f>
        <v>0 - 0</v>
      </c>
      <c r="AS50" s="12" t="str">
        <f t="array" ref="AS50">SUM((G=AS$8)*(P=$B50))&amp;" - "&amp;SUM((G=$B50)*(P=AS$8))</f>
        <v>0 - 0</v>
      </c>
      <c r="AT50" s="12" t="str">
        <f t="array" ref="AT50">SUM((G=AT$8)*(P=$B50))&amp;" - "&amp;SUM((G=$B50)*(P=AT$8))</f>
        <v>0 - 0</v>
      </c>
      <c r="AU50" s="12" t="str">
        <f t="array" ref="AU50">SUM((G=AU$8)*(P=$B50))&amp;" - "&amp;SUM((G=$B50)*(P=AU$8))</f>
        <v>0 - 0</v>
      </c>
      <c r="AV50" s="12" t="str">
        <f t="array" ref="AV50">SUM((G=AV$8)*(P=$B50))&amp;" - "&amp;SUM((G=$B50)*(P=AV$8))</f>
        <v>0 - 0</v>
      </c>
      <c r="AW50" s="12" t="str">
        <f t="array" ref="AW50">SUM((G=AW$8)*(P=$B50))&amp;" - "&amp;SUM((G=$B50)*(P=AW$8))</f>
        <v>0 - 0</v>
      </c>
      <c r="AX50" s="12" t="str">
        <f t="array" ref="AX50">SUM((G=AX$8)*(P=$B50))&amp;" - "&amp;SUM((G=$B50)*(P=AX$8))</f>
        <v>0 - 0</v>
      </c>
      <c r="AY50" s="12" t="str">
        <f t="array" ref="AY50">SUM((G=AY$8)*(P=$B50))&amp;" - "&amp;SUM((G=$B50)*(P=AY$8))</f>
        <v>0 - 0</v>
      </c>
      <c r="AZ50" s="12" t="str">
        <f t="array" ref="AZ50">SUM((G=AZ$8)*(P=$B50))&amp;" - "&amp;SUM((G=$B50)*(P=AZ$8))</f>
        <v>0 - 0</v>
      </c>
      <c r="BA50" s="12" t="str">
        <f t="array" ref="BA50">SUM((G=BA$8)*(P=$B50))&amp;" - "&amp;SUM((G=$B50)*(P=BA$8))</f>
        <v>0 - 0</v>
      </c>
      <c r="BB50" s="12" t="str">
        <f t="array" ref="BB50">SUM((G=BB$8)*(P=$B50))&amp;" - "&amp;SUM((G=$B50)*(P=BB$8))</f>
        <v>0 - 0</v>
      </c>
      <c r="BC50" s="12" t="str">
        <f t="array" ref="BC50">SUM((G=BC$8)*(P=$B50))&amp;" - "&amp;SUM((G=$B50)*(P=BC$8))</f>
        <v>0 - 0</v>
      </c>
      <c r="BD50" s="12" t="str">
        <f t="array" ref="BD50">SUM((G=BD$8)*(P=$B50))&amp;" - "&amp;SUM((G=$B50)*(P=BD$8))</f>
        <v>0 - 0</v>
      </c>
      <c r="BE50" s="12" t="str">
        <f t="array" ref="BE50">SUM((G=BE$8)*(P=$B50))&amp;" - "&amp;SUM((G=$B50)*(P=BE$8))</f>
        <v>0 - 0</v>
      </c>
      <c r="BF50" s="12" t="str">
        <f t="array" ref="BF50">SUM((G=BF$8)*(P=$B50))&amp;" - "&amp;SUM((G=$B50)*(P=BF$8))</f>
        <v>0 - 0</v>
      </c>
      <c r="BG50" s="12" t="str">
        <f t="array" ref="BG50">SUM((G=BG$8)*(P=$B50))&amp;" - "&amp;SUM((G=$B50)*(P=BG$8))</f>
        <v>0 - 0</v>
      </c>
      <c r="BH50" s="12" t="str">
        <f t="array" ref="BH50">SUM((G=BH$8)*(P=$B50))&amp;" - "&amp;SUM((G=$B50)*(P=BH$8))</f>
        <v>0 - 0</v>
      </c>
      <c r="BI50" s="12" t="str">
        <f t="array" ref="BI50">SUM((G=BI$8)*(P=$B50))&amp;" - "&amp;SUM((G=$B50)*(P=BI$8))</f>
        <v>0 - 0</v>
      </c>
      <c r="BJ50" s="12" t="str">
        <f t="array" ref="BJ50">SUM((G=BJ$8)*(P=$B50))&amp;" - "&amp;SUM((G=$B50)*(P=BJ$8))</f>
        <v>0 - 0</v>
      </c>
      <c r="BK50" s="12" t="str">
        <f t="array" ref="BK50">SUM((G=BK$8)*(P=$B50))&amp;" - "&amp;SUM((G=$B50)*(P=BK$8))</f>
        <v>0 - 0</v>
      </c>
      <c r="BL50" s="12" t="str">
        <f t="array" ref="BL50">SUM((G=BL$8)*(P=$B50))&amp;" - "&amp;SUM((G=$B50)*(P=BL$8))</f>
        <v>0 - 0</v>
      </c>
      <c r="BM50" s="12" t="str">
        <f t="array" ref="BM50">SUM((G=BM$8)*(P=$B50))&amp;" - "&amp;SUM((G=$B50)*(P=BM$8))</f>
        <v>0 - 0</v>
      </c>
      <c r="BN50" s="12" t="str">
        <f t="array" ref="BN50">SUM((G=BN$8)*(P=$B50))&amp;" - "&amp;SUM((G=$B50)*(P=BN$8))</f>
        <v>0 - 0</v>
      </c>
      <c r="BO50" s="12" t="str">
        <f t="array" ref="BO50">SUM((G=BO$8)*(P=$B50))&amp;" - "&amp;SUM((G=$B50)*(P=BO$8))</f>
        <v>0 - 0</v>
      </c>
      <c r="BP50" s="12" t="str">
        <f t="array" ref="BP50">SUM((G=BP$8)*(P=$B50))&amp;" - "&amp;SUM((G=$B50)*(P=BP$8))</f>
        <v>0 - 0</v>
      </c>
      <c r="BQ50" s="12" t="str">
        <f t="array" ref="BQ50">SUM((G=BQ$8)*(P=$B50))&amp;" - "&amp;SUM((G=$B50)*(P=BQ$8))</f>
        <v>0 - 0</v>
      </c>
      <c r="BR50" s="25" t="str">
        <f t="array" ref="BR50">SUM((G=BR$8)*(P=$B50))&amp;" - "&amp;SUM((G=$B50)*(P=BR$8))</f>
        <v>0 - 0</v>
      </c>
      <c r="BS50" s="25" t="str">
        <f t="array" ref="BS50">SUM((G=BS$8)*(P=$B50))&amp;" - "&amp;SUM((G=$B50)*(P=BS$8))</f>
        <v>0 - 0</v>
      </c>
      <c r="BT50" s="21" t="str">
        <f t="shared" si="6"/>
        <v>BAPTISTE</v>
      </c>
      <c r="BU50" s="15"/>
    </row>
    <row r="51" spans="2:73" ht="11.1" customHeight="1" x14ac:dyDescent="0.2">
      <c r="B51" s="21" t="s">
        <v>309</v>
      </c>
      <c r="C51" s="35" t="str">
        <f t="array" ref="C51">SUM((G=C$8)*(P=$B51))&amp;" - "&amp;SUM((G=$B51)*(P=C$8))</f>
        <v>0 - 0</v>
      </c>
      <c r="D51" s="12" t="str">
        <f t="array" ref="D51">SUM((G=D$8)*(P=$B51))&amp;" - "&amp;SUM((G=$B51)*(P=D$8))</f>
        <v>0 - 0</v>
      </c>
      <c r="E51" s="12" t="str">
        <f t="array" ref="E51">SUM((G=E$8)*(P=$B51))&amp;" - "&amp;SUM((G=$B51)*(P=E$8))</f>
        <v>0 - 0</v>
      </c>
      <c r="F51" s="12" t="str">
        <f t="array" ref="F51">SUM((G=F$8)*(P=$B51))&amp;" - "&amp;SUM((G=$B51)*(P=F$8))</f>
        <v>0 - 0</v>
      </c>
      <c r="G51" s="12" t="str">
        <f t="array" ref="G51">SUM((G=G$8)*(P=$B51))&amp;" - "&amp;SUM((G=$B51)*(P=G$8))</f>
        <v>0 - 0</v>
      </c>
      <c r="H51" s="12" t="str">
        <f t="array" ref="H51">SUM((G=H$8)*(P=$B51))&amp;" - "&amp;SUM((G=$B51)*(P=H$8))</f>
        <v>0 - 0</v>
      </c>
      <c r="I51" s="12" t="str">
        <f t="array" ref="I51">SUM((G=I$8)*(P=$B51))&amp;" - "&amp;SUM((G=$B51)*(P=I$8))</f>
        <v>0 - 0</v>
      </c>
      <c r="J51" s="12" t="str">
        <f t="array" ref="J51">SUM((G=J$8)*(P=$B51))&amp;" - "&amp;SUM((G=$B51)*(P=J$8))</f>
        <v>0 - 0</v>
      </c>
      <c r="K51" s="12" t="str">
        <f t="array" ref="K51">SUM((G=K$8)*(P=$B51))&amp;" - "&amp;SUM((G=$B51)*(P=K$8))</f>
        <v>0 - 0</v>
      </c>
      <c r="L51" s="12" t="str">
        <f t="array" ref="L51">SUM((G=L$8)*(P=$B51))&amp;" - "&amp;SUM((G=$B51)*(P=L$8))</f>
        <v>0 - 0</v>
      </c>
      <c r="M51" s="12" t="str">
        <f t="array" ref="M51">SUM((G=M$8)*(P=$B51))&amp;" - "&amp;SUM((G=$B51)*(P=M$8))</f>
        <v>0 - 0</v>
      </c>
      <c r="N51" s="12" t="str">
        <f t="array" ref="N51">SUM((G=N$8)*(P=$B51))&amp;" - "&amp;SUM((G=$B51)*(P=N$8))</f>
        <v>1 - 0</v>
      </c>
      <c r="O51" s="12" t="str">
        <f t="array" ref="O51">SUM((G=O$8)*(P=$B51))&amp;" - "&amp;SUM((G=$B51)*(P=O$8))</f>
        <v>0 - 0</v>
      </c>
      <c r="P51" s="12" t="str">
        <f t="array" ref="P51">SUM((G=P$8)*(P=$B51))&amp;" - "&amp;SUM((G=$B51)*(P=P$8))</f>
        <v>0 - 0</v>
      </c>
      <c r="Q51" s="12" t="str">
        <f t="array" ref="Q51">SUM((G=Q$8)*(P=$B51))&amp;" - "&amp;SUM((G=$B51)*(P=Q$8))</f>
        <v>0 - 0</v>
      </c>
      <c r="R51" s="12" t="str">
        <f t="array" ref="R51">SUM((G=R$8)*(P=$B51))&amp;" - "&amp;SUM((G=$B51)*(P=R$8))</f>
        <v>0 - 0</v>
      </c>
      <c r="S51" s="12" t="str">
        <f t="array" ref="S51">SUM((G=S$8)*(P=$B51))&amp;" - "&amp;SUM((G=$B51)*(P=S$8))</f>
        <v>0 - 0</v>
      </c>
      <c r="T51" s="12" t="str">
        <f t="array" ref="T51">SUM((G=T$8)*(P=$B51))&amp;" - "&amp;SUM((G=$B51)*(P=T$8))</f>
        <v>0 - 0</v>
      </c>
      <c r="U51" s="12" t="str">
        <f t="array" ref="U51">SUM((G=U$8)*(P=$B51))&amp;" - "&amp;SUM((G=$B51)*(P=U$8))</f>
        <v>0 - 0</v>
      </c>
      <c r="V51" s="12" t="str">
        <f t="array" ref="V51">SUM((G=V$8)*(P=$B51))&amp;" - "&amp;SUM((G=$B51)*(P=V$8))</f>
        <v>0 - 0</v>
      </c>
      <c r="W51" s="12" t="str">
        <f t="array" ref="W51">SUM((G=W$8)*(P=$B51))&amp;" - "&amp;SUM((G=$B51)*(P=W$8))</f>
        <v>0 - 0</v>
      </c>
      <c r="X51" s="12" t="str">
        <f t="array" ref="X51">SUM((G=X$8)*(P=$B51))&amp;" - "&amp;SUM((G=$B51)*(P=X$8))</f>
        <v>0 - 0</v>
      </c>
      <c r="Y51" s="12" t="str">
        <f t="array" ref="Y51">SUM((G=Y$8)*(P=$B51))&amp;" - "&amp;SUM((G=$B51)*(P=Y$8))</f>
        <v>0 - 0</v>
      </c>
      <c r="Z51" s="12" t="str">
        <f t="array" ref="Z51">SUM((G=Z$8)*(P=$B51))&amp;" - "&amp;SUM((G=$B51)*(P=Z$8))</f>
        <v>0 - 0</v>
      </c>
      <c r="AA51" s="12" t="str">
        <f t="array" ref="AA51">SUM((G=AA$8)*(P=$B51))&amp;" - "&amp;SUM((G=$B51)*(P=AA$8))</f>
        <v>0 - 0</v>
      </c>
      <c r="AB51" s="12" t="str">
        <f t="array" ref="AB51">SUM((G=AB$8)*(P=$B51))&amp;" - "&amp;SUM((G=$B51)*(P=AB$8))</f>
        <v>0 - 0</v>
      </c>
      <c r="AC51" s="12" t="str">
        <f t="array" ref="AC51">SUM((G=AC$8)*(P=$B51))&amp;" - "&amp;SUM((G=$B51)*(P=AC$8))</f>
        <v>0 - 0</v>
      </c>
      <c r="AD51" s="12" t="str">
        <f t="array" ref="AD51">SUM((G=AD$8)*(P=$B51))&amp;" - "&amp;SUM((G=$B51)*(P=AD$8))</f>
        <v>0 - 0</v>
      </c>
      <c r="AE51" s="12" t="str">
        <f t="array" ref="AE51">SUM((G=AE$8)*(P=$B51))&amp;" - "&amp;SUM((G=$B51)*(P=AE$8))</f>
        <v>0 - 0</v>
      </c>
      <c r="AF51" s="12" t="str">
        <f t="array" ref="AF51">SUM((G=AF$8)*(P=$B51))&amp;" - "&amp;SUM((G=$B51)*(P=AF$8))</f>
        <v>0 - 0</v>
      </c>
      <c r="AG51" s="12" t="str">
        <f t="array" ref="AG51">SUM((G=AG$8)*(P=$B51))&amp;" - "&amp;SUM((G=$B51)*(P=AG$8))</f>
        <v>0 - 0</v>
      </c>
      <c r="AH51" s="12" t="str">
        <f t="array" ref="AH51">SUM((G=AH$8)*(P=$B51))&amp;" - "&amp;SUM((G=$B51)*(P=AH$8))</f>
        <v>0 - 0</v>
      </c>
      <c r="AI51" s="12" t="str">
        <f t="array" ref="AI51">SUM((G=AI$8)*(P=$B51))&amp;" - "&amp;SUM((G=$B51)*(P=AI$8))</f>
        <v>0 - 0</v>
      </c>
      <c r="AJ51" s="12" t="str">
        <f t="array" ref="AJ51">SUM((G=AJ$8)*(P=$B51))&amp;" - "&amp;SUM((G=$B51)*(P=AJ$8))</f>
        <v>0 - 0</v>
      </c>
      <c r="AK51" s="12" t="str">
        <f t="array" ref="AK51">SUM((G=AK$8)*(P=$B51))&amp;" - "&amp;SUM((G=$B51)*(P=AK$8))</f>
        <v>0 - 0</v>
      </c>
      <c r="AL51" s="12" t="str">
        <f t="array" ref="AL51">SUM((G=AL$8)*(P=$B51))&amp;" - "&amp;SUM((G=$B51)*(P=AL$8))</f>
        <v>0 - 0</v>
      </c>
      <c r="AM51" s="12" t="str">
        <f t="array" ref="AM51">SUM((G=AM$8)*(P=$B51))&amp;" - "&amp;SUM((G=$B51)*(P=AM$8))</f>
        <v>0 - 0</v>
      </c>
      <c r="AN51" s="12" t="str">
        <f t="array" ref="AN51">SUM((G=AN$8)*(P=$B51))&amp;" - "&amp;SUM((G=$B51)*(P=AN$8))</f>
        <v>0 - 0</v>
      </c>
      <c r="AO51" s="12" t="str">
        <f t="array" ref="AO51">SUM((G=AO$8)*(P=$B51))&amp;" - "&amp;SUM((G=$B51)*(P=AO$8))</f>
        <v>0 - 0</v>
      </c>
      <c r="AP51" s="25" t="str">
        <f t="array" ref="AP51">SUM((G=AP$8)*(P=$B51))&amp;" - "&amp;SUM((G=$B51)*(P=AP$8))</f>
        <v>0 - 0</v>
      </c>
      <c r="AQ51" s="856" t="str">
        <f t="array" ref="AQ51">SUM((G=AQ$8)*(P=$B51))&amp;" - "&amp;SUM((G=$B51)*(P=AQ$8))</f>
        <v>0 - 0</v>
      </c>
      <c r="AR51" s="35" t="str">
        <f t="array" ref="AR51">SUM((G=AR$8)*(P=$B51))&amp;" - "&amp;SUM((G=$B51)*(P=AR$8))</f>
        <v>0 - 0</v>
      </c>
      <c r="AS51" s="12" t="str">
        <f t="array" ref="AS51">SUM((G=AS$8)*(P=$B51))&amp;" - "&amp;SUM((G=$B51)*(P=AS$8))</f>
        <v>0 - 0</v>
      </c>
      <c r="AT51" s="12" t="str">
        <f t="array" ref="AT51">SUM((G=AT$8)*(P=$B51))&amp;" - "&amp;SUM((G=$B51)*(P=AT$8))</f>
        <v>0 - 0</v>
      </c>
      <c r="AU51" s="12" t="str">
        <f t="array" ref="AU51">SUM((G=AU$8)*(P=$B51))&amp;" - "&amp;SUM((G=$B51)*(P=AU$8))</f>
        <v>0 - 0</v>
      </c>
      <c r="AV51" s="12" t="str">
        <f t="array" ref="AV51">SUM((G=AV$8)*(P=$B51))&amp;" - "&amp;SUM((G=$B51)*(P=AV$8))</f>
        <v>0 - 0</v>
      </c>
      <c r="AW51" s="12" t="str">
        <f t="array" ref="AW51">SUM((G=AW$8)*(P=$B51))&amp;" - "&amp;SUM((G=$B51)*(P=AW$8))</f>
        <v>0 - 0</v>
      </c>
      <c r="AX51" s="12" t="str">
        <f t="array" ref="AX51">SUM((G=AX$8)*(P=$B51))&amp;" - "&amp;SUM((G=$B51)*(P=AX$8))</f>
        <v>0 - 0</v>
      </c>
      <c r="AY51" s="12" t="str">
        <f t="array" ref="AY51">SUM((G=AY$8)*(P=$B51))&amp;" - "&amp;SUM((G=$B51)*(P=AY$8))</f>
        <v>0 - 0</v>
      </c>
      <c r="AZ51" s="12" t="str">
        <f t="array" ref="AZ51">SUM((G=AZ$8)*(P=$B51))&amp;" - "&amp;SUM((G=$B51)*(P=AZ$8))</f>
        <v>0 - 0</v>
      </c>
      <c r="BA51" s="12" t="str">
        <f t="array" ref="BA51">SUM((G=BA$8)*(P=$B51))&amp;" - "&amp;SUM((G=$B51)*(P=BA$8))</f>
        <v>0 - 0</v>
      </c>
      <c r="BB51" s="12" t="str">
        <f t="array" ref="BB51">SUM((G=BB$8)*(P=$B51))&amp;" - "&amp;SUM((G=$B51)*(P=BB$8))</f>
        <v>0 - 0</v>
      </c>
      <c r="BC51" s="12" t="str">
        <f t="array" ref="BC51">SUM((G=BC$8)*(P=$B51))&amp;" - "&amp;SUM((G=$B51)*(P=BC$8))</f>
        <v>0 - 0</v>
      </c>
      <c r="BD51" s="12" t="str">
        <f t="array" ref="BD51">SUM((G=BD$8)*(P=$B51))&amp;" - "&amp;SUM((G=$B51)*(P=BD$8))</f>
        <v>0 - 0</v>
      </c>
      <c r="BE51" s="12" t="str">
        <f t="array" ref="BE51">SUM((G=BE$8)*(P=$B51))&amp;" - "&amp;SUM((G=$B51)*(P=BE$8))</f>
        <v>0 - 0</v>
      </c>
      <c r="BF51" s="12" t="str">
        <f t="array" ref="BF51">SUM((G=BF$8)*(P=$B51))&amp;" - "&amp;SUM((G=$B51)*(P=BF$8))</f>
        <v>0 - 0</v>
      </c>
      <c r="BG51" s="12" t="str">
        <f t="array" ref="BG51">SUM((G=BG$8)*(P=$B51))&amp;" - "&amp;SUM((G=$B51)*(P=BG$8))</f>
        <v>0 - 0</v>
      </c>
      <c r="BH51" s="12" t="str">
        <f t="array" ref="BH51">SUM((G=BH$8)*(P=$B51))&amp;" - "&amp;SUM((G=$B51)*(P=BH$8))</f>
        <v>0 - 0</v>
      </c>
      <c r="BI51" s="12" t="str">
        <f t="array" ref="BI51">SUM((G=BI$8)*(P=$B51))&amp;" - "&amp;SUM((G=$B51)*(P=BI$8))</f>
        <v>0 - 0</v>
      </c>
      <c r="BJ51" s="12" t="str">
        <f t="array" ref="BJ51">SUM((G=BJ$8)*(P=$B51))&amp;" - "&amp;SUM((G=$B51)*(P=BJ$8))</f>
        <v>0 - 0</v>
      </c>
      <c r="BK51" s="12" t="str">
        <f t="array" ref="BK51">SUM((G=BK$8)*(P=$B51))&amp;" - "&amp;SUM((G=$B51)*(P=BK$8))</f>
        <v>0 - 0</v>
      </c>
      <c r="BL51" s="12" t="str">
        <f t="array" ref="BL51">SUM((G=BL$8)*(P=$B51))&amp;" - "&amp;SUM((G=$B51)*(P=BL$8))</f>
        <v>0 - 0</v>
      </c>
      <c r="BM51" s="12" t="str">
        <f t="array" ref="BM51">SUM((G=BM$8)*(P=$B51))&amp;" - "&amp;SUM((G=$B51)*(P=BM$8))</f>
        <v>0 - 0</v>
      </c>
      <c r="BN51" s="12" t="str">
        <f t="array" ref="BN51">SUM((G=BN$8)*(P=$B51))&amp;" - "&amp;SUM((G=$B51)*(P=BN$8))</f>
        <v>0 - 0</v>
      </c>
      <c r="BO51" s="12" t="str">
        <f t="array" ref="BO51">SUM((G=BO$8)*(P=$B51))&amp;" - "&amp;SUM((G=$B51)*(P=BO$8))</f>
        <v>0 - 0</v>
      </c>
      <c r="BP51" s="12" t="str">
        <f t="array" ref="BP51">SUM((G=BP$8)*(P=$B51))&amp;" - "&amp;SUM((G=$B51)*(P=BP$8))</f>
        <v>0 - 0</v>
      </c>
      <c r="BQ51" s="12" t="str">
        <f t="array" ref="BQ51">SUM((G=BQ$8)*(P=$B51))&amp;" - "&amp;SUM((G=$B51)*(P=BQ$8))</f>
        <v>0 - 0</v>
      </c>
      <c r="BR51" s="25" t="str">
        <f t="array" ref="BR51">SUM((G=BR$8)*(P=$B51))&amp;" - "&amp;SUM((G=$B51)*(P=BR$8))</f>
        <v>0 - 0</v>
      </c>
      <c r="BS51" s="25" t="str">
        <f t="array" ref="BS51">SUM((G=BS$8)*(P=$B51))&amp;" - "&amp;SUM((G=$B51)*(P=BS$8))</f>
        <v>0 - 0</v>
      </c>
      <c r="BT51" s="21" t="str">
        <f t="shared" si="6"/>
        <v>CATHY</v>
      </c>
      <c r="BU51" s="15"/>
    </row>
    <row r="52" spans="2:73" ht="11.1" customHeight="1" x14ac:dyDescent="0.2">
      <c r="B52" s="21" t="s">
        <v>171</v>
      </c>
      <c r="C52" s="13" t="str">
        <f t="array" ref="C52">SUM((G=C$8)*(P=$B52))&amp;" - "&amp;SUM((G=$B52)*(P=C$8))</f>
        <v>0 - 0</v>
      </c>
      <c r="D52" s="13" t="str">
        <f t="array" ref="D52">SUM((G=D$8)*(P=$B52))&amp;" - "&amp;SUM((G=$B52)*(P=D$8))</f>
        <v>0 - 0</v>
      </c>
      <c r="E52" s="13" t="str">
        <f t="array" ref="E52">SUM((G=E$8)*(P=$B52))&amp;" - "&amp;SUM((G=$B52)*(P=E$8))</f>
        <v>0 - 0</v>
      </c>
      <c r="F52" s="12" t="str">
        <f t="array" ref="F52">SUM((G=F$8)*(P=$B52))&amp;" - "&amp;SUM((G=$B52)*(P=F$8))</f>
        <v>0 - 0</v>
      </c>
      <c r="G52" s="12" t="str">
        <f t="array" ref="G52">SUM((G=G$8)*(P=$B52))&amp;" - "&amp;SUM((G=$B52)*(P=G$8))</f>
        <v>0 - 0</v>
      </c>
      <c r="H52" s="12" t="str">
        <f t="array" ref="H52">SUM((G=H$8)*(P=$B52))&amp;" - "&amp;SUM((G=$B52)*(P=H$8))</f>
        <v>0 - 0</v>
      </c>
      <c r="I52" s="12" t="str">
        <f t="array" ref="I52">SUM((G=I$8)*(P=$B52))&amp;" - "&amp;SUM((G=$B52)*(P=I$8))</f>
        <v>0 - 0</v>
      </c>
      <c r="J52" s="12" t="str">
        <f t="array" ref="J52">SUM((G=J$8)*(P=$B52))&amp;" - "&amp;SUM((G=$B52)*(P=J$8))</f>
        <v>0 - 0</v>
      </c>
      <c r="K52" s="12" t="str">
        <f t="array" ref="K52">SUM((G=K$8)*(P=$B52))&amp;" - "&amp;SUM((G=$B52)*(P=K$8))</f>
        <v>0 - 0</v>
      </c>
      <c r="L52" s="12" t="str">
        <f t="array" ref="L52">SUM((G=L$8)*(P=$B52))&amp;" - "&amp;SUM((G=$B52)*(P=L$8))</f>
        <v>0 - 0</v>
      </c>
      <c r="M52" s="12" t="str">
        <f t="array" ref="M52">SUM((G=M$8)*(P=$B52))&amp;" - "&amp;SUM((G=$B52)*(P=M$8))</f>
        <v>0 - 0</v>
      </c>
      <c r="N52" s="12" t="str">
        <f t="array" ref="N52">SUM((G=N$8)*(P=$B52))&amp;" - "&amp;SUM((G=$B52)*(P=N$8))</f>
        <v>0 - 0</v>
      </c>
      <c r="O52" s="12" t="str">
        <f t="array" ref="O52">SUM((G=O$8)*(P=$B52))&amp;" - "&amp;SUM((G=$B52)*(P=O$8))</f>
        <v>1 - 0</v>
      </c>
      <c r="P52" s="12" t="str">
        <f t="array" ref="P52">SUM((G=P$8)*(P=$B52))&amp;" - "&amp;SUM((G=$B52)*(P=P$8))</f>
        <v>0 - 0</v>
      </c>
      <c r="Q52" s="12" t="str">
        <f t="array" ref="Q52">SUM((G=Q$8)*(P=$B52))&amp;" - "&amp;SUM((G=$B52)*(P=Q$8))</f>
        <v>0 - 0</v>
      </c>
      <c r="R52" s="12" t="str">
        <f t="array" ref="R52">SUM((G=R$8)*(P=$B52))&amp;" - "&amp;SUM((G=$B52)*(P=R$8))</f>
        <v>0 - 0</v>
      </c>
      <c r="S52" s="12" t="str">
        <f t="array" ref="S52">SUM((G=S$8)*(P=$B52))&amp;" - "&amp;SUM((G=$B52)*(P=S$8))</f>
        <v>0 - 0</v>
      </c>
      <c r="T52" s="12" t="str">
        <f t="array" ref="T52">SUM((G=T$8)*(P=$B52))&amp;" - "&amp;SUM((G=$B52)*(P=T$8))</f>
        <v>0 - 0</v>
      </c>
      <c r="U52" s="12" t="str">
        <f t="array" ref="U52">SUM((G=U$8)*(P=$B52))&amp;" - "&amp;SUM((G=$B52)*(P=U$8))</f>
        <v>0 - 0</v>
      </c>
      <c r="V52" s="12" t="str">
        <f t="array" ref="V52">SUM((G=V$8)*(P=$B52))&amp;" - "&amp;SUM((G=$B52)*(P=V$8))</f>
        <v>0 - 0</v>
      </c>
      <c r="W52" s="12" t="str">
        <f t="array" ref="W52">SUM((G=W$8)*(P=$B52))&amp;" - "&amp;SUM((G=$B52)*(P=W$8))</f>
        <v>0 - 0</v>
      </c>
      <c r="X52" s="12" t="str">
        <f t="array" ref="X52">SUM((G=X$8)*(P=$B52))&amp;" - "&amp;SUM((G=$B52)*(P=X$8))</f>
        <v>0 - 0</v>
      </c>
      <c r="Y52" s="12" t="str">
        <f t="array" ref="Y52">SUM((G=Y$8)*(P=$B52))&amp;" - "&amp;SUM((G=$B52)*(P=Y$8))</f>
        <v>0 - 0</v>
      </c>
      <c r="Z52" s="12" t="str">
        <f t="array" ref="Z52">SUM((G=Z$8)*(P=$B52))&amp;" - "&amp;SUM((G=$B52)*(P=Z$8))</f>
        <v>0 - 0</v>
      </c>
      <c r="AA52" s="12" t="str">
        <f t="array" ref="AA52">SUM((G=AA$8)*(P=$B52))&amp;" - "&amp;SUM((G=$B52)*(P=AA$8))</f>
        <v>0 - 0</v>
      </c>
      <c r="AB52" s="12" t="str">
        <f t="array" ref="AB52">SUM((G=AB$8)*(P=$B52))&amp;" - "&amp;SUM((G=$B52)*(P=AB$8))</f>
        <v>0 - 0</v>
      </c>
      <c r="AC52" s="12" t="str">
        <f t="array" ref="AC52">SUM((G=AC$8)*(P=$B52))&amp;" - "&amp;SUM((G=$B52)*(P=AC$8))</f>
        <v>0 - 0</v>
      </c>
      <c r="AD52" s="12" t="str">
        <f t="array" ref="AD52">SUM((G=AD$8)*(P=$B52))&amp;" - "&amp;SUM((G=$B52)*(P=AD$8))</f>
        <v>0 - 0</v>
      </c>
      <c r="AE52" s="12" t="str">
        <f t="array" ref="AE52">SUM((G=AE$8)*(P=$B52))&amp;" - "&amp;SUM((G=$B52)*(P=AE$8))</f>
        <v>0 - 0</v>
      </c>
      <c r="AF52" s="12" t="str">
        <f t="array" ref="AF52">SUM((G=AF$8)*(P=$B52))&amp;" - "&amp;SUM((G=$B52)*(P=AF$8))</f>
        <v>0 - 0</v>
      </c>
      <c r="AG52" s="12" t="str">
        <f t="array" ref="AG52">SUM((G=AG$8)*(P=$B52))&amp;" - "&amp;SUM((G=$B52)*(P=AG$8))</f>
        <v>0 - 0</v>
      </c>
      <c r="AH52" s="12" t="str">
        <f t="array" ref="AH52">SUM((G=AH$8)*(P=$B52))&amp;" - "&amp;SUM((G=$B52)*(P=AH$8))</f>
        <v>0 - 0</v>
      </c>
      <c r="AI52" s="12" t="str">
        <f t="array" ref="AI52">SUM((G=AI$8)*(P=$B52))&amp;" - "&amp;SUM((G=$B52)*(P=AI$8))</f>
        <v>0 - 0</v>
      </c>
      <c r="AJ52" s="12" t="str">
        <f t="array" ref="AJ52">SUM((G=AJ$8)*(P=$B52))&amp;" - "&amp;SUM((G=$B52)*(P=AJ$8))</f>
        <v>0 - 0</v>
      </c>
      <c r="AK52" s="12" t="str">
        <f t="array" ref="AK52">SUM((G=AK$8)*(P=$B52))&amp;" - "&amp;SUM((G=$B52)*(P=AK$8))</f>
        <v>0 - 0</v>
      </c>
      <c r="AL52" s="12" t="str">
        <f t="array" ref="AL52">SUM((G=AL$8)*(P=$B52))&amp;" - "&amp;SUM((G=$B52)*(P=AL$8))</f>
        <v>0 - 0</v>
      </c>
      <c r="AM52" s="12" t="str">
        <f t="array" ref="AM52">SUM((G=AM$8)*(P=$B52))&amp;" - "&amp;SUM((G=$B52)*(P=AM$8))</f>
        <v>0 - 0</v>
      </c>
      <c r="AN52" s="12" t="str">
        <f t="array" ref="AN52">SUM((G=AN$8)*(P=$B52))&amp;" - "&amp;SUM((G=$B52)*(P=AN$8))</f>
        <v>0 - 0</v>
      </c>
      <c r="AO52" s="12" t="str">
        <f t="array" ref="AO52">SUM((G=AO$8)*(P=$B52))&amp;" - "&amp;SUM((G=$B52)*(P=AO$8))</f>
        <v>0 - 0</v>
      </c>
      <c r="AP52" s="25" t="str">
        <f t="array" ref="AP52">SUM((G=AP$8)*(P=$B52))&amp;" - "&amp;SUM((G=$B52)*(P=AP$8))</f>
        <v>0 - 0</v>
      </c>
      <c r="AQ52" s="856" t="str">
        <f t="array" ref="AQ52">SUM((G=AQ$8)*(P=$B52))&amp;" - "&amp;SUM((G=$B52)*(P=AQ$8))</f>
        <v>0 - 0</v>
      </c>
      <c r="AR52" s="13" t="str">
        <f t="array" ref="AR52">SUM((G=AR$8)*(P=$B52))&amp;" - "&amp;SUM((G=$B52)*(P=AR$8))</f>
        <v>0 - 0</v>
      </c>
      <c r="AS52" s="13" t="str">
        <f t="array" ref="AS52">SUM((G=AS$8)*(P=$B52))&amp;" - "&amp;SUM((G=$B52)*(P=AS$8))</f>
        <v>0 - 0</v>
      </c>
      <c r="AT52" s="12"/>
      <c r="AU52" s="12"/>
      <c r="AV52" s="12" t="str">
        <f t="array" ref="AV52">SUM((G=AV$8)*(P=$B52))&amp;" - "&amp;SUM((G=$B52)*(P=AV$8))</f>
        <v>0 - 0</v>
      </c>
      <c r="AW52" s="12" t="str">
        <f t="array" ref="AW52">SUM((G=AW$8)*(P=$B52))&amp;" - "&amp;SUM((G=$B52)*(P=AW$8))</f>
        <v>0 - 0</v>
      </c>
      <c r="AX52" s="12" t="str">
        <f t="array" ref="AX52">SUM((G=AX$8)*(P=$B52))&amp;" - "&amp;SUM((G=$B52)*(P=AX$8))</f>
        <v>0 - 0</v>
      </c>
      <c r="AY52" s="12" t="str">
        <f t="array" ref="AY52">SUM((G=AY$8)*(P=$B52))&amp;" - "&amp;SUM((G=$B52)*(P=AY$8))</f>
        <v>0 - 0</v>
      </c>
      <c r="AZ52" s="12" t="str">
        <f t="array" ref="AZ52">SUM((G=AZ$8)*(P=$B52))&amp;" - "&amp;SUM((G=$B52)*(P=AZ$8))</f>
        <v>0 - 0</v>
      </c>
      <c r="BA52" s="12" t="str">
        <f t="array" ref="BA52">SUM((G=BA$8)*(P=$B52))&amp;" - "&amp;SUM((G=$B52)*(P=BA$8))</f>
        <v>0 - 0</v>
      </c>
      <c r="BB52" s="12" t="str">
        <f t="array" ref="BB52">SUM((G=BB$8)*(P=$B52))&amp;" - "&amp;SUM((G=$B52)*(P=BB$8))</f>
        <v>0 - 0</v>
      </c>
      <c r="BC52" s="12" t="str">
        <f t="array" ref="BC52">SUM((G=BC$8)*(P=$B52))&amp;" - "&amp;SUM((G=$B52)*(P=BC$8))</f>
        <v>0 - 0</v>
      </c>
      <c r="BD52" s="12" t="str">
        <f t="array" ref="BD52">SUM((G=BD$8)*(P=$B52))&amp;" - "&amp;SUM((G=$B52)*(P=BD$8))</f>
        <v>0 - 0</v>
      </c>
      <c r="BE52" s="12" t="str">
        <f t="array" ref="BE52">SUM((G=BE$8)*(P=$B52))&amp;" - "&amp;SUM((G=$B52)*(P=BE$8))</f>
        <v>0 - 0</v>
      </c>
      <c r="BF52" s="12" t="str">
        <f t="array" ref="BF52">SUM((G=BF$8)*(P=$B52))&amp;" - "&amp;SUM((G=$B52)*(P=BF$8))</f>
        <v>0 - 0</v>
      </c>
      <c r="BG52" s="12" t="str">
        <f t="array" ref="BG52">SUM((G=BG$8)*(P=$B52))&amp;" - "&amp;SUM((G=$B52)*(P=BG$8))</f>
        <v>0 - 0</v>
      </c>
      <c r="BH52" s="12" t="str">
        <f t="array" ref="BH52">SUM((G=BH$8)*(P=$B52))&amp;" - "&amp;SUM((G=$B52)*(P=BH$8))</f>
        <v>0 - 0</v>
      </c>
      <c r="BI52" s="12" t="str">
        <f t="array" ref="BI52">SUM((G=BI$8)*(P=$B52))&amp;" - "&amp;SUM((G=$B52)*(P=BI$8))</f>
        <v>0 - 0</v>
      </c>
      <c r="BJ52" s="12" t="str">
        <f t="array" ref="BJ52">SUM((G=BJ$8)*(P=$B52))&amp;" - "&amp;SUM((G=$B52)*(P=BJ$8))</f>
        <v>0 - 0</v>
      </c>
      <c r="BK52" s="12" t="str">
        <f t="array" ref="BK52">SUM((G=BK$8)*(P=$B52))&amp;" - "&amp;SUM((G=$B52)*(P=BK$8))</f>
        <v>0 - 0</v>
      </c>
      <c r="BL52" s="12" t="str">
        <f t="array" ref="BL52">SUM((G=BL$8)*(P=$B52))&amp;" - "&amp;SUM((G=$B52)*(P=BL$8))</f>
        <v>0 - 0</v>
      </c>
      <c r="BM52" s="12" t="str">
        <f t="array" ref="BM52">SUM((G=BM$8)*(P=$B52))&amp;" - "&amp;SUM((G=$B52)*(P=BM$8))</f>
        <v>0 - 0</v>
      </c>
      <c r="BN52" s="12" t="str">
        <f t="array" ref="BN52">SUM((G=BN$8)*(P=$B52))&amp;" - "&amp;SUM((G=$B52)*(P=BN$8))</f>
        <v>0 - 0</v>
      </c>
      <c r="BO52" s="12" t="str">
        <f t="array" ref="BO52">SUM((G=BO$8)*(P=$B52))&amp;" - "&amp;SUM((G=$B52)*(P=BO$8))</f>
        <v>0 - 0</v>
      </c>
      <c r="BP52" s="12" t="str">
        <f t="array" ref="BP52">SUM((G=BP$8)*(P=$B52))&amp;" - "&amp;SUM((G=$B52)*(P=BP$8))</f>
        <v>0 - 0</v>
      </c>
      <c r="BQ52" s="12" t="str">
        <f t="array" ref="BQ52">SUM((G=BQ$8)*(P=$B52))&amp;" - "&amp;SUM((G=$B52)*(P=BQ$8))</f>
        <v>0 - 0</v>
      </c>
      <c r="BR52" s="12" t="str">
        <f t="array" ref="BR52">SUM((G=BR$8)*(P=$B52))&amp;" - "&amp;SUM((G=$B52)*(P=BR$8))</f>
        <v>0 - 0</v>
      </c>
      <c r="BS52" s="12" t="str">
        <f t="array" ref="BS52">SUM((G=BS$8)*(P=$B52))&amp;" - "&amp;SUM((G=$B52)*(P=BS$8))</f>
        <v>0 - 0</v>
      </c>
      <c r="BT52" s="21" t="str">
        <f t="shared" si="6"/>
        <v>CELIA</v>
      </c>
      <c r="BU52" s="15"/>
    </row>
    <row r="53" spans="2:73" ht="11.1" customHeight="1" x14ac:dyDescent="0.2">
      <c r="B53" s="21" t="s">
        <v>317</v>
      </c>
      <c r="C53" s="13" t="str">
        <f t="array" ref="C53">SUM((G=C$8)*(P=$B53))&amp;" - "&amp;SUM((G=$B53)*(P=C$8))</f>
        <v>0 - 0</v>
      </c>
      <c r="D53" s="13" t="str">
        <f t="array" ref="D53">SUM((G=D$8)*(P=$B53))&amp;" - "&amp;SUM((G=$B53)*(P=D$8))</f>
        <v>0 - 0</v>
      </c>
      <c r="E53" s="13" t="str">
        <f t="array" ref="E53">SUM((G=E$8)*(P=$B53))&amp;" - "&amp;SUM((G=$B53)*(P=E$8))</f>
        <v>0 - 0</v>
      </c>
      <c r="F53" s="12" t="str">
        <f t="array" ref="F53">SUM((G=F$8)*(P=$B53))&amp;" - "&amp;SUM((G=$B53)*(P=F$8))</f>
        <v>0 - 0</v>
      </c>
      <c r="G53" s="12" t="str">
        <f t="array" ref="G53">SUM((G=G$8)*(P=$B53))&amp;" - "&amp;SUM((G=$B53)*(P=G$8))</f>
        <v>0 - 0</v>
      </c>
      <c r="H53" s="12" t="str">
        <f t="array" ref="H53">SUM((G=H$8)*(P=$B53))&amp;" - "&amp;SUM((G=$B53)*(P=H$8))</f>
        <v>0 - 0</v>
      </c>
      <c r="I53" s="12" t="str">
        <f t="array" ref="I53">SUM((G=I$8)*(P=$B53))&amp;" - "&amp;SUM((G=$B53)*(P=I$8))</f>
        <v>0 - 0</v>
      </c>
      <c r="J53" s="12" t="str">
        <f t="array" ref="J53">SUM((G=J$8)*(P=$B53))&amp;" - "&amp;SUM((G=$B53)*(P=J$8))</f>
        <v>0 - 0</v>
      </c>
      <c r="K53" s="12" t="str">
        <f t="array" ref="K53">SUM((G=K$8)*(P=$B53))&amp;" - "&amp;SUM((G=$B53)*(P=K$8))</f>
        <v>0 - 0</v>
      </c>
      <c r="L53" s="12" t="str">
        <f t="array" ref="L53">SUM((G=L$8)*(P=$B53))&amp;" - "&amp;SUM((G=$B53)*(P=L$8))</f>
        <v>0 - 0</v>
      </c>
      <c r="M53" s="12" t="str">
        <f t="array" ref="M53">SUM((G=M$8)*(P=$B53))&amp;" - "&amp;SUM((G=$B53)*(P=M$8))</f>
        <v>0 - 0</v>
      </c>
      <c r="N53" s="12" t="str">
        <f t="array" ref="N53">SUM((G=N$8)*(P=$B53))&amp;" - "&amp;SUM((G=$B53)*(P=N$8))</f>
        <v>0 - 0</v>
      </c>
      <c r="O53" s="12" t="str">
        <f t="array" ref="O53">SUM((G=O$8)*(P=$B53))&amp;" - "&amp;SUM((G=$B53)*(P=O$8))</f>
        <v>0 - 0</v>
      </c>
      <c r="P53" s="12" t="str">
        <f t="array" ref="P53">SUM((G=P$8)*(P=$B53))&amp;" - "&amp;SUM((G=$B53)*(P=P$8))</f>
        <v>0 - 0</v>
      </c>
      <c r="Q53" s="12" t="str">
        <f t="array" ref="Q53">SUM((G=Q$8)*(P=$B53))&amp;" - "&amp;SUM((G=$B53)*(P=Q$8))</f>
        <v>1 - 0</v>
      </c>
      <c r="R53" s="12" t="str">
        <f t="array" ref="R53">SUM((G=R$8)*(P=$B53))&amp;" - "&amp;SUM((G=$B53)*(P=R$8))</f>
        <v>0 - 0</v>
      </c>
      <c r="S53" s="12" t="str">
        <f t="array" ref="S53">SUM((G=S$8)*(P=$B53))&amp;" - "&amp;SUM((G=$B53)*(P=S$8))</f>
        <v>0 - 0</v>
      </c>
      <c r="T53" s="12" t="str">
        <f t="array" ref="T53">SUM((G=T$8)*(P=$B53))&amp;" - "&amp;SUM((G=$B53)*(P=T$8))</f>
        <v>0 - 0</v>
      </c>
      <c r="U53" s="12" t="str">
        <f t="array" ref="U53">SUM((G=U$8)*(P=$B53))&amp;" - "&amp;SUM((G=$B53)*(P=U$8))</f>
        <v>0 - 0</v>
      </c>
      <c r="V53" s="12" t="str">
        <f t="array" ref="V53">SUM((G=V$8)*(P=$B53))&amp;" - "&amp;SUM((G=$B53)*(P=V$8))</f>
        <v>0 - 0</v>
      </c>
      <c r="W53" s="12" t="str">
        <f t="array" ref="W53">SUM((G=W$8)*(P=$B53))&amp;" - "&amp;SUM((G=$B53)*(P=W$8))</f>
        <v>0 - 0</v>
      </c>
      <c r="X53" s="12" t="str">
        <f t="array" ref="X53">SUM((G=X$8)*(P=$B53))&amp;" - "&amp;SUM((G=$B53)*(P=X$8))</f>
        <v>0 - 0</v>
      </c>
      <c r="Y53" s="12" t="str">
        <f t="array" ref="Y53">SUM((G=Y$8)*(P=$B53))&amp;" - "&amp;SUM((G=$B53)*(P=Y$8))</f>
        <v>0 - 0</v>
      </c>
      <c r="Z53" s="12" t="str">
        <f t="array" ref="Z53">SUM((G=Z$8)*(P=$B53))&amp;" - "&amp;SUM((G=$B53)*(P=Z$8))</f>
        <v>0 - 0</v>
      </c>
      <c r="AA53" s="12" t="str">
        <f t="array" ref="AA53">SUM((G=AA$8)*(P=$B53))&amp;" - "&amp;SUM((G=$B53)*(P=AA$8))</f>
        <v>0 - 0</v>
      </c>
      <c r="AB53" s="12" t="str">
        <f t="array" ref="AB53">SUM((G=AB$8)*(P=$B53))&amp;" - "&amp;SUM((G=$B53)*(P=AB$8))</f>
        <v>0 - 0</v>
      </c>
      <c r="AC53" s="12" t="str">
        <f t="array" ref="AC53">SUM((G=AC$8)*(P=$B53))&amp;" - "&amp;SUM((G=$B53)*(P=AC$8))</f>
        <v>0 - 0</v>
      </c>
      <c r="AD53" s="12" t="str">
        <f t="array" ref="AD53">SUM((G=AD$8)*(P=$B53))&amp;" - "&amp;SUM((G=$B53)*(P=AD$8))</f>
        <v>0 - 0</v>
      </c>
      <c r="AE53" s="12" t="str">
        <f t="array" ref="AE53">SUM((G=AE$8)*(P=$B53))&amp;" - "&amp;SUM((G=$B53)*(P=AE$8))</f>
        <v>0 - 0</v>
      </c>
      <c r="AF53" s="12" t="str">
        <f t="array" ref="AF53">SUM((G=AF$8)*(P=$B53))&amp;" - "&amp;SUM((G=$B53)*(P=AF$8))</f>
        <v>0 - 0</v>
      </c>
      <c r="AG53" s="12" t="str">
        <f t="array" ref="AG53">SUM((G=AG$8)*(P=$B53))&amp;" - "&amp;SUM((G=$B53)*(P=AG$8))</f>
        <v>0 - 0</v>
      </c>
      <c r="AH53" s="12" t="str">
        <f t="array" ref="AH53">SUM((G=AH$8)*(P=$B53))&amp;" - "&amp;SUM((G=$B53)*(P=AH$8))</f>
        <v>0 - 0</v>
      </c>
      <c r="AI53" s="12" t="str">
        <f t="array" ref="AI53">SUM((G=AI$8)*(P=$B53))&amp;" - "&amp;SUM((G=$B53)*(P=AI$8))</f>
        <v>0 - 0</v>
      </c>
      <c r="AJ53" s="12" t="str">
        <f t="array" ref="AJ53">SUM((G=AJ$8)*(P=$B53))&amp;" - "&amp;SUM((G=$B53)*(P=AJ$8))</f>
        <v>0 - 0</v>
      </c>
      <c r="AK53" s="12" t="str">
        <f t="array" ref="AK53">SUM((G=AK$8)*(P=$B53))&amp;" - "&amp;SUM((G=$B53)*(P=AK$8))</f>
        <v>0 - 0</v>
      </c>
      <c r="AL53" s="12" t="str">
        <f t="array" ref="AL53">SUM((G=AL$8)*(P=$B53))&amp;" - "&amp;SUM((G=$B53)*(P=AL$8))</f>
        <v>0 - 0</v>
      </c>
      <c r="AM53" s="12" t="str">
        <f t="array" ref="AM53">SUM((G=AM$8)*(P=$B53))&amp;" - "&amp;SUM((G=$B53)*(P=AM$8))</f>
        <v>0 - 0</v>
      </c>
      <c r="AN53" s="12" t="str">
        <f t="array" ref="AN53">SUM((G=AN$8)*(P=$B53))&amp;" - "&amp;SUM((G=$B53)*(P=AN$8))</f>
        <v>0 - 0</v>
      </c>
      <c r="AO53" s="12" t="str">
        <f t="array" ref="AO53">SUM((G=AO$8)*(P=$B53))&amp;" - "&amp;SUM((G=$B53)*(P=AO$8))</f>
        <v>0 - 0</v>
      </c>
      <c r="AP53" s="25" t="str">
        <f t="array" ref="AP53">SUM((G=AP$8)*(P=$B53))&amp;" - "&amp;SUM((G=$B53)*(P=AP$8))</f>
        <v>0 - 0</v>
      </c>
      <c r="AQ53" s="856" t="str">
        <f t="array" ref="AQ53">SUM((G=AQ$8)*(P=$B53))&amp;" - "&amp;SUM((G=$B53)*(P=AQ$8))</f>
        <v>0 - 0</v>
      </c>
      <c r="AR53" s="13" t="str">
        <f t="array" ref="AR53">SUM((G=AR$8)*(P=$B53))&amp;" - "&amp;SUM((G=$B53)*(P=AR$8))</f>
        <v>0 - 0</v>
      </c>
      <c r="AS53" s="13" t="str">
        <f t="array" ref="AS53">SUM((G=AS$8)*(P=$B53))&amp;" - "&amp;SUM((G=$B53)*(P=AS$8))</f>
        <v>0 - 0</v>
      </c>
      <c r="AT53" s="12"/>
      <c r="AU53" s="12"/>
      <c r="AV53" s="12" t="str">
        <f t="array" ref="AV53">SUM((G=AV$8)*(P=$B53))&amp;" - "&amp;SUM((G=$B53)*(P=AV$8))</f>
        <v>0 - 0</v>
      </c>
      <c r="AW53" s="12" t="str">
        <f t="array" ref="AW53">SUM((G=AW$8)*(P=$B53))&amp;" - "&amp;SUM((G=$B53)*(P=AW$8))</f>
        <v>0 - 0</v>
      </c>
      <c r="AX53" s="12" t="str">
        <f t="array" ref="AX53">SUM((G=AX$8)*(P=$B53))&amp;" - "&amp;SUM((G=$B53)*(P=AX$8))</f>
        <v>0 - 0</v>
      </c>
      <c r="AY53" s="12" t="str">
        <f t="array" ref="AY53">SUM((G=AY$8)*(P=$B53))&amp;" - "&amp;SUM((G=$B53)*(P=AY$8))</f>
        <v>0 - 0</v>
      </c>
      <c r="AZ53" s="12" t="str">
        <f t="array" ref="AZ53">SUM((G=AZ$8)*(P=$B53))&amp;" - "&amp;SUM((G=$B53)*(P=AZ$8))</f>
        <v>0 - 0</v>
      </c>
      <c r="BA53" s="12" t="str">
        <f t="array" ref="BA53">SUM((G=BA$8)*(P=$B53))&amp;" - "&amp;SUM((G=$B53)*(P=BA$8))</f>
        <v>0 - 0</v>
      </c>
      <c r="BB53" s="12" t="str">
        <f t="array" ref="BB53">SUM((G=BB$8)*(P=$B53))&amp;" - "&amp;SUM((G=$B53)*(P=BB$8))</f>
        <v>0 - 0</v>
      </c>
      <c r="BC53" s="12" t="str">
        <f t="array" ref="BC53">SUM((G=BC$8)*(P=$B53))&amp;" - "&amp;SUM((G=$B53)*(P=BC$8))</f>
        <v>0 - 0</v>
      </c>
      <c r="BD53" s="12" t="str">
        <f t="array" ref="BD53">SUM((G=BD$8)*(P=$B53))&amp;" - "&amp;SUM((G=$B53)*(P=BD$8))</f>
        <v>0 - 0</v>
      </c>
      <c r="BE53" s="12" t="str">
        <f t="array" ref="BE53">SUM((G=BE$8)*(P=$B53))&amp;" - "&amp;SUM((G=$B53)*(P=BE$8))</f>
        <v>0 - 0</v>
      </c>
      <c r="BF53" s="12" t="str">
        <f t="array" ref="BF53">SUM((G=BF$8)*(P=$B53))&amp;" - "&amp;SUM((G=$B53)*(P=BF$8))</f>
        <v>0 - 0</v>
      </c>
      <c r="BG53" s="12" t="str">
        <f t="array" ref="BG53">SUM((G=BG$8)*(P=$B53))&amp;" - "&amp;SUM((G=$B53)*(P=BG$8))</f>
        <v>0 - 0</v>
      </c>
      <c r="BH53" s="12" t="str">
        <f t="array" ref="BH53">SUM((G=BH$8)*(P=$B53))&amp;" - "&amp;SUM((G=$B53)*(P=BH$8))</f>
        <v>0 - 0</v>
      </c>
      <c r="BI53" s="12" t="str">
        <f t="array" ref="BI53">SUM((G=BI$8)*(P=$B53))&amp;" - "&amp;SUM((G=$B53)*(P=BI$8))</f>
        <v>0 - 0</v>
      </c>
      <c r="BJ53" s="12" t="str">
        <f t="array" ref="BJ53">SUM((G=BJ$8)*(P=$B53))&amp;" - "&amp;SUM((G=$B53)*(P=BJ$8))</f>
        <v>0 - 0</v>
      </c>
      <c r="BK53" s="12" t="str">
        <f t="array" ref="BK53">SUM((G=BK$8)*(P=$B53))&amp;" - "&amp;SUM((G=$B53)*(P=BK$8))</f>
        <v>0 - 0</v>
      </c>
      <c r="BL53" s="12" t="str">
        <f t="array" ref="BL53">SUM((G=BL$8)*(P=$B53))&amp;" - "&amp;SUM((G=$B53)*(P=BL$8))</f>
        <v>0 - 0</v>
      </c>
      <c r="BM53" s="12" t="str">
        <f t="array" ref="BM53">SUM((G=BM$8)*(P=$B53))&amp;" - "&amp;SUM((G=$B53)*(P=BM$8))</f>
        <v>0 - 0</v>
      </c>
      <c r="BN53" s="12" t="str">
        <f t="array" ref="BN53">SUM((G=BN$8)*(P=$B53))&amp;" - "&amp;SUM((G=$B53)*(P=BN$8))</f>
        <v>0 - 0</v>
      </c>
      <c r="BO53" s="12" t="str">
        <f t="array" ref="BO53">SUM((G=BO$8)*(P=$B53))&amp;" - "&amp;SUM((G=$B53)*(P=BO$8))</f>
        <v>0 - 0</v>
      </c>
      <c r="BP53" s="12" t="str">
        <f t="array" ref="BP53">SUM((G=BP$8)*(P=$B53))&amp;" - "&amp;SUM((G=$B53)*(P=BP$8))</f>
        <v>0 - 0</v>
      </c>
      <c r="BQ53" s="12" t="str">
        <f t="array" ref="BQ53">SUM((G=BQ$8)*(P=$B53))&amp;" - "&amp;SUM((G=$B53)*(P=BQ$8))</f>
        <v>0 - 0</v>
      </c>
      <c r="BR53" s="12" t="str">
        <f t="array" ref="BR53">SUM((G=BR$8)*(P=$B53))&amp;" - "&amp;SUM((G=$B53)*(P=BR$8))</f>
        <v>0 - 0</v>
      </c>
      <c r="BS53" s="12" t="str">
        <f t="array" ref="BS53">SUM((G=BS$8)*(P=$B53))&amp;" - "&amp;SUM((G=$B53)*(P=BS$8))</f>
        <v>0 - 0</v>
      </c>
      <c r="BT53" s="21" t="str">
        <f t="shared" si="6"/>
        <v>CHRISTOPHE</v>
      </c>
      <c r="BU53" s="15"/>
    </row>
    <row r="54" spans="2:73" ht="11.1" customHeight="1" x14ac:dyDescent="0.2">
      <c r="B54" s="21" t="s">
        <v>113</v>
      </c>
      <c r="C54" s="35" t="str">
        <f t="array" ref="C54">SUM((G=C$8)*(P=$B54))&amp;" - "&amp;SUM((G=$B54)*(P=C$8))</f>
        <v>0 - 0</v>
      </c>
      <c r="D54" s="12" t="str">
        <f t="array" ref="D54">SUM((G=D$8)*(P=$B54))&amp;" - "&amp;SUM((G=$B54)*(P=D$8))</f>
        <v>0 - 0</v>
      </c>
      <c r="E54" s="12" t="str">
        <f t="array" ref="E54">SUM((G=E$8)*(P=$B54))&amp;" - "&amp;SUM((G=$B54)*(P=E$8))</f>
        <v>0 - 0</v>
      </c>
      <c r="F54" s="12" t="str">
        <f t="array" ref="F54">SUM((G=F$8)*(P=$B54))&amp;" - "&amp;SUM((G=$B54)*(P=F$8))</f>
        <v>0 - 0</v>
      </c>
      <c r="G54" s="12" t="str">
        <f t="array" ref="G54">SUM((G=G$8)*(P=$B54))&amp;" - "&amp;SUM((G=$B54)*(P=G$8))</f>
        <v>0 - 0</v>
      </c>
      <c r="H54" s="12" t="str">
        <f t="array" ref="H54">SUM((G=H$8)*(P=$B54))&amp;" - "&amp;SUM((G=$B54)*(P=H$8))</f>
        <v>0 - 0</v>
      </c>
      <c r="I54" s="12" t="str">
        <f t="array" ref="I54">SUM((G=I$8)*(P=$B54))&amp;" - "&amp;SUM((G=$B54)*(P=I$8))</f>
        <v>0 - 0</v>
      </c>
      <c r="J54" s="12" t="str">
        <f t="array" ref="J54">SUM((G=J$8)*(P=$B54))&amp;" - "&amp;SUM((G=$B54)*(P=J$8))</f>
        <v>0 - 0</v>
      </c>
      <c r="K54" s="12" t="str">
        <f t="array" ref="K54">SUM((G=K$8)*(P=$B54))&amp;" - "&amp;SUM((G=$B54)*(P=K$8))</f>
        <v>0 - 0</v>
      </c>
      <c r="L54" s="12" t="str">
        <f t="array" ref="L54">SUM((G=L$8)*(P=$B54))&amp;" - "&amp;SUM((G=$B54)*(P=L$8))</f>
        <v>0 - 0</v>
      </c>
      <c r="M54" s="12" t="str">
        <f t="array" ref="M54">SUM((G=M$8)*(P=$B54))&amp;" - "&amp;SUM((G=$B54)*(P=M$8))</f>
        <v>0 - 0</v>
      </c>
      <c r="N54" s="12" t="str">
        <f t="array" ref="N54">SUM((G=N$8)*(P=$B54))&amp;" - "&amp;SUM((G=$B54)*(P=N$8))</f>
        <v>0 - 0</v>
      </c>
      <c r="O54" s="12" t="str">
        <f t="array" ref="O54">SUM((G=O$8)*(P=$B54))&amp;" - "&amp;SUM((G=$B54)*(P=O$8))</f>
        <v>0 - 0</v>
      </c>
      <c r="P54" s="12" t="str">
        <f t="array" ref="P54">SUM((G=P$8)*(P=$B54))&amp;" - "&amp;SUM((G=$B54)*(P=P$8))</f>
        <v>1 - 0</v>
      </c>
      <c r="Q54" s="12" t="str">
        <f t="array" ref="Q54">SUM((G=Q$8)*(P=$B54))&amp;" - "&amp;SUM((G=$B54)*(P=Q$8))</f>
        <v>0 - 0</v>
      </c>
      <c r="R54" s="12" t="str">
        <f t="array" ref="R54">SUM((G=R$8)*(P=$B54))&amp;" - "&amp;SUM((G=$B54)*(P=R$8))</f>
        <v>0 - 0</v>
      </c>
      <c r="S54" s="12" t="str">
        <f t="array" ref="S54">SUM((G=S$8)*(P=$B54))&amp;" - "&amp;SUM((G=$B54)*(P=S$8))</f>
        <v>0 - 0</v>
      </c>
      <c r="T54" s="12" t="str">
        <f t="array" ref="T54">SUM((G=T$8)*(P=$B54))&amp;" - "&amp;SUM((G=$B54)*(P=T$8))</f>
        <v>0 - 0</v>
      </c>
      <c r="U54" s="12" t="str">
        <f t="array" ref="U54">SUM((G=U$8)*(P=$B54))&amp;" - "&amp;SUM((G=$B54)*(P=U$8))</f>
        <v>0 - 0</v>
      </c>
      <c r="V54" s="12" t="str">
        <f t="array" ref="V54">SUM((G=V$8)*(P=$B54))&amp;" - "&amp;SUM((G=$B54)*(P=V$8))</f>
        <v>0 - 0</v>
      </c>
      <c r="W54" s="12" t="str">
        <f t="array" ref="W54">SUM((G=W$8)*(P=$B54))&amp;" - "&amp;SUM((G=$B54)*(P=W$8))</f>
        <v>0 - 0</v>
      </c>
      <c r="X54" s="12" t="str">
        <f t="array" ref="X54">SUM((G=X$8)*(P=$B54))&amp;" - "&amp;SUM((G=$B54)*(P=X$8))</f>
        <v>0 - 0</v>
      </c>
      <c r="Y54" s="12" t="str">
        <f t="array" ref="Y54">SUM((G=Y$8)*(P=$B54))&amp;" - "&amp;SUM((G=$B54)*(P=Y$8))</f>
        <v>0 - 0</v>
      </c>
      <c r="Z54" s="12" t="str">
        <f t="array" ref="Z54">SUM((G=Z$8)*(P=$B54))&amp;" - "&amp;SUM((G=$B54)*(P=Z$8))</f>
        <v>0 - 0</v>
      </c>
      <c r="AA54" s="12" t="str">
        <f t="array" ref="AA54">SUM((G=AA$8)*(P=$B54))&amp;" - "&amp;SUM((G=$B54)*(P=AA$8))</f>
        <v>0 - 0</v>
      </c>
      <c r="AB54" s="12" t="str">
        <f t="array" ref="AB54">SUM((G=AB$8)*(P=$B54))&amp;" - "&amp;SUM((G=$B54)*(P=AB$8))</f>
        <v>0 - 0</v>
      </c>
      <c r="AC54" s="12" t="str">
        <f t="array" ref="AC54">SUM((G=AC$8)*(P=$B54))&amp;" - "&amp;SUM((G=$B54)*(P=AC$8))</f>
        <v>0 - 0</v>
      </c>
      <c r="AD54" s="12" t="str">
        <f t="array" ref="AD54">SUM((G=AD$8)*(P=$B54))&amp;" - "&amp;SUM((G=$B54)*(P=AD$8))</f>
        <v>0 - 0</v>
      </c>
      <c r="AE54" s="12" t="str">
        <f t="array" ref="AE54">SUM((G=AE$8)*(P=$B54))&amp;" - "&amp;SUM((G=$B54)*(P=AE$8))</f>
        <v>0 - 0</v>
      </c>
      <c r="AF54" s="12" t="str">
        <f t="array" ref="AF54">SUM((G=AF$8)*(P=$B54))&amp;" - "&amp;SUM((G=$B54)*(P=AF$8))</f>
        <v>0 - 0</v>
      </c>
      <c r="AG54" s="12" t="str">
        <f t="array" ref="AG54">SUM((G=AG$8)*(P=$B54))&amp;" - "&amp;SUM((G=$B54)*(P=AG$8))</f>
        <v>0 - 0</v>
      </c>
      <c r="AH54" s="12" t="str">
        <f t="array" ref="AH54">SUM((G=AH$8)*(P=$B54))&amp;" - "&amp;SUM((G=$B54)*(P=AH$8))</f>
        <v>0 - 0</v>
      </c>
      <c r="AI54" s="12" t="str">
        <f t="array" ref="AI54">SUM((G=AI$8)*(P=$B54))&amp;" - "&amp;SUM((G=$B54)*(P=AI$8))</f>
        <v>0 - 0</v>
      </c>
      <c r="AJ54" s="12" t="str">
        <f t="array" ref="AJ54">SUM((G=AJ$8)*(P=$B54))&amp;" - "&amp;SUM((G=$B54)*(P=AJ$8))</f>
        <v>0 - 0</v>
      </c>
      <c r="AK54" s="12" t="str">
        <f t="array" ref="AK54">SUM((G=AK$8)*(P=$B54))&amp;" - "&amp;SUM((G=$B54)*(P=AK$8))</f>
        <v>0 - 0</v>
      </c>
      <c r="AL54" s="12" t="str">
        <f t="array" ref="AL54">SUM((G=AL$8)*(P=$B54))&amp;" - "&amp;SUM((G=$B54)*(P=AL$8))</f>
        <v>0 - 0</v>
      </c>
      <c r="AM54" s="12" t="str">
        <f t="array" ref="AM54">SUM((G=AM$8)*(P=$B54))&amp;" - "&amp;SUM((G=$B54)*(P=AM$8))</f>
        <v>0 - 0</v>
      </c>
      <c r="AN54" s="12" t="str">
        <f t="array" ref="AN54">SUM((G=AN$8)*(P=$B54))&amp;" - "&amp;SUM((G=$B54)*(P=AN$8))</f>
        <v>0 - 0</v>
      </c>
      <c r="AO54" s="12" t="str">
        <f t="array" ref="AO54">SUM((G=AO$8)*(P=$B54))&amp;" - "&amp;SUM((G=$B54)*(P=AO$8))</f>
        <v>0 - 0</v>
      </c>
      <c r="AP54" s="25" t="str">
        <f t="array" ref="AP54">SUM((G=AP$8)*(P=$B54))&amp;" - "&amp;SUM((G=$B54)*(P=AP$8))</f>
        <v>0 - 0</v>
      </c>
      <c r="AQ54" s="856" t="str">
        <f t="array" ref="AQ54">SUM((G=AQ$8)*(P=$B54))&amp;" - "&amp;SUM((G=$B54)*(P=AQ$8))</f>
        <v>0 - 0</v>
      </c>
      <c r="AR54" s="35" t="str">
        <f t="array" ref="AR54">SUM((G=AR$8)*(P=$B54))&amp;" - "&amp;SUM((G=$B54)*(P=AR$8))</f>
        <v>0 - 0</v>
      </c>
      <c r="AS54" s="12" t="str">
        <f t="array" ref="AS54">SUM((G=AS$8)*(P=$B54))&amp;" - "&amp;SUM((G=$B54)*(P=AS$8))</f>
        <v>0 - 0</v>
      </c>
      <c r="AT54" s="12" t="str">
        <f t="array" ref="AT54">SUM((G=AT$8)*(P=$B54))&amp;" - "&amp;SUM((G=$B54)*(P=AT$8))</f>
        <v>0 - 0</v>
      </c>
      <c r="AU54" s="12" t="str">
        <f t="array" ref="AU54">SUM((G=AU$8)*(P=$B54))&amp;" - "&amp;SUM((G=$B54)*(P=AU$8))</f>
        <v>0 - 0</v>
      </c>
      <c r="AV54" s="12" t="str">
        <f t="array" ref="AV54">SUM((G=AV$8)*(P=$B54))&amp;" - "&amp;SUM((G=$B54)*(P=AV$8))</f>
        <v>0 - 0</v>
      </c>
      <c r="AW54" s="12" t="str">
        <f t="array" ref="AW54">SUM((G=AW$8)*(P=$B54))&amp;" - "&amp;SUM((G=$B54)*(P=AW$8))</f>
        <v>0 - 0</v>
      </c>
      <c r="AX54" s="12" t="str">
        <f t="array" ref="AX54">SUM((G=AX$8)*(P=$B54))&amp;" - "&amp;SUM((G=$B54)*(P=AX$8))</f>
        <v>0 - 0</v>
      </c>
      <c r="AY54" s="12" t="str">
        <f t="array" ref="AY54">SUM((G=AY$8)*(P=$B54))&amp;" - "&amp;SUM((G=$B54)*(P=AY$8))</f>
        <v>0 - 0</v>
      </c>
      <c r="AZ54" s="12" t="str">
        <f t="array" ref="AZ54">SUM((G=AZ$8)*(P=$B54))&amp;" - "&amp;SUM((G=$B54)*(P=AZ$8))</f>
        <v>0 - 0</v>
      </c>
      <c r="BA54" s="12" t="str">
        <f t="array" ref="BA54">SUM((G=BA$8)*(P=$B54))&amp;" - "&amp;SUM((G=$B54)*(P=BA$8))</f>
        <v>0 - 0</v>
      </c>
      <c r="BB54" s="12" t="str">
        <f t="array" ref="BB54">SUM((G=BB$8)*(P=$B54))&amp;" - "&amp;SUM((G=$B54)*(P=BB$8))</f>
        <v>0 - 0</v>
      </c>
      <c r="BC54" s="12" t="str">
        <f t="array" ref="BC54">SUM((G=BC$8)*(P=$B54))&amp;" - "&amp;SUM((G=$B54)*(P=BC$8))</f>
        <v>0 - 0</v>
      </c>
      <c r="BD54" s="12" t="str">
        <f t="array" ref="BD54">SUM((G=BD$8)*(P=$B54))&amp;" - "&amp;SUM((G=$B54)*(P=BD$8))</f>
        <v>0 - 0</v>
      </c>
      <c r="BE54" s="12" t="str">
        <f t="array" ref="BE54">SUM((G=BE$8)*(P=$B54))&amp;" - "&amp;SUM((G=$B54)*(P=BE$8))</f>
        <v>0 - 0</v>
      </c>
      <c r="BF54" s="12" t="str">
        <f t="array" ref="BF54">SUM((G=BF$8)*(P=$B54))&amp;" - "&amp;SUM((G=$B54)*(P=BF$8))</f>
        <v>0 - 0</v>
      </c>
      <c r="BG54" s="12" t="str">
        <f t="array" ref="BG54">SUM((G=BG$8)*(P=$B54))&amp;" - "&amp;SUM((G=$B54)*(P=BG$8))</f>
        <v>0 - 0</v>
      </c>
      <c r="BH54" s="12" t="str">
        <f t="array" ref="BH54">SUM((G=BH$8)*(P=$B54))&amp;" - "&amp;SUM((G=$B54)*(P=BH$8))</f>
        <v>0 - 0</v>
      </c>
      <c r="BI54" s="12" t="str">
        <f t="array" ref="BI54">SUM((G=BI$8)*(P=$B54))&amp;" - "&amp;SUM((G=$B54)*(P=BI$8))</f>
        <v>0 - 0</v>
      </c>
      <c r="BJ54" s="12" t="str">
        <f t="array" ref="BJ54">SUM((G=BJ$8)*(P=$B54))&amp;" - "&amp;SUM((G=$B54)*(P=BJ$8))</f>
        <v>0 - 0</v>
      </c>
      <c r="BK54" s="12" t="str">
        <f t="array" ref="BK54">SUM((G=BK$8)*(P=$B54))&amp;" - "&amp;SUM((G=$B54)*(P=BK$8))</f>
        <v>0 - 0</v>
      </c>
      <c r="BL54" s="12" t="str">
        <f t="array" ref="BL54">SUM((G=BL$8)*(P=$B54))&amp;" - "&amp;SUM((G=$B54)*(P=BL$8))</f>
        <v>0 - 0</v>
      </c>
      <c r="BM54" s="12" t="str">
        <f t="array" ref="BM54">SUM((G=BM$8)*(P=$B54))&amp;" - "&amp;SUM((G=$B54)*(P=BM$8))</f>
        <v>0 - 0</v>
      </c>
      <c r="BN54" s="12" t="str">
        <f t="array" ref="BN54">SUM((G=BN$8)*(P=$B54))&amp;" - "&amp;SUM((G=$B54)*(P=BN$8))</f>
        <v>0 - 0</v>
      </c>
      <c r="BO54" s="12" t="str">
        <f t="array" ref="BO54">SUM((G=BO$8)*(P=$B54))&amp;" - "&amp;SUM((G=$B54)*(P=BO$8))</f>
        <v>0 - 0</v>
      </c>
      <c r="BP54" s="12" t="str">
        <f t="array" ref="BP54">SUM((G=BP$8)*(P=$B54))&amp;" - "&amp;SUM((G=$B54)*(P=BP$8))</f>
        <v>0 - 0</v>
      </c>
      <c r="BQ54" s="12" t="str">
        <f t="array" ref="BQ54">SUM((G=BQ$8)*(P=$B54))&amp;" - "&amp;SUM((G=$B54)*(P=BQ$8))</f>
        <v>0 - 0</v>
      </c>
      <c r="BR54" s="25" t="str">
        <f t="array" ref="BR54">SUM((G=BR$8)*(P=$B54))&amp;" - "&amp;SUM((G=$B54)*(P=BR$8))</f>
        <v>0 - 0</v>
      </c>
      <c r="BS54" s="25" t="str">
        <f t="array" ref="BS54">SUM((G=BS$8)*(P=$B54))&amp;" - "&amp;SUM((G=$B54)*(P=BS$8))</f>
        <v>0 - 0</v>
      </c>
      <c r="BT54" s="21" t="str">
        <f t="shared" si="6"/>
        <v>CORINNE</v>
      </c>
      <c r="BU54" s="15"/>
    </row>
    <row r="55" spans="2:73" ht="11.1" customHeight="1" x14ac:dyDescent="0.2">
      <c r="B55" s="21" t="s">
        <v>265</v>
      </c>
      <c r="C55" s="35" t="str">
        <f t="array" ref="C55">SUM((G=C$8)*(P=$B55))&amp;" - "&amp;SUM((G=$B55)*(P=C$8))</f>
        <v>0 - 0</v>
      </c>
      <c r="D55" s="12" t="str">
        <f t="array" ref="D55">SUM((G=D$8)*(P=$B55))&amp;" - "&amp;SUM((G=$B55)*(P=D$8))</f>
        <v>0 - 0</v>
      </c>
      <c r="E55" s="12" t="str">
        <f t="array" ref="E55">SUM((G=E$8)*(P=$B55))&amp;" - "&amp;SUM((G=$B55)*(P=E$8))</f>
        <v>0 - 0</v>
      </c>
      <c r="F55" s="12" t="str">
        <f t="array" ref="F55">SUM((G=F$8)*(P=$B55))&amp;" - "&amp;SUM((G=$B55)*(P=F$8))</f>
        <v>0 - 0</v>
      </c>
      <c r="G55" s="12" t="str">
        <f t="array" ref="G55">SUM((G=G$8)*(P=$B55))&amp;" - "&amp;SUM((G=$B55)*(P=G$8))</f>
        <v>0 - 0</v>
      </c>
      <c r="H55" s="12" t="str">
        <f t="array" ref="H55">SUM((G=H$8)*(P=$B55))&amp;" - "&amp;SUM((G=$B55)*(P=H$8))</f>
        <v>0 - 0</v>
      </c>
      <c r="I55" s="12" t="str">
        <f t="array" ref="I55">SUM((G=I$8)*(P=$B55))&amp;" - "&amp;SUM((G=$B55)*(P=I$8))</f>
        <v>0 - 0</v>
      </c>
      <c r="J55" s="12" t="str">
        <f t="array" ref="J55">SUM((G=J$8)*(P=$B55))&amp;" - "&amp;SUM((G=$B55)*(P=J$8))</f>
        <v>0 - 0</v>
      </c>
      <c r="K55" s="12" t="str">
        <f t="array" ref="K55">SUM((G=K$8)*(P=$B55))&amp;" - "&amp;SUM((G=$B55)*(P=K$8))</f>
        <v>0 - 0</v>
      </c>
      <c r="L55" s="12" t="str">
        <f t="array" ref="L55">SUM((G=L$8)*(P=$B55))&amp;" - "&amp;SUM((G=$B55)*(P=L$8))</f>
        <v>0 - 0</v>
      </c>
      <c r="M55" s="12" t="str">
        <f t="array" ref="M55">SUM((G=M$8)*(P=$B55))&amp;" - "&amp;SUM((G=$B55)*(P=M$8))</f>
        <v>0 - 0</v>
      </c>
      <c r="N55" s="12" t="str">
        <f t="array" ref="N55">SUM((G=N$8)*(P=$B55))&amp;" - "&amp;SUM((G=$B55)*(P=N$8))</f>
        <v>0 - 0</v>
      </c>
      <c r="O55" s="12" t="str">
        <f t="array" ref="O55">SUM((G=O$8)*(P=$B55))&amp;" - "&amp;SUM((G=$B55)*(P=O$8))</f>
        <v>0 - 0</v>
      </c>
      <c r="P55" s="12" t="str">
        <f t="array" ref="P55">SUM((G=P$8)*(P=$B55))&amp;" - "&amp;SUM((G=$B55)*(P=P$8))</f>
        <v>1 - 0</v>
      </c>
      <c r="Q55" s="12" t="str">
        <f t="array" ref="Q55">SUM((G=Q$8)*(P=$B55))&amp;" - "&amp;SUM((G=$B55)*(P=Q$8))</f>
        <v>0 - 0</v>
      </c>
      <c r="R55" s="12" t="str">
        <f t="array" ref="R55">SUM((G=R$8)*(P=$B55))&amp;" - "&amp;SUM((G=$B55)*(P=R$8))</f>
        <v>0 - 0</v>
      </c>
      <c r="S55" s="12" t="str">
        <f t="array" ref="S55">SUM((G=S$8)*(P=$B55))&amp;" - "&amp;SUM((G=$B55)*(P=S$8))</f>
        <v>0 - 0</v>
      </c>
      <c r="T55" s="12" t="str">
        <f t="array" ref="T55">SUM((G=T$8)*(P=$B55))&amp;" - "&amp;SUM((G=$B55)*(P=T$8))</f>
        <v>0 - 0</v>
      </c>
      <c r="U55" s="12" t="str">
        <f t="array" ref="U55">SUM((G=U$8)*(P=$B55))&amp;" - "&amp;SUM((G=$B55)*(P=U$8))</f>
        <v>0 - 0</v>
      </c>
      <c r="V55" s="12" t="str">
        <f t="array" ref="V55">SUM((G=V$8)*(P=$B55))&amp;" - "&amp;SUM((G=$B55)*(P=V$8))</f>
        <v>0 - 0</v>
      </c>
      <c r="W55" s="12" t="str">
        <f t="array" ref="W55">SUM((G=W$8)*(P=$B55))&amp;" - "&amp;SUM((G=$B55)*(P=W$8))</f>
        <v>0 - 0</v>
      </c>
      <c r="X55" s="12" t="str">
        <f t="array" ref="X55">SUM((G=X$8)*(P=$B55))&amp;" - "&amp;SUM((G=$B55)*(P=X$8))</f>
        <v>0 - 0</v>
      </c>
      <c r="Y55" s="12" t="str">
        <f t="array" ref="Y55">SUM((G=Y$8)*(P=$B55))&amp;" - "&amp;SUM((G=$B55)*(P=Y$8))</f>
        <v>0 - 0</v>
      </c>
      <c r="Z55" s="12" t="str">
        <f t="array" ref="Z55">SUM((G=Z$8)*(P=$B55))&amp;" - "&amp;SUM((G=$B55)*(P=Z$8))</f>
        <v>0 - 0</v>
      </c>
      <c r="AA55" s="12" t="str">
        <f t="array" ref="AA55">SUM((G=AA$8)*(P=$B55))&amp;" - "&amp;SUM((G=$B55)*(P=AA$8))</f>
        <v>0 - 0</v>
      </c>
      <c r="AB55" s="12" t="str">
        <f t="array" ref="AB55">SUM((G=AB$8)*(P=$B55))&amp;" - "&amp;SUM((G=$B55)*(P=AB$8))</f>
        <v>0 - 0</v>
      </c>
      <c r="AC55" s="12" t="str">
        <f t="array" ref="AC55">SUM((G=AC$8)*(P=$B55))&amp;" - "&amp;SUM((G=$B55)*(P=AC$8))</f>
        <v>0 - 0</v>
      </c>
      <c r="AD55" s="12" t="str">
        <f t="array" ref="AD55">SUM((G=AD$8)*(P=$B55))&amp;" - "&amp;SUM((G=$B55)*(P=AD$8))</f>
        <v>0 - 0</v>
      </c>
      <c r="AE55" s="12" t="str">
        <f t="array" ref="AE55">SUM((G=AE$8)*(P=$B55))&amp;" - "&amp;SUM((G=$B55)*(P=AE$8))</f>
        <v>0 - 0</v>
      </c>
      <c r="AF55" s="12" t="str">
        <f t="array" ref="AF55">SUM((G=AF$8)*(P=$B55))&amp;" - "&amp;SUM((G=$B55)*(P=AF$8))</f>
        <v>0 - 0</v>
      </c>
      <c r="AG55" s="12" t="str">
        <f t="array" ref="AG55">SUM((G=AG$8)*(P=$B55))&amp;" - "&amp;SUM((G=$B55)*(P=AG$8))</f>
        <v>0 - 0</v>
      </c>
      <c r="AH55" s="12" t="str">
        <f t="array" ref="AH55">SUM((G=AH$8)*(P=$B55))&amp;" - "&amp;SUM((G=$B55)*(P=AH$8))</f>
        <v>0 - 0</v>
      </c>
      <c r="AI55" s="12" t="str">
        <f t="array" ref="AI55">SUM((G=AI$8)*(P=$B55))&amp;" - "&amp;SUM((G=$B55)*(P=AI$8))</f>
        <v>0 - 0</v>
      </c>
      <c r="AJ55" s="12" t="str">
        <f t="array" ref="AJ55">SUM((G=AJ$8)*(P=$B55))&amp;" - "&amp;SUM((G=$B55)*(P=AJ$8))</f>
        <v>0 - 0</v>
      </c>
      <c r="AK55" s="12" t="str">
        <f t="array" ref="AK55">SUM((G=AK$8)*(P=$B55))&amp;" - "&amp;SUM((G=$B55)*(P=AK$8))</f>
        <v>0 - 0</v>
      </c>
      <c r="AL55" s="12" t="str">
        <f t="array" ref="AL55">SUM((G=AL$8)*(P=$B55))&amp;" - "&amp;SUM((G=$B55)*(P=AL$8))</f>
        <v>0 - 0</v>
      </c>
      <c r="AM55" s="12" t="str">
        <f t="array" ref="AM55">SUM((G=AM$8)*(P=$B55))&amp;" - "&amp;SUM((G=$B55)*(P=AM$8))</f>
        <v>0 - 0</v>
      </c>
      <c r="AN55" s="12" t="str">
        <f t="array" ref="AN55">SUM((G=AN$8)*(P=$B55))&amp;" - "&amp;SUM((G=$B55)*(P=AN$8))</f>
        <v>0 - 0</v>
      </c>
      <c r="AO55" s="12" t="str">
        <f t="array" ref="AO55">SUM((G=AO$8)*(P=$B55))&amp;" - "&amp;SUM((G=$B55)*(P=AO$8))</f>
        <v>0 - 0</v>
      </c>
      <c r="AP55" s="25" t="str">
        <f t="array" ref="AP55">SUM((G=AP$8)*(P=$B55))&amp;" - "&amp;SUM((G=$B55)*(P=AP$8))</f>
        <v>0 - 0</v>
      </c>
      <c r="AQ55" s="856" t="str">
        <f t="array" ref="AQ55">SUM((G=AQ$8)*(P=$B55))&amp;" - "&amp;SUM((G=$B55)*(P=AQ$8))</f>
        <v>0 - 0</v>
      </c>
      <c r="AR55" s="35" t="str">
        <f t="array" ref="AR55">SUM((G=AR$8)*(P=$B55))&amp;" - "&amp;SUM((G=$B55)*(P=AR$8))</f>
        <v>0 - 0</v>
      </c>
      <c r="AS55" s="12" t="str">
        <f t="array" ref="AS55">SUM((G=AS$8)*(P=$B55))&amp;" - "&amp;SUM((G=$B55)*(P=AS$8))</f>
        <v>0 - 0</v>
      </c>
      <c r="AT55" s="12" t="str">
        <f t="array" ref="AT55">SUM((G=AT$8)*(P=$B55))&amp;" - "&amp;SUM((G=$B55)*(P=AT$8))</f>
        <v>0 - 0</v>
      </c>
      <c r="AU55" s="12" t="str">
        <f t="array" ref="AU55">SUM((G=AU$8)*(P=$B55))&amp;" - "&amp;SUM((G=$B55)*(P=AU$8))</f>
        <v>0 - 0</v>
      </c>
      <c r="AV55" s="12" t="str">
        <f t="array" ref="AV55">SUM((G=AV$8)*(P=$B55))&amp;" - "&amp;SUM((G=$B55)*(P=AV$8))</f>
        <v>0 - 0</v>
      </c>
      <c r="AW55" s="12" t="str">
        <f t="array" ref="AW55">SUM((G=AW$8)*(P=$B55))&amp;" - "&amp;SUM((G=$B55)*(P=AW$8))</f>
        <v>0 - 0</v>
      </c>
      <c r="AX55" s="12" t="str">
        <f t="array" ref="AX55">SUM((G=AX$8)*(P=$B55))&amp;" - "&amp;SUM((G=$B55)*(P=AX$8))</f>
        <v>0 - 0</v>
      </c>
      <c r="AY55" s="12" t="str">
        <f t="array" ref="AY55">SUM((G=AY$8)*(P=$B55))&amp;" - "&amp;SUM((G=$B55)*(P=AY$8))</f>
        <v>0 - 0</v>
      </c>
      <c r="AZ55" s="12" t="str">
        <f t="array" ref="AZ55">SUM((G=AZ$8)*(P=$B55))&amp;" - "&amp;SUM((G=$B55)*(P=AZ$8))</f>
        <v>0 - 0</v>
      </c>
      <c r="BA55" s="12" t="str">
        <f t="array" ref="BA55">SUM((G=BA$8)*(P=$B55))&amp;" - "&amp;SUM((G=$B55)*(P=BA$8))</f>
        <v>0 - 0</v>
      </c>
      <c r="BB55" s="12" t="str">
        <f t="array" ref="BB55">SUM((G=BB$8)*(P=$B55))&amp;" - "&amp;SUM((G=$B55)*(P=BB$8))</f>
        <v>0 - 0</v>
      </c>
      <c r="BC55" s="12" t="str">
        <f t="array" ref="BC55">SUM((G=BC$8)*(P=$B55))&amp;" - "&amp;SUM((G=$B55)*(P=BC$8))</f>
        <v>0 - 0</v>
      </c>
      <c r="BD55" s="12" t="str">
        <f t="array" ref="BD55">SUM((G=BD$8)*(P=$B55))&amp;" - "&amp;SUM((G=$B55)*(P=BD$8))</f>
        <v>0 - 0</v>
      </c>
      <c r="BE55" s="12" t="str">
        <f t="array" ref="BE55">SUM((G=BE$8)*(P=$B55))&amp;" - "&amp;SUM((G=$B55)*(P=BE$8))</f>
        <v>0 - 0</v>
      </c>
      <c r="BF55" s="12" t="str">
        <f t="array" ref="BF55">SUM((G=BF$8)*(P=$B55))&amp;" - "&amp;SUM((G=$B55)*(P=BF$8))</f>
        <v>0 - 0</v>
      </c>
      <c r="BG55" s="12" t="str">
        <f t="array" ref="BG55">SUM((G=BG$8)*(P=$B55))&amp;" - "&amp;SUM((G=$B55)*(P=BG$8))</f>
        <v>0 - 0</v>
      </c>
      <c r="BH55" s="12" t="str">
        <f t="array" ref="BH55">SUM((G=BH$8)*(P=$B55))&amp;" - "&amp;SUM((G=$B55)*(P=BH$8))</f>
        <v>0 - 0</v>
      </c>
      <c r="BI55" s="12" t="str">
        <f t="array" ref="BI55">SUM((G=BI$8)*(P=$B55))&amp;" - "&amp;SUM((G=$B55)*(P=BI$8))</f>
        <v>0 - 0</v>
      </c>
      <c r="BJ55" s="12" t="str">
        <f t="array" ref="BJ55">SUM((G=BJ$8)*(P=$B55))&amp;" - "&amp;SUM((G=$B55)*(P=BJ$8))</f>
        <v>0 - 0</v>
      </c>
      <c r="BK55" s="12" t="str">
        <f t="array" ref="BK55">SUM((G=BK$8)*(P=$B55))&amp;" - "&amp;SUM((G=$B55)*(P=BK$8))</f>
        <v>0 - 0</v>
      </c>
      <c r="BL55" s="12" t="str">
        <f t="array" ref="BL55">SUM((G=BL$8)*(P=$B55))&amp;" - "&amp;SUM((G=$B55)*(P=BL$8))</f>
        <v>0 - 0</v>
      </c>
      <c r="BM55" s="12" t="str">
        <f t="array" ref="BM55">SUM((G=BM$8)*(P=$B55))&amp;" - "&amp;SUM((G=$B55)*(P=BM$8))</f>
        <v>0 - 0</v>
      </c>
      <c r="BN55" s="12" t="str">
        <f t="array" ref="BN55">SUM((G=BN$8)*(P=$B55))&amp;" - "&amp;SUM((G=$B55)*(P=BN$8))</f>
        <v>0 - 0</v>
      </c>
      <c r="BO55" s="12" t="str">
        <f t="array" ref="BO55">SUM((G=BO$8)*(P=$B55))&amp;" - "&amp;SUM((G=$B55)*(P=BO$8))</f>
        <v>0 - 0</v>
      </c>
      <c r="BP55" s="12" t="str">
        <f t="array" ref="BP55">SUM((G=BP$8)*(P=$B55))&amp;" - "&amp;SUM((G=$B55)*(P=BP$8))</f>
        <v>0 - 0</v>
      </c>
      <c r="BQ55" s="12" t="str">
        <f t="array" ref="BQ55">SUM((G=BQ$8)*(P=$B55))&amp;" - "&amp;SUM((G=$B55)*(P=BQ$8))</f>
        <v>0 - 0</v>
      </c>
      <c r="BR55" s="25" t="str">
        <f t="array" ref="BR55">SUM((G=BR$8)*(P=$B55))&amp;" - "&amp;SUM((G=$B55)*(P=BR$8))</f>
        <v>0 - 0</v>
      </c>
      <c r="BS55" s="25" t="str">
        <f t="array" ref="BS55">SUM((G=BS$8)*(P=$B55))&amp;" - "&amp;SUM((G=$B55)*(P=BS$8))</f>
        <v>0 - 0</v>
      </c>
      <c r="BT55" s="21" t="str">
        <f t="shared" si="6"/>
        <v>CYRIL D.</v>
      </c>
      <c r="BU55" s="15"/>
    </row>
    <row r="56" spans="2:73" ht="11.1" customHeight="1" x14ac:dyDescent="0.2">
      <c r="B56" s="21" t="s">
        <v>116</v>
      </c>
      <c r="C56" s="35" t="str">
        <f t="array" ref="C56">SUM((G=C$8)*(P=$B56))&amp;" - "&amp;SUM((G=$B56)*(P=C$8))</f>
        <v>0 - 0</v>
      </c>
      <c r="D56" s="12" t="str">
        <f t="array" ref="D56">SUM((G=D$8)*(P=$B56))&amp;" - "&amp;SUM((G=$B56)*(P=D$8))</f>
        <v>0 - 0</v>
      </c>
      <c r="E56" s="12" t="str">
        <f t="array" ref="E56">SUM((G=E$8)*(P=$B56))&amp;" - "&amp;SUM((G=$B56)*(P=E$8))</f>
        <v>0 - 0</v>
      </c>
      <c r="F56" s="12" t="str">
        <f t="array" ref="F56">SUM((G=F$8)*(P=$B56))&amp;" - "&amp;SUM((G=$B56)*(P=F$8))</f>
        <v>0 - 0</v>
      </c>
      <c r="G56" s="12" t="str">
        <f t="array" ref="G56">SUM((G=G$8)*(P=$B56))&amp;" - "&amp;SUM((G=$B56)*(P=G$8))</f>
        <v>0 - 0</v>
      </c>
      <c r="H56" s="12" t="str">
        <f t="array" ref="H56">SUM((G=H$8)*(P=$B56))&amp;" - "&amp;SUM((G=$B56)*(P=H$8))</f>
        <v>0 - 0</v>
      </c>
      <c r="I56" s="12" t="str">
        <f t="array" ref="I56">SUM((G=I$8)*(P=$B56))&amp;" - "&amp;SUM((G=$B56)*(P=I$8))</f>
        <v>1 - 0</v>
      </c>
      <c r="J56" s="12" t="str">
        <f t="array" ref="J56">SUM((G=J$8)*(P=$B56))&amp;" - "&amp;SUM((G=$B56)*(P=J$8))</f>
        <v>0 - 0</v>
      </c>
      <c r="K56" s="12" t="str">
        <f t="array" ref="K56">SUM((G=K$8)*(P=$B56))&amp;" - "&amp;SUM((G=$B56)*(P=K$8))</f>
        <v>0 - 0</v>
      </c>
      <c r="L56" s="12" t="str">
        <f t="array" ref="L56">SUM((G=L$8)*(P=$B56))&amp;" - "&amp;SUM((G=$B56)*(P=L$8))</f>
        <v>0 - 0</v>
      </c>
      <c r="M56" s="12" t="str">
        <f t="array" ref="M56">SUM((G=M$8)*(P=$B56))&amp;" - "&amp;SUM((G=$B56)*(P=M$8))</f>
        <v>0 - 0</v>
      </c>
      <c r="N56" s="12" t="str">
        <f t="array" ref="N56">SUM((G=N$8)*(P=$B56))&amp;" - "&amp;SUM((G=$B56)*(P=N$8))</f>
        <v>0 - 0</v>
      </c>
      <c r="O56" s="12" t="str">
        <f t="array" ref="O56">SUM((G=O$8)*(P=$B56))&amp;" - "&amp;SUM((G=$B56)*(P=O$8))</f>
        <v>0 - 0</v>
      </c>
      <c r="P56" s="12" t="str">
        <f t="array" ref="P56">SUM((G=P$8)*(P=$B56))&amp;" - "&amp;SUM((G=$B56)*(P=P$8))</f>
        <v>0 - 0</v>
      </c>
      <c r="Q56" s="12" t="str">
        <f t="array" ref="Q56">SUM((G=Q$8)*(P=$B56))&amp;" - "&amp;SUM((G=$B56)*(P=Q$8))</f>
        <v>0 - 0</v>
      </c>
      <c r="R56" s="12" t="str">
        <f t="array" ref="R56">SUM((G=R$8)*(P=$B56))&amp;" - "&amp;SUM((G=$B56)*(P=R$8))</f>
        <v>0 - 0</v>
      </c>
      <c r="S56" s="12" t="str">
        <f t="array" ref="S56">SUM((G=S$8)*(P=$B56))&amp;" - "&amp;SUM((G=$B56)*(P=S$8))</f>
        <v>0 - 0</v>
      </c>
      <c r="T56" s="12" t="str">
        <f t="array" ref="T56">SUM((G=T$8)*(P=$B56))&amp;" - "&amp;SUM((G=$B56)*(P=T$8))</f>
        <v>0 - 0</v>
      </c>
      <c r="U56" s="12" t="str">
        <f t="array" ref="U56">SUM((G=U$8)*(P=$B56))&amp;" - "&amp;SUM((G=$B56)*(P=U$8))</f>
        <v>0 - 0</v>
      </c>
      <c r="V56" s="12" t="str">
        <f t="array" ref="V56">SUM((G=V$8)*(P=$B56))&amp;" - "&amp;SUM((G=$B56)*(P=V$8))</f>
        <v>0 - 0</v>
      </c>
      <c r="W56" s="12" t="str">
        <f t="array" ref="W56">SUM((G=W$8)*(P=$B56))&amp;" - "&amp;SUM((G=$B56)*(P=W$8))</f>
        <v>0 - 0</v>
      </c>
      <c r="X56" s="12" t="str">
        <f t="array" ref="X56">SUM((G=X$8)*(P=$B56))&amp;" - "&amp;SUM((G=$B56)*(P=X$8))</f>
        <v>0 - 0</v>
      </c>
      <c r="Y56" s="12" t="str">
        <f t="array" ref="Y56">SUM((G=Y$8)*(P=$B56))&amp;" - "&amp;SUM((G=$B56)*(P=Y$8))</f>
        <v>0 - 0</v>
      </c>
      <c r="Z56" s="12" t="str">
        <f t="array" ref="Z56">SUM((G=Z$8)*(P=$B56))&amp;" - "&amp;SUM((G=$B56)*(P=Z$8))</f>
        <v>0 - 0</v>
      </c>
      <c r="AA56" s="12" t="str">
        <f t="array" ref="AA56">SUM((G=AA$8)*(P=$B56))&amp;" - "&amp;SUM((G=$B56)*(P=AA$8))</f>
        <v>0 - 0</v>
      </c>
      <c r="AB56" s="12" t="str">
        <f t="array" ref="AB56">SUM((G=AB$8)*(P=$B56))&amp;" - "&amp;SUM((G=$B56)*(P=AB$8))</f>
        <v>0 - 0</v>
      </c>
      <c r="AC56" s="12" t="str">
        <f t="array" ref="AC56">SUM((G=AC$8)*(P=$B56))&amp;" - "&amp;SUM((G=$B56)*(P=AC$8))</f>
        <v>0 - 0</v>
      </c>
      <c r="AD56" s="12" t="str">
        <f t="array" ref="AD56">SUM((G=AD$8)*(P=$B56))&amp;" - "&amp;SUM((G=$B56)*(P=AD$8))</f>
        <v>0 - 0</v>
      </c>
      <c r="AE56" s="12" t="str">
        <f t="array" ref="AE56">SUM((G=AE$8)*(P=$B56))&amp;" - "&amp;SUM((G=$B56)*(P=AE$8))</f>
        <v>0 - 0</v>
      </c>
      <c r="AF56" s="12" t="str">
        <f t="array" ref="AF56">SUM((G=AF$8)*(P=$B56))&amp;" - "&amp;SUM((G=$B56)*(P=AF$8))</f>
        <v>0 - 0</v>
      </c>
      <c r="AG56" s="12" t="str">
        <f t="array" ref="AG56">SUM((G=AG$8)*(P=$B56))&amp;" - "&amp;SUM((G=$B56)*(P=AG$8))</f>
        <v>0 - 0</v>
      </c>
      <c r="AH56" s="12" t="str">
        <f t="array" ref="AH56">SUM((G=AH$8)*(P=$B56))&amp;" - "&amp;SUM((G=$B56)*(P=AH$8))</f>
        <v>0 - 0</v>
      </c>
      <c r="AI56" s="12" t="str">
        <f t="array" ref="AI56">SUM((G=AI$8)*(P=$B56))&amp;" - "&amp;SUM((G=$B56)*(P=AI$8))</f>
        <v>0 - 0</v>
      </c>
      <c r="AJ56" s="12" t="str">
        <f t="array" ref="AJ56">SUM((G=AJ$8)*(P=$B56))&amp;" - "&amp;SUM((G=$B56)*(P=AJ$8))</f>
        <v>0 - 0</v>
      </c>
      <c r="AK56" s="12" t="str">
        <f t="array" ref="AK56">SUM((G=AK$8)*(P=$B56))&amp;" - "&amp;SUM((G=$B56)*(P=AK$8))</f>
        <v>0 - 0</v>
      </c>
      <c r="AL56" s="12" t="str">
        <f t="array" ref="AL56">SUM((G=AL$8)*(P=$B56))&amp;" - "&amp;SUM((G=$B56)*(P=AL$8))</f>
        <v>0 - 0</v>
      </c>
      <c r="AM56" s="12" t="str">
        <f t="array" ref="AM56">SUM((G=AM$8)*(P=$B56))&amp;" - "&amp;SUM((G=$B56)*(P=AM$8))</f>
        <v>0 - 0</v>
      </c>
      <c r="AN56" s="12" t="str">
        <f t="array" ref="AN56">SUM((G=AN$8)*(P=$B56))&amp;" - "&amp;SUM((G=$B56)*(P=AN$8))</f>
        <v>0 - 0</v>
      </c>
      <c r="AO56" s="12" t="str">
        <f t="array" ref="AO56">SUM((G=AO$8)*(P=$B56))&amp;" - "&amp;SUM((G=$B56)*(P=AO$8))</f>
        <v>0 - 0</v>
      </c>
      <c r="AP56" s="25" t="str">
        <f t="array" ref="AP56">SUM((G=AP$8)*(P=$B56))&amp;" - "&amp;SUM((G=$B56)*(P=AP$8))</f>
        <v>0 - 0</v>
      </c>
      <c r="AQ56" s="856" t="str">
        <f t="array" ref="AQ56">SUM((G=AQ$8)*(P=$B56))&amp;" - "&amp;SUM((G=$B56)*(P=AQ$8))</f>
        <v>0 - 0</v>
      </c>
      <c r="AR56" s="35" t="str">
        <f t="array" ref="AR56">SUM((G=AR$8)*(P=$B56))&amp;" - "&amp;SUM((G=$B56)*(P=AR$8))</f>
        <v>0 - 0</v>
      </c>
      <c r="AS56" s="12" t="str">
        <f t="array" ref="AS56">SUM((G=AS$8)*(P=$B56))&amp;" - "&amp;SUM((G=$B56)*(P=AS$8))</f>
        <v>0 - 0</v>
      </c>
      <c r="AT56" s="12" t="str">
        <f t="array" ref="AT56">SUM((G=AT$8)*(P=$B56))&amp;" - "&amp;SUM((G=$B56)*(P=AT$8))</f>
        <v>0 - 0</v>
      </c>
      <c r="AU56" s="12" t="str">
        <f t="array" ref="AU56">SUM((G=AU$8)*(P=$B56))&amp;" - "&amp;SUM((G=$B56)*(P=AU$8))</f>
        <v>0 - 0</v>
      </c>
      <c r="AV56" s="12" t="str">
        <f t="array" ref="AV56">SUM((G=AV$8)*(P=$B56))&amp;" - "&amp;SUM((G=$B56)*(P=AV$8))</f>
        <v>0 - 0</v>
      </c>
      <c r="AW56" s="12" t="str">
        <f t="array" ref="AW56">SUM((G=AW$8)*(P=$B56))&amp;" - "&amp;SUM((G=$B56)*(P=AW$8))</f>
        <v>0 - 0</v>
      </c>
      <c r="AX56" s="12" t="str">
        <f t="array" ref="AX56">SUM((G=AX$8)*(P=$B56))&amp;" - "&amp;SUM((G=$B56)*(P=AX$8))</f>
        <v>0 - 0</v>
      </c>
      <c r="AY56" s="12" t="str">
        <f t="array" ref="AY56">SUM((G=AY$8)*(P=$B56))&amp;" - "&amp;SUM((G=$B56)*(P=AY$8))</f>
        <v>0 - 0</v>
      </c>
      <c r="AZ56" s="12" t="str">
        <f t="array" ref="AZ56">SUM((G=AZ$8)*(P=$B56))&amp;" - "&amp;SUM((G=$B56)*(P=AZ$8))</f>
        <v>0 - 0</v>
      </c>
      <c r="BA56" s="12" t="str">
        <f t="array" ref="BA56">SUM((G=BA$8)*(P=$B56))&amp;" - "&amp;SUM((G=$B56)*(P=BA$8))</f>
        <v>0 - 0</v>
      </c>
      <c r="BB56" s="12" t="str">
        <f t="array" ref="BB56">SUM((G=BB$8)*(P=$B56))&amp;" - "&amp;SUM((G=$B56)*(P=BB$8))</f>
        <v>0 - 0</v>
      </c>
      <c r="BC56" s="12" t="str">
        <f t="array" ref="BC56">SUM((G=BC$8)*(P=$B56))&amp;" - "&amp;SUM((G=$B56)*(P=BC$8))</f>
        <v>0 - 0</v>
      </c>
      <c r="BD56" s="12" t="str">
        <f t="array" ref="BD56">SUM((G=BD$8)*(P=$B56))&amp;" - "&amp;SUM((G=$B56)*(P=BD$8))</f>
        <v>0 - 0</v>
      </c>
      <c r="BE56" s="12" t="str">
        <f t="array" ref="BE56">SUM((G=BE$8)*(P=$B56))&amp;" - "&amp;SUM((G=$B56)*(P=BE$8))</f>
        <v>0 - 0</v>
      </c>
      <c r="BF56" s="12" t="str">
        <f t="array" ref="BF56">SUM((G=BF$8)*(P=$B56))&amp;" - "&amp;SUM((G=$B56)*(P=BF$8))</f>
        <v>0 - 0</v>
      </c>
      <c r="BG56" s="12" t="str">
        <f t="array" ref="BG56">SUM((G=BG$8)*(P=$B56))&amp;" - "&amp;SUM((G=$B56)*(P=BG$8))</f>
        <v>0 - 0</v>
      </c>
      <c r="BH56" s="12" t="str">
        <f t="array" ref="BH56">SUM((G=BH$8)*(P=$B56))&amp;" - "&amp;SUM((G=$B56)*(P=BH$8))</f>
        <v>0 - 0</v>
      </c>
      <c r="BI56" s="12" t="str">
        <f t="array" ref="BI56">SUM((G=BI$8)*(P=$B56))&amp;" - "&amp;SUM((G=$B56)*(P=BI$8))</f>
        <v>0 - 0</v>
      </c>
      <c r="BJ56" s="12" t="str">
        <f t="array" ref="BJ56">SUM((G=BJ$8)*(P=$B56))&amp;" - "&amp;SUM((G=$B56)*(P=BJ$8))</f>
        <v>0 - 0</v>
      </c>
      <c r="BK56" s="12" t="str">
        <f t="array" ref="BK56">SUM((G=BK$8)*(P=$B56))&amp;" - "&amp;SUM((G=$B56)*(P=BK$8))</f>
        <v>0 - 0</v>
      </c>
      <c r="BL56" s="12" t="str">
        <f t="array" ref="BL56">SUM((G=BL$8)*(P=$B56))&amp;" - "&amp;SUM((G=$B56)*(P=BL$8))</f>
        <v>0 - 0</v>
      </c>
      <c r="BM56" s="12" t="str">
        <f t="array" ref="BM56">SUM((G=BM$8)*(P=$B56))&amp;" - "&amp;SUM((G=$B56)*(P=BM$8))</f>
        <v>0 - 0</v>
      </c>
      <c r="BN56" s="12" t="str">
        <f t="array" ref="BN56">SUM((G=BN$8)*(P=$B56))&amp;" - "&amp;SUM((G=$B56)*(P=BN$8))</f>
        <v>0 - 0</v>
      </c>
      <c r="BO56" s="12" t="str">
        <f t="array" ref="BO56">SUM((G=BO$8)*(P=$B56))&amp;" - "&amp;SUM((G=$B56)*(P=BO$8))</f>
        <v>0 - 0</v>
      </c>
      <c r="BP56" s="12" t="str">
        <f t="array" ref="BP56">SUM((G=BP$8)*(P=$B56))&amp;" - "&amp;SUM((G=$B56)*(P=BP$8))</f>
        <v>0 - 0</v>
      </c>
      <c r="BQ56" s="12" t="str">
        <f t="array" ref="BQ56">SUM((G=BQ$8)*(P=$B56))&amp;" - "&amp;SUM((G=$B56)*(P=BQ$8))</f>
        <v>0 - 0</v>
      </c>
      <c r="BR56" s="25" t="str">
        <f t="array" ref="BR56">SUM((G=BR$8)*(P=$B56))&amp;" - "&amp;SUM((G=$B56)*(P=BR$8))</f>
        <v>0 - 0</v>
      </c>
      <c r="BS56" s="25" t="str">
        <f t="array" ref="BS56">SUM((G=BS$8)*(P=$B56))&amp;" - "&amp;SUM((G=$B56)*(P=BS$8))</f>
        <v>0 - 0</v>
      </c>
      <c r="BT56" s="21" t="str">
        <f t="shared" si="6"/>
        <v>ELISA</v>
      </c>
      <c r="BU56" s="14"/>
    </row>
    <row r="57" spans="2:73" ht="11.1" customHeight="1" x14ac:dyDescent="0.2">
      <c r="B57" s="21" t="s">
        <v>170</v>
      </c>
      <c r="C57" s="35" t="str">
        <f t="array" ref="C57">SUM((G=C$8)*(P=$B57))&amp;" - "&amp;SUM((G=$B57)*(P=C$8))</f>
        <v>0 - 0</v>
      </c>
      <c r="D57" s="12" t="str">
        <f t="array" ref="D57">SUM((G=D$8)*(P=$B57))&amp;" - "&amp;SUM((G=$B57)*(P=D$8))</f>
        <v>0 - 0</v>
      </c>
      <c r="E57" s="12" t="str">
        <f t="array" ref="E57">SUM((G=E$8)*(P=$B57))&amp;" - "&amp;SUM((G=$B57)*(P=E$8))</f>
        <v>0 - 0</v>
      </c>
      <c r="F57" s="12" t="str">
        <f t="array" ref="F57">SUM((G=F$8)*(P=$B57))&amp;" - "&amp;SUM((G=$B57)*(P=F$8))</f>
        <v>0 - 0</v>
      </c>
      <c r="G57" s="12" t="str">
        <f t="array" ref="G57">SUM((G=G$8)*(P=$B57))&amp;" - "&amp;SUM((G=$B57)*(P=G$8))</f>
        <v>0 - 0</v>
      </c>
      <c r="H57" s="12" t="str">
        <f t="array" ref="H57">SUM((G=H$8)*(P=$B57))&amp;" - "&amp;SUM((G=$B57)*(P=H$8))</f>
        <v>0 - 0</v>
      </c>
      <c r="I57" s="12" t="str">
        <f t="array" ref="I57">SUM((G=I$8)*(P=$B57))&amp;" - "&amp;SUM((G=$B57)*(P=I$8))</f>
        <v>0 - 0</v>
      </c>
      <c r="J57" s="12" t="str">
        <f t="array" ref="J57">SUM((G=J$8)*(P=$B57))&amp;" - "&amp;SUM((G=$B57)*(P=J$8))</f>
        <v>0 - 0</v>
      </c>
      <c r="K57" s="12" t="str">
        <f t="array" ref="K57">SUM((G=K$8)*(P=$B57))&amp;" - "&amp;SUM((G=$B57)*(P=K$8))</f>
        <v>0 - 0</v>
      </c>
      <c r="L57" s="12" t="str">
        <f t="array" ref="L57">SUM((G=L$8)*(P=$B57))&amp;" - "&amp;SUM((G=$B57)*(P=L$8))</f>
        <v>0 - 0</v>
      </c>
      <c r="M57" s="12" t="str">
        <f t="array" ref="M57">SUM((G=M$8)*(P=$B57))&amp;" - "&amp;SUM((G=$B57)*(P=M$8))</f>
        <v>0 - 0</v>
      </c>
      <c r="N57" s="12" t="str">
        <f t="array" ref="N57">SUM((G=N$8)*(P=$B57))&amp;" - "&amp;SUM((G=$B57)*(P=N$8))</f>
        <v>0 - 0</v>
      </c>
      <c r="O57" s="12" t="str">
        <f t="array" ref="O57">SUM((G=O$8)*(P=$B57))&amp;" - "&amp;SUM((G=$B57)*(P=O$8))</f>
        <v>0 - 0</v>
      </c>
      <c r="P57" s="12" t="str">
        <f t="array" ref="P57">SUM((G=P$8)*(P=$B57))&amp;" - "&amp;SUM((G=$B57)*(P=P$8))</f>
        <v>0 - 0</v>
      </c>
      <c r="Q57" s="12" t="str">
        <f t="array" ref="Q57">SUM((G=Q$8)*(P=$B57))&amp;" - "&amp;SUM((G=$B57)*(P=Q$8))</f>
        <v>1 - 0</v>
      </c>
      <c r="R57" s="12" t="str">
        <f t="array" ref="R57">SUM((G=R$8)*(P=$B57))&amp;" - "&amp;SUM((G=$B57)*(P=R$8))</f>
        <v>0 - 0</v>
      </c>
      <c r="S57" s="12" t="str">
        <f t="array" ref="S57">SUM((G=S$8)*(P=$B57))&amp;" - "&amp;SUM((G=$B57)*(P=S$8))</f>
        <v>0 - 0</v>
      </c>
      <c r="T57" s="12" t="str">
        <f t="array" ref="T57">SUM((G=T$8)*(P=$B57))&amp;" - "&amp;SUM((G=$B57)*(P=T$8))</f>
        <v>0 - 0</v>
      </c>
      <c r="U57" s="12" t="str">
        <f t="array" ref="U57">SUM((G=U$8)*(P=$B57))&amp;" - "&amp;SUM((G=$B57)*(P=U$8))</f>
        <v>0 - 0</v>
      </c>
      <c r="V57" s="12" t="str">
        <f t="array" ref="V57">SUM((G=V$8)*(P=$B57))&amp;" - "&amp;SUM((G=$B57)*(P=V$8))</f>
        <v>0 - 0</v>
      </c>
      <c r="W57" s="12" t="str">
        <f t="array" ref="W57">SUM((G=W$8)*(P=$B57))&amp;" - "&amp;SUM((G=$B57)*(P=W$8))</f>
        <v>0 - 0</v>
      </c>
      <c r="X57" s="12" t="str">
        <f t="array" ref="X57">SUM((G=X$8)*(P=$B57))&amp;" - "&amp;SUM((G=$B57)*(P=X$8))</f>
        <v>0 - 0</v>
      </c>
      <c r="Y57" s="12" t="str">
        <f t="array" ref="Y57">SUM((G=Y$8)*(P=$B57))&amp;" - "&amp;SUM((G=$B57)*(P=Y$8))</f>
        <v>0 - 0</v>
      </c>
      <c r="Z57" s="12" t="str">
        <f t="array" ref="Z57">SUM((G=Z$8)*(P=$B57))&amp;" - "&amp;SUM((G=$B57)*(P=Z$8))</f>
        <v>0 - 0</v>
      </c>
      <c r="AA57" s="12" t="str">
        <f t="array" ref="AA57">SUM((G=AA$8)*(P=$B57))&amp;" - "&amp;SUM((G=$B57)*(P=AA$8))</f>
        <v>0 - 0</v>
      </c>
      <c r="AB57" s="12" t="str">
        <f t="array" ref="AB57">SUM((G=AB$8)*(P=$B57))&amp;" - "&amp;SUM((G=$B57)*(P=AB$8))</f>
        <v>0 - 0</v>
      </c>
      <c r="AC57" s="12" t="str">
        <f t="array" ref="AC57">SUM((G=AC$8)*(P=$B57))&amp;" - "&amp;SUM((G=$B57)*(P=AC$8))</f>
        <v>0 - 0</v>
      </c>
      <c r="AD57" s="12" t="str">
        <f t="array" ref="AD57">SUM((G=AD$8)*(P=$B57))&amp;" - "&amp;SUM((G=$B57)*(P=AD$8))</f>
        <v>0 - 0</v>
      </c>
      <c r="AE57" s="12" t="str">
        <f t="array" ref="AE57">SUM((G=AE$8)*(P=$B57))&amp;" - "&amp;SUM((G=$B57)*(P=AE$8))</f>
        <v>0 - 0</v>
      </c>
      <c r="AF57" s="12" t="str">
        <f t="array" ref="AF57">SUM((G=AF$8)*(P=$B57))&amp;" - "&amp;SUM((G=$B57)*(P=AF$8))</f>
        <v>0 - 0</v>
      </c>
      <c r="AG57" s="12" t="str">
        <f t="array" ref="AG57">SUM((G=AG$8)*(P=$B57))&amp;" - "&amp;SUM((G=$B57)*(P=AG$8))</f>
        <v>0 - 0</v>
      </c>
      <c r="AH57" s="12" t="str">
        <f t="array" ref="AH57">SUM((G=AH$8)*(P=$B57))&amp;" - "&amp;SUM((G=$B57)*(P=AH$8))</f>
        <v>0 - 0</v>
      </c>
      <c r="AI57" s="12" t="str">
        <f t="array" ref="AI57">SUM((G=AI$8)*(P=$B57))&amp;" - "&amp;SUM((G=$B57)*(P=AI$8))</f>
        <v>0 - 0</v>
      </c>
      <c r="AJ57" s="12" t="str">
        <f t="array" ref="AJ57">SUM((G=AJ$8)*(P=$B57))&amp;" - "&amp;SUM((G=$B57)*(P=AJ$8))</f>
        <v>0 - 0</v>
      </c>
      <c r="AK57" s="12" t="str">
        <f t="array" ref="AK57">SUM((G=AK$8)*(P=$B57))&amp;" - "&amp;SUM((G=$B57)*(P=AK$8))</f>
        <v>0 - 0</v>
      </c>
      <c r="AL57" s="12" t="str">
        <f t="array" ref="AL57">SUM((G=AL$8)*(P=$B57))&amp;" - "&amp;SUM((G=$B57)*(P=AL$8))</f>
        <v>0 - 0</v>
      </c>
      <c r="AM57" s="12" t="str">
        <f t="array" ref="AM57">SUM((G=AM$8)*(P=$B57))&amp;" - "&amp;SUM((G=$B57)*(P=AM$8))</f>
        <v>0 - 0</v>
      </c>
      <c r="AN57" s="12" t="str">
        <f t="array" ref="AN57">SUM((G=AN$8)*(P=$B57))&amp;" - "&amp;SUM((G=$B57)*(P=AN$8))</f>
        <v>0 - 0</v>
      </c>
      <c r="AO57" s="12" t="str">
        <f t="array" ref="AO57">SUM((G=AO$8)*(P=$B57))&amp;" - "&amp;SUM((G=$B57)*(P=AO$8))</f>
        <v>0 - 0</v>
      </c>
      <c r="AP57" s="25" t="str">
        <f t="array" ref="AP57">SUM((G=AP$8)*(P=$B57))&amp;" - "&amp;SUM((G=$B57)*(P=AP$8))</f>
        <v>0 - 0</v>
      </c>
      <c r="AQ57" s="856" t="str">
        <f t="array" ref="AQ57">SUM((G=AQ$8)*(P=$B57))&amp;" - "&amp;SUM((G=$B57)*(P=AQ$8))</f>
        <v>0 - 1</v>
      </c>
      <c r="AR57" s="35" t="str">
        <f t="array" ref="AR57">SUM((G=AR$8)*(P=$B57))&amp;" - "&amp;SUM((G=$B57)*(P=AR$8))</f>
        <v>0 - 0</v>
      </c>
      <c r="AS57" s="12" t="str">
        <f t="array" ref="AS57">SUM((G=AS$8)*(P=$B57))&amp;" - "&amp;SUM((G=$B57)*(P=AS$8))</f>
        <v>0 - 0</v>
      </c>
      <c r="AT57" s="12" t="str">
        <f t="array" ref="AT57">SUM((G=AT$8)*(P=$B57))&amp;" - "&amp;SUM((G=$B57)*(P=AT$8))</f>
        <v>0 - 0</v>
      </c>
      <c r="AU57" s="12" t="str">
        <f t="array" ref="AU57">SUM((G=AU$8)*(P=$B57))&amp;" - "&amp;SUM((G=$B57)*(P=AU$8))</f>
        <v>0 - 0</v>
      </c>
      <c r="AV57" s="12" t="str">
        <f t="array" ref="AV57">SUM((G=AV$8)*(P=$B57))&amp;" - "&amp;SUM((G=$B57)*(P=AV$8))</f>
        <v>0 - 0</v>
      </c>
      <c r="AW57" s="12" t="str">
        <f t="array" ref="AW57">SUM((G=AW$8)*(P=$B57))&amp;" - "&amp;SUM((G=$B57)*(P=AW$8))</f>
        <v>0 - 0</v>
      </c>
      <c r="AX57" s="12" t="str">
        <f t="array" ref="AX57">SUM((G=AX$8)*(P=$B57))&amp;" - "&amp;SUM((G=$B57)*(P=AX$8))</f>
        <v>0 - 0</v>
      </c>
      <c r="AY57" s="12" t="str">
        <f t="array" ref="AY57">SUM((G=AY$8)*(P=$B57))&amp;" - "&amp;SUM((G=$B57)*(P=AY$8))</f>
        <v>0 - 0</v>
      </c>
      <c r="AZ57" s="12" t="str">
        <f t="array" ref="AZ57">SUM((G=AZ$8)*(P=$B57))&amp;" - "&amp;SUM((G=$B57)*(P=AZ$8))</f>
        <v>0 - 0</v>
      </c>
      <c r="BA57" s="12" t="str">
        <f t="array" ref="BA57">SUM((G=BA$8)*(P=$B57))&amp;" - "&amp;SUM((G=$B57)*(P=BA$8))</f>
        <v>0 - 0</v>
      </c>
      <c r="BB57" s="12" t="str">
        <f t="array" ref="BB57">SUM((G=BB$8)*(P=$B57))&amp;" - "&amp;SUM((G=$B57)*(P=BB$8))</f>
        <v>0 - 0</v>
      </c>
      <c r="BC57" s="12" t="str">
        <f t="array" ref="BC57">SUM((G=BC$8)*(P=$B57))&amp;" - "&amp;SUM((G=$B57)*(P=BC$8))</f>
        <v>0 - 0</v>
      </c>
      <c r="BD57" s="12" t="str">
        <f t="array" ref="BD57">SUM((G=BD$8)*(P=$B57))&amp;" - "&amp;SUM((G=$B57)*(P=BD$8))</f>
        <v>0 - 0</v>
      </c>
      <c r="BE57" s="12" t="str">
        <f t="array" ref="BE57">SUM((G=BE$8)*(P=$B57))&amp;" - "&amp;SUM((G=$B57)*(P=BE$8))</f>
        <v>0 - 0</v>
      </c>
      <c r="BF57" s="12" t="str">
        <f t="array" ref="BF57">SUM((G=BF$8)*(P=$B57))&amp;" - "&amp;SUM((G=$B57)*(P=BF$8))</f>
        <v>0 - 0</v>
      </c>
      <c r="BG57" s="12" t="str">
        <f t="array" ref="BG57">SUM((G=BG$8)*(P=$B57))&amp;" - "&amp;SUM((G=$B57)*(P=BG$8))</f>
        <v>0 - 0</v>
      </c>
      <c r="BH57" s="12" t="str">
        <f t="array" ref="BH57">SUM((G=BH$8)*(P=$B57))&amp;" - "&amp;SUM((G=$B57)*(P=BH$8))</f>
        <v>0 - 0</v>
      </c>
      <c r="BI57" s="12" t="str">
        <f t="array" ref="BI57">SUM((G=BI$8)*(P=$B57))&amp;" - "&amp;SUM((G=$B57)*(P=BI$8))</f>
        <v>0 - 0</v>
      </c>
      <c r="BJ57" s="12" t="str">
        <f t="array" ref="BJ57">SUM((G=BJ$8)*(P=$B57))&amp;" - "&amp;SUM((G=$B57)*(P=BJ$8))</f>
        <v>0 - 0</v>
      </c>
      <c r="BK57" s="12" t="str">
        <f t="array" ref="BK57">SUM((G=BK$8)*(P=$B57))&amp;" - "&amp;SUM((G=$B57)*(P=BK$8))</f>
        <v>0 - 0</v>
      </c>
      <c r="BL57" s="12" t="str">
        <f t="array" ref="BL57">SUM((G=BL$8)*(P=$B57))&amp;" - "&amp;SUM((G=$B57)*(P=BL$8))</f>
        <v>0 - 0</v>
      </c>
      <c r="BM57" s="12" t="str">
        <f t="array" ref="BM57">SUM((G=BM$8)*(P=$B57))&amp;" - "&amp;SUM((G=$B57)*(P=BM$8))</f>
        <v>0 - 0</v>
      </c>
      <c r="BN57" s="12" t="str">
        <f t="array" ref="BN57">SUM((G=BN$8)*(P=$B57))&amp;" - "&amp;SUM((G=$B57)*(P=BN$8))</f>
        <v>0 - 0</v>
      </c>
      <c r="BO57" s="12" t="str">
        <f t="array" ref="BO57">SUM((G=BO$8)*(P=$B57))&amp;" - "&amp;SUM((G=$B57)*(P=BO$8))</f>
        <v>0 - 0</v>
      </c>
      <c r="BP57" s="12" t="str">
        <f t="array" ref="BP57">SUM((G=BP$8)*(P=$B57))&amp;" - "&amp;SUM((G=$B57)*(P=BP$8))</f>
        <v>0 - 0</v>
      </c>
      <c r="BQ57" s="12" t="str">
        <f t="array" ref="BQ57">SUM((G=BQ$8)*(P=$B57))&amp;" - "&amp;SUM((G=$B57)*(P=BQ$8))</f>
        <v>0 - 0</v>
      </c>
      <c r="BR57" s="25" t="str">
        <f t="array" ref="BR57">SUM((G=BR$8)*(P=$B57))&amp;" - "&amp;SUM((G=$B57)*(P=BR$8))</f>
        <v>0 - 0</v>
      </c>
      <c r="BS57" s="25" t="str">
        <f t="array" ref="BS57">SUM((G=BS$8)*(P=$B57))&amp;" - "&amp;SUM((G=$B57)*(P=BS$8))</f>
        <v>0 - 0</v>
      </c>
      <c r="BT57" s="21" t="str">
        <f t="shared" si="6"/>
        <v>ELISE</v>
      </c>
      <c r="BU57" s="14"/>
    </row>
    <row r="58" spans="2:73" ht="11.1" customHeight="1" x14ac:dyDescent="0.2">
      <c r="B58" s="21" t="s">
        <v>91</v>
      </c>
      <c r="C58" s="35" t="str">
        <f t="array" ref="C58">SUM((G=C$8)*(P=$B58))&amp;" - "&amp;SUM((G=$B58)*(P=C$8))</f>
        <v>0 - 0</v>
      </c>
      <c r="D58" s="12" t="str">
        <f t="array" ref="D58">SUM((G=D$8)*(P=$B58))&amp;" - "&amp;SUM((G=$B58)*(P=D$8))</f>
        <v>0 - 0</v>
      </c>
      <c r="E58" s="12" t="str">
        <f t="array" ref="E58">SUM((G=E$8)*(P=$B58))&amp;" - "&amp;SUM((G=$B58)*(P=E$8))</f>
        <v>0 - 0</v>
      </c>
      <c r="F58" s="12" t="str">
        <f t="array" ref="F58">SUM((G=F$8)*(P=$B58))&amp;" - "&amp;SUM((G=$B58)*(P=F$8))</f>
        <v>0 - 0</v>
      </c>
      <c r="G58" s="12" t="str">
        <f t="array" ref="G58">SUM((G=G$8)*(P=$B58))&amp;" - "&amp;SUM((G=$B58)*(P=G$8))</f>
        <v>0 - 0</v>
      </c>
      <c r="H58" s="12" t="str">
        <f t="array" ref="H58">SUM((G=H$8)*(P=$B58))&amp;" - "&amp;SUM((G=$B58)*(P=H$8))</f>
        <v>0 - 0</v>
      </c>
      <c r="I58" s="12" t="str">
        <f t="array" ref="I58">SUM((G=I$8)*(P=$B58))&amp;" - "&amp;SUM((G=$B58)*(P=I$8))</f>
        <v>0 - 0</v>
      </c>
      <c r="J58" s="12" t="str">
        <f t="array" ref="J58">SUM((G=J$8)*(P=$B58))&amp;" - "&amp;SUM((G=$B58)*(P=J$8))</f>
        <v>0 - 0</v>
      </c>
      <c r="K58" s="12" t="str">
        <f t="array" ref="K58">SUM((G=K$8)*(P=$B58))&amp;" - "&amp;SUM((G=$B58)*(P=K$8))</f>
        <v>0 - 0</v>
      </c>
      <c r="L58" s="12" t="str">
        <f t="array" ref="L58">SUM((G=L$8)*(P=$B58))&amp;" - "&amp;SUM((G=$B58)*(P=L$8))</f>
        <v>0 - 0</v>
      </c>
      <c r="M58" s="12" t="str">
        <f t="array" ref="M58">SUM((G=M$8)*(P=$B58))&amp;" - "&amp;SUM((G=$B58)*(P=M$8))</f>
        <v>0 - 0</v>
      </c>
      <c r="N58" s="12" t="str">
        <f t="array" ref="N58">SUM((G=N$8)*(P=$B58))&amp;" - "&amp;SUM((G=$B58)*(P=N$8))</f>
        <v>0 - 0</v>
      </c>
      <c r="O58" s="12" t="str">
        <f t="array" ref="O58">SUM((G=O$8)*(P=$B58))&amp;" - "&amp;SUM((G=$B58)*(P=O$8))</f>
        <v>0 - 0</v>
      </c>
      <c r="P58" s="12" t="str">
        <f t="array" ref="P58">SUM((G=P$8)*(P=$B58))&amp;" - "&amp;SUM((G=$B58)*(P=P$8))</f>
        <v>0 - 0</v>
      </c>
      <c r="Q58" s="12" t="str">
        <f t="array" ref="Q58">SUM((G=Q$8)*(P=$B58))&amp;" - "&amp;SUM((G=$B58)*(P=Q$8))</f>
        <v>0 - 0</v>
      </c>
      <c r="R58" s="12" t="str">
        <f t="array" ref="R58">SUM((G=R$8)*(P=$B58))&amp;" - "&amp;SUM((G=$B58)*(P=R$8))</f>
        <v>0 - 0</v>
      </c>
      <c r="S58" s="12" t="str">
        <f t="array" ref="S58">SUM((G=S$8)*(P=$B58))&amp;" - "&amp;SUM((G=$B58)*(P=S$8))</f>
        <v>1 - 0</v>
      </c>
      <c r="T58" s="12" t="str">
        <f t="array" ref="T58">SUM((G=T$8)*(P=$B58))&amp;" - "&amp;SUM((G=$B58)*(P=T$8))</f>
        <v>0 - 0</v>
      </c>
      <c r="U58" s="12" t="str">
        <f t="array" ref="U58">SUM((G=U$8)*(P=$B58))&amp;" - "&amp;SUM((G=$B58)*(P=U$8))</f>
        <v>0 - 0</v>
      </c>
      <c r="V58" s="12" t="str">
        <f t="array" ref="V58">SUM((G=V$8)*(P=$B58))&amp;" - "&amp;SUM((G=$B58)*(P=V$8))</f>
        <v>0 - 0</v>
      </c>
      <c r="W58" s="12" t="str">
        <f t="array" ref="W58">SUM((G=W$8)*(P=$B58))&amp;" - "&amp;SUM((G=$B58)*(P=W$8))</f>
        <v>0 - 0</v>
      </c>
      <c r="X58" s="12" t="str">
        <f t="array" ref="X58">SUM((G=X$8)*(P=$B58))&amp;" - "&amp;SUM((G=$B58)*(P=X$8))</f>
        <v>0 - 0</v>
      </c>
      <c r="Y58" s="12" t="str">
        <f t="array" ref="Y58">SUM((G=Y$8)*(P=$B58))&amp;" - "&amp;SUM((G=$B58)*(P=Y$8))</f>
        <v>0 - 0</v>
      </c>
      <c r="Z58" s="12" t="str">
        <f t="array" ref="Z58">SUM((G=Z$8)*(P=$B58))&amp;" - "&amp;SUM((G=$B58)*(P=Z$8))</f>
        <v>0 - 0</v>
      </c>
      <c r="AA58" s="12" t="str">
        <f t="array" ref="AA58">SUM((G=AA$8)*(P=$B58))&amp;" - "&amp;SUM((G=$B58)*(P=AA$8))</f>
        <v>0 - 0</v>
      </c>
      <c r="AB58" s="12" t="str">
        <f t="array" ref="AB58">SUM((G=AB$8)*(P=$B58))&amp;" - "&amp;SUM((G=$B58)*(P=AB$8))</f>
        <v>0 - 0</v>
      </c>
      <c r="AC58" s="12" t="str">
        <f t="array" ref="AC58">SUM((G=AC$8)*(P=$B58))&amp;" - "&amp;SUM((G=$B58)*(P=AC$8))</f>
        <v>0 - 0</v>
      </c>
      <c r="AD58" s="12" t="str">
        <f t="array" ref="AD58">SUM((G=AD$8)*(P=$B58))&amp;" - "&amp;SUM((G=$B58)*(P=AD$8))</f>
        <v>0 - 0</v>
      </c>
      <c r="AE58" s="12" t="str">
        <f t="array" ref="AE58">SUM((G=AE$8)*(P=$B58))&amp;" - "&amp;SUM((G=$B58)*(P=AE$8))</f>
        <v>0 - 0</v>
      </c>
      <c r="AF58" s="12" t="str">
        <f t="array" ref="AF58">SUM((G=AF$8)*(P=$B58))&amp;" - "&amp;SUM((G=$B58)*(P=AF$8))</f>
        <v>0 - 0</v>
      </c>
      <c r="AG58" s="12" t="str">
        <f t="array" ref="AG58">SUM((G=AG$8)*(P=$B58))&amp;" - "&amp;SUM((G=$B58)*(P=AG$8))</f>
        <v>0 - 0</v>
      </c>
      <c r="AH58" s="12" t="str">
        <f t="array" ref="AH58">SUM((G=AH$8)*(P=$B58))&amp;" - "&amp;SUM((G=$B58)*(P=AH$8))</f>
        <v>0 - 0</v>
      </c>
      <c r="AI58" s="12" t="str">
        <f t="array" ref="AI58">SUM((G=AI$8)*(P=$B58))&amp;" - "&amp;SUM((G=$B58)*(P=AI$8))</f>
        <v>0 - 0</v>
      </c>
      <c r="AJ58" s="12" t="str">
        <f t="array" ref="AJ58">SUM((G=AJ$8)*(P=$B58))&amp;" - "&amp;SUM((G=$B58)*(P=AJ$8))</f>
        <v>0 - 0</v>
      </c>
      <c r="AK58" s="12" t="str">
        <f t="array" ref="AK58">SUM((G=AK$8)*(P=$B58))&amp;" - "&amp;SUM((G=$B58)*(P=AK$8))</f>
        <v>0 - 0</v>
      </c>
      <c r="AL58" s="12" t="str">
        <f t="array" ref="AL58">SUM((G=AL$8)*(P=$B58))&amp;" - "&amp;SUM((G=$B58)*(P=AL$8))</f>
        <v>0 - 0</v>
      </c>
      <c r="AM58" s="12" t="str">
        <f t="array" ref="AM58">SUM((G=AM$8)*(P=$B58))&amp;" - "&amp;SUM((G=$B58)*(P=AM$8))</f>
        <v>0 - 0</v>
      </c>
      <c r="AN58" s="12" t="str">
        <f t="array" ref="AN58">SUM((G=AN$8)*(P=$B58))&amp;" - "&amp;SUM((G=$B58)*(P=AN$8))</f>
        <v>0 - 0</v>
      </c>
      <c r="AO58" s="12" t="str">
        <f t="array" ref="AO58">SUM((G=AO$8)*(P=$B58))&amp;" - "&amp;SUM((G=$B58)*(P=AO$8))</f>
        <v>0 - 0</v>
      </c>
      <c r="AP58" s="25" t="str">
        <f t="array" ref="AP58">SUM((G=AP$8)*(P=$B58))&amp;" - "&amp;SUM((G=$B58)*(P=AP$8))</f>
        <v>0 - 1</v>
      </c>
      <c r="AQ58" s="856" t="str">
        <f t="array" ref="AQ58">SUM((G=AQ$8)*(P=$B58))&amp;" - "&amp;SUM((G=$B58)*(P=AQ$8))</f>
        <v>0 - 0</v>
      </c>
      <c r="AR58" s="35" t="str">
        <f t="array" ref="AR58">SUM((G=AR$8)*(P=$B58))&amp;" - "&amp;SUM((G=$B58)*(P=AR$8))</f>
        <v>0 - 0</v>
      </c>
      <c r="AS58" s="12" t="str">
        <f t="array" ref="AS58">SUM((G=AS$8)*(P=$B58))&amp;" - "&amp;SUM((G=$B58)*(P=AS$8))</f>
        <v>0 - 0</v>
      </c>
      <c r="AT58" s="12" t="str">
        <f t="array" ref="AT58">SUM((G=AT$8)*(P=$B58))&amp;" - "&amp;SUM((G=$B58)*(P=AT$8))</f>
        <v>0 - 0</v>
      </c>
      <c r="AU58" s="12" t="str">
        <f t="array" ref="AU58">SUM((G=AU$8)*(P=$B58))&amp;" - "&amp;SUM((G=$B58)*(P=AU$8))</f>
        <v>0 - 0</v>
      </c>
      <c r="AV58" s="12" t="str">
        <f t="array" ref="AV58">SUM((G=AV$8)*(P=$B58))&amp;" - "&amp;SUM((G=$B58)*(P=AV$8))</f>
        <v>0 - 0</v>
      </c>
      <c r="AW58" s="12" t="str">
        <f t="array" ref="AW58">SUM((G=AW$8)*(P=$B58))&amp;" - "&amp;SUM((G=$B58)*(P=AW$8))</f>
        <v>0 - 0</v>
      </c>
      <c r="AX58" s="12" t="str">
        <f t="array" ref="AX58">SUM((G=AX$8)*(P=$B58))&amp;" - "&amp;SUM((G=$B58)*(P=AX$8))</f>
        <v>0 - 0</v>
      </c>
      <c r="AY58" s="12" t="str">
        <f t="array" ref="AY58">SUM((G=AY$8)*(P=$B58))&amp;" - "&amp;SUM((G=$B58)*(P=AY$8))</f>
        <v>0 - 0</v>
      </c>
      <c r="AZ58" s="12" t="str">
        <f t="array" ref="AZ58">SUM((G=AZ$8)*(P=$B58))&amp;" - "&amp;SUM((G=$B58)*(P=AZ$8))</f>
        <v>0 - 0</v>
      </c>
      <c r="BA58" s="12" t="str">
        <f t="array" ref="BA58">SUM((G=BA$8)*(P=$B58))&amp;" - "&amp;SUM((G=$B58)*(P=BA$8))</f>
        <v>0 - 0</v>
      </c>
      <c r="BB58" s="12" t="str">
        <f t="array" ref="BB58">SUM((G=BB$8)*(P=$B58))&amp;" - "&amp;SUM((G=$B58)*(P=BB$8))</f>
        <v>0 - 0</v>
      </c>
      <c r="BC58" s="12" t="str">
        <f t="array" ref="BC58">SUM((G=BC$8)*(P=$B58))&amp;" - "&amp;SUM((G=$B58)*(P=BC$8))</f>
        <v>0 - 0</v>
      </c>
      <c r="BD58" s="12" t="str">
        <f t="array" ref="BD58">SUM((G=BD$8)*(P=$B58))&amp;" - "&amp;SUM((G=$B58)*(P=BD$8))</f>
        <v>0 - 0</v>
      </c>
      <c r="BE58" s="12" t="str">
        <f t="array" ref="BE58">SUM((G=BE$8)*(P=$B58))&amp;" - "&amp;SUM((G=$B58)*(P=BE$8))</f>
        <v>0 - 0</v>
      </c>
      <c r="BF58" s="12" t="str">
        <f t="array" ref="BF58">SUM((G=BF$8)*(P=$B58))&amp;" - "&amp;SUM((G=$B58)*(P=BF$8))</f>
        <v>0 - 0</v>
      </c>
      <c r="BG58" s="12" t="str">
        <f t="array" ref="BG58">SUM((G=BG$8)*(P=$B58))&amp;" - "&amp;SUM((G=$B58)*(P=BG$8))</f>
        <v>0 - 0</v>
      </c>
      <c r="BH58" s="12" t="str">
        <f t="array" ref="BH58">SUM((G=BH$8)*(P=$B58))&amp;" - "&amp;SUM((G=$B58)*(P=BH$8))</f>
        <v>0 - 0</v>
      </c>
      <c r="BI58" s="12" t="str">
        <f t="array" ref="BI58">SUM((G=BI$8)*(P=$B58))&amp;" - "&amp;SUM((G=$B58)*(P=BI$8))</f>
        <v>0 - 0</v>
      </c>
      <c r="BJ58" s="12" t="str">
        <f t="array" ref="BJ58">SUM((G=BJ$8)*(P=$B58))&amp;" - "&amp;SUM((G=$B58)*(P=BJ$8))</f>
        <v>0 - 0</v>
      </c>
      <c r="BK58" s="12" t="str">
        <f t="array" ref="BK58">SUM((G=BK$8)*(P=$B58))&amp;" - "&amp;SUM((G=$B58)*(P=BK$8))</f>
        <v>0 - 0</v>
      </c>
      <c r="BL58" s="12" t="str">
        <f t="array" ref="BL58">SUM((G=BL$8)*(P=$B58))&amp;" - "&amp;SUM((G=$B58)*(P=BL$8))</f>
        <v>0 - 0</v>
      </c>
      <c r="BM58" s="12" t="str">
        <f t="array" ref="BM58">SUM((G=BM$8)*(P=$B58))&amp;" - "&amp;SUM((G=$B58)*(P=BM$8))</f>
        <v>0 - 0</v>
      </c>
      <c r="BN58" s="12" t="str">
        <f t="array" ref="BN58">SUM((G=BN$8)*(P=$B58))&amp;" - "&amp;SUM((G=$B58)*(P=BN$8))</f>
        <v>0 - 0</v>
      </c>
      <c r="BO58" s="12" t="str">
        <f t="array" ref="BO58">SUM((G=BO$8)*(P=$B58))&amp;" - "&amp;SUM((G=$B58)*(P=BO$8))</f>
        <v>0 - 0</v>
      </c>
      <c r="BP58" s="12" t="str">
        <f t="array" ref="BP58">SUM((G=BP$8)*(P=$B58))&amp;" - "&amp;SUM((G=$B58)*(P=BP$8))</f>
        <v>0 - 0</v>
      </c>
      <c r="BQ58" s="12" t="str">
        <f t="array" ref="BQ58">SUM((G=BQ$8)*(P=$B58))&amp;" - "&amp;SUM((G=$B58)*(P=BQ$8))</f>
        <v>0 - 0</v>
      </c>
      <c r="BR58" s="25" t="str">
        <f t="array" ref="BR58">SUM((G=BR$8)*(P=$B58))&amp;" - "&amp;SUM((G=$B58)*(P=BR$8))</f>
        <v>0 - 0</v>
      </c>
      <c r="BS58" s="25" t="str">
        <f t="array" ref="BS58">SUM((G=BS$8)*(P=$B58))&amp;" - "&amp;SUM((G=$B58)*(P=BS$8))</f>
        <v>0 - 0</v>
      </c>
      <c r="BT58" s="21" t="str">
        <f t="shared" si="6"/>
        <v>FLORA</v>
      </c>
      <c r="BU58" s="15"/>
    </row>
    <row r="59" spans="2:73" ht="11.1" customHeight="1" x14ac:dyDescent="0.2">
      <c r="B59" s="21" t="s">
        <v>112</v>
      </c>
      <c r="C59" s="35" t="str">
        <f t="array" ref="C59">SUM((G=C$8)*(P=$B59))&amp;" - "&amp;SUM((G=$B59)*(P=C$8))</f>
        <v>0 - 0</v>
      </c>
      <c r="D59" s="12" t="str">
        <f t="array" ref="D59">SUM((G=D$8)*(P=$B59))&amp;" - "&amp;SUM((G=$B59)*(P=D$8))</f>
        <v>0 - 1</v>
      </c>
      <c r="E59" s="12" t="str">
        <f t="array" ref="E59">SUM((G=E$8)*(P=$B59))&amp;" - "&amp;SUM((G=$B59)*(P=E$8))</f>
        <v>0 - 0</v>
      </c>
      <c r="F59" s="12" t="str">
        <f t="array" ref="F59">SUM((G=F$8)*(P=$B59))&amp;" - "&amp;SUM((G=$B59)*(P=F$8))</f>
        <v>0 - 0</v>
      </c>
      <c r="G59" s="12" t="str">
        <f t="array" ref="G59">SUM((G=G$8)*(P=$B59))&amp;" - "&amp;SUM((G=$B59)*(P=G$8))</f>
        <v>0 - 1</v>
      </c>
      <c r="H59" s="12" t="str">
        <f t="array" ref="H59">SUM((G=H$8)*(P=$B59))&amp;" - "&amp;SUM((G=$B59)*(P=H$8))</f>
        <v>0 - 0</v>
      </c>
      <c r="I59" s="12" t="str">
        <f t="array" ref="I59">SUM((G=I$8)*(P=$B59))&amp;" - "&amp;SUM((G=$B59)*(P=I$8))</f>
        <v>0 - 0</v>
      </c>
      <c r="J59" s="12" t="str">
        <f t="array" ref="J59">SUM((G=J$8)*(P=$B59))&amp;" - "&amp;SUM((G=$B59)*(P=J$8))</f>
        <v>0 - 0</v>
      </c>
      <c r="K59" s="12" t="str">
        <f t="array" ref="K59">SUM((G=K$8)*(P=$B59))&amp;" - "&amp;SUM((G=$B59)*(P=K$8))</f>
        <v>0 - 0</v>
      </c>
      <c r="L59" s="12" t="str">
        <f t="array" ref="L59">SUM((G=L$8)*(P=$B59))&amp;" - "&amp;SUM((G=$B59)*(P=L$8))</f>
        <v>0 - 0</v>
      </c>
      <c r="M59" s="12" t="str">
        <f t="array" ref="M59">SUM((G=M$8)*(P=$B59))&amp;" - "&amp;SUM((G=$B59)*(P=M$8))</f>
        <v>0 - 0</v>
      </c>
      <c r="N59" s="12" t="str">
        <f t="array" ref="N59">SUM((G=N$8)*(P=$B59))&amp;" - "&amp;SUM((G=$B59)*(P=N$8))</f>
        <v>0 - 0</v>
      </c>
      <c r="O59" s="12" t="str">
        <f t="array" ref="O59">SUM((G=O$8)*(P=$B59))&amp;" - "&amp;SUM((G=$B59)*(P=O$8))</f>
        <v>0 - 0</v>
      </c>
      <c r="P59" s="12" t="str">
        <f t="array" ref="P59">SUM((G=P$8)*(P=$B59))&amp;" - "&amp;SUM((G=$B59)*(P=P$8))</f>
        <v>0 - 0</v>
      </c>
      <c r="Q59" s="12" t="str">
        <f t="array" ref="Q59">SUM((G=Q$8)*(P=$B59))&amp;" - "&amp;SUM((G=$B59)*(P=Q$8))</f>
        <v>0 - 0</v>
      </c>
      <c r="R59" s="12" t="str">
        <f t="array" ref="R59">SUM((G=R$8)*(P=$B59))&amp;" - "&amp;SUM((G=$B59)*(P=R$8))</f>
        <v>0 - 0</v>
      </c>
      <c r="S59" s="12" t="str">
        <f t="array" ref="S59">SUM((G=S$8)*(P=$B59))&amp;" - "&amp;SUM((G=$B59)*(P=S$8))</f>
        <v>0 - 0</v>
      </c>
      <c r="T59" s="12" t="str">
        <f t="array" ref="T59">SUM((G=T$8)*(P=$B59))&amp;" - "&amp;SUM((G=$B59)*(P=T$8))</f>
        <v>0 - 0</v>
      </c>
      <c r="U59" s="12" t="str">
        <f t="array" ref="U59">SUM((G=U$8)*(P=$B59))&amp;" - "&amp;SUM((G=$B59)*(P=U$8))</f>
        <v>0 - 0</v>
      </c>
      <c r="V59" s="12" t="str">
        <f t="array" ref="V59">SUM((G=V$8)*(P=$B59))&amp;" - "&amp;SUM((G=$B59)*(P=V$8))</f>
        <v>0 - 0</v>
      </c>
      <c r="W59" s="12" t="str">
        <f t="array" ref="W59">SUM((G=W$8)*(P=$B59))&amp;" - "&amp;SUM((G=$B59)*(P=W$8))</f>
        <v>0 - 0</v>
      </c>
      <c r="X59" s="12" t="str">
        <f t="array" ref="X59">SUM((G=X$8)*(P=$B59))&amp;" - "&amp;SUM((G=$B59)*(P=X$8))</f>
        <v>0 - 0</v>
      </c>
      <c r="Y59" s="12" t="str">
        <f t="array" ref="Y59">SUM((G=Y$8)*(P=$B59))&amp;" - "&amp;SUM((G=$B59)*(P=Y$8))</f>
        <v>0 - 0</v>
      </c>
      <c r="Z59" s="12" t="str">
        <f t="array" ref="Z59">SUM((G=Z$8)*(P=$B59))&amp;" - "&amp;SUM((G=$B59)*(P=Z$8))</f>
        <v>0 - 0</v>
      </c>
      <c r="AA59" s="12" t="str">
        <f t="array" ref="AA59">SUM((G=AA$8)*(P=$B59))&amp;" - "&amp;SUM((G=$B59)*(P=AA$8))</f>
        <v>0 - 0</v>
      </c>
      <c r="AB59" s="12" t="str">
        <f t="array" ref="AB59">SUM((G=AB$8)*(P=$B59))&amp;" - "&amp;SUM((G=$B59)*(P=AB$8))</f>
        <v>1 - 0</v>
      </c>
      <c r="AC59" s="12" t="str">
        <f t="array" ref="AC59">SUM((G=AC$8)*(P=$B59))&amp;" - "&amp;SUM((G=$B59)*(P=AC$8))</f>
        <v>0 - 0</v>
      </c>
      <c r="AD59" s="12" t="str">
        <f t="array" ref="AD59">SUM((G=AD$8)*(P=$B59))&amp;" - "&amp;SUM((G=$B59)*(P=AD$8))</f>
        <v>0 - 0</v>
      </c>
      <c r="AE59" s="12" t="str">
        <f t="array" ref="AE59">SUM((G=AE$8)*(P=$B59))&amp;" - "&amp;SUM((G=$B59)*(P=AE$8))</f>
        <v>0 - 0</v>
      </c>
      <c r="AF59" s="12" t="str">
        <f t="array" ref="AF59">SUM((G=AF$8)*(P=$B59))&amp;" - "&amp;SUM((G=$B59)*(P=AF$8))</f>
        <v>0 - 0</v>
      </c>
      <c r="AG59" s="12" t="str">
        <f t="array" ref="AG59">SUM((G=AG$8)*(P=$B59))&amp;" - "&amp;SUM((G=$B59)*(P=AG$8))</f>
        <v>0 - 0</v>
      </c>
      <c r="AH59" s="12" t="str">
        <f t="array" ref="AH59">SUM((G=AH$8)*(P=$B59))&amp;" - "&amp;SUM((G=$B59)*(P=AH$8))</f>
        <v>0 - 0</v>
      </c>
      <c r="AI59" s="12" t="str">
        <f t="array" ref="AI59">SUM((G=AI$8)*(P=$B59))&amp;" - "&amp;SUM((G=$B59)*(P=AI$8))</f>
        <v>0 - 0</v>
      </c>
      <c r="AJ59" s="12" t="str">
        <f t="array" ref="AJ59">SUM((G=AJ$8)*(P=$B59))&amp;" - "&amp;SUM((G=$B59)*(P=AJ$8))</f>
        <v>0 - 1</v>
      </c>
      <c r="AK59" s="12" t="str">
        <f t="array" ref="AK59">SUM((G=AK$8)*(P=$B59))&amp;" - "&amp;SUM((G=$B59)*(P=AK$8))</f>
        <v>0 - 0</v>
      </c>
      <c r="AL59" s="12" t="str">
        <f t="array" ref="AL59">SUM((G=AL$8)*(P=$B59))&amp;" - "&amp;SUM((G=$B59)*(P=AL$8))</f>
        <v>0 - 0</v>
      </c>
      <c r="AM59" s="12" t="str">
        <f t="array" ref="AM59">SUM((G=AM$8)*(P=$B59))&amp;" - "&amp;SUM((G=$B59)*(P=AM$8))</f>
        <v>0 - 0</v>
      </c>
      <c r="AN59" s="12" t="str">
        <f t="array" ref="AN59">SUM((G=AN$8)*(P=$B59))&amp;" - "&amp;SUM((G=$B59)*(P=AN$8))</f>
        <v>0 - 0</v>
      </c>
      <c r="AO59" s="12" t="str">
        <f t="array" ref="AO59">SUM((G=AO$8)*(P=$B59))&amp;" - "&amp;SUM((G=$B59)*(P=AO$8))</f>
        <v>0 - 0</v>
      </c>
      <c r="AP59" s="25" t="str">
        <f t="array" ref="AP59">SUM((G=AP$8)*(P=$B59))&amp;" - "&amp;SUM((G=$B59)*(P=AP$8))</f>
        <v>0 - 0</v>
      </c>
      <c r="AQ59" s="856" t="str">
        <f t="array" ref="AQ59">SUM((G=AQ$8)*(P=$B59))&amp;" - "&amp;SUM((G=$B59)*(P=AQ$8))</f>
        <v>0 - 0</v>
      </c>
      <c r="AR59" s="35" t="str">
        <f t="array" ref="AR59">SUM((G=AR$8)*(P=$B59))&amp;" - "&amp;SUM((G=$B59)*(P=AR$8))</f>
        <v>0 - 0</v>
      </c>
      <c r="AS59" s="12" t="str">
        <f t="array" ref="AS59">SUM((G=AS$8)*(P=$B59))&amp;" - "&amp;SUM((G=$B59)*(P=AS$8))</f>
        <v>0 - 0</v>
      </c>
      <c r="AT59" s="12" t="str">
        <f t="array" ref="AT59">SUM((G=AT$8)*(P=$B59))&amp;" - "&amp;SUM((G=$B59)*(P=AT$8))</f>
        <v>0 - 0</v>
      </c>
      <c r="AU59" s="12" t="str">
        <f t="array" ref="AU59">SUM((G=AU$8)*(P=$B59))&amp;" - "&amp;SUM((G=$B59)*(P=AU$8))</f>
        <v>0 - 0</v>
      </c>
      <c r="AV59" s="12" t="str">
        <f t="array" ref="AV59">SUM((G=AV$8)*(P=$B59))&amp;" - "&amp;SUM((G=$B59)*(P=AV$8))</f>
        <v>0 - 0</v>
      </c>
      <c r="AW59" s="12" t="str">
        <f t="array" ref="AW59">SUM((G=AW$8)*(P=$B59))&amp;" - "&amp;SUM((G=$B59)*(P=AW$8))</f>
        <v>0 - 0</v>
      </c>
      <c r="AX59" s="12" t="str">
        <f t="array" ref="AX59">SUM((G=AX$8)*(P=$B59))&amp;" - "&amp;SUM((G=$B59)*(P=AX$8))</f>
        <v>0 - 0</v>
      </c>
      <c r="AY59" s="12" t="str">
        <f t="array" ref="AY59">SUM((G=AY$8)*(P=$B59))&amp;" - "&amp;SUM((G=$B59)*(P=AY$8))</f>
        <v>0 - 0</v>
      </c>
      <c r="AZ59" s="12" t="str">
        <f t="array" ref="AZ59">SUM((G=AZ$8)*(P=$B59))&amp;" - "&amp;SUM((G=$B59)*(P=AZ$8))</f>
        <v>0 - 0</v>
      </c>
      <c r="BA59" s="12" t="str">
        <f t="array" ref="BA59">SUM((G=BA$8)*(P=$B59))&amp;" - "&amp;SUM((G=$B59)*(P=BA$8))</f>
        <v>0 - 0</v>
      </c>
      <c r="BB59" s="12" t="str">
        <f t="array" ref="BB59">SUM((G=BB$8)*(P=$B59))&amp;" - "&amp;SUM((G=$B59)*(P=BB$8))</f>
        <v>0 - 0</v>
      </c>
      <c r="BC59" s="12" t="str">
        <f t="array" ref="BC59">SUM((G=BC$8)*(P=$B59))&amp;" - "&amp;SUM((G=$B59)*(P=BC$8))</f>
        <v>0 - 0</v>
      </c>
      <c r="BD59" s="12" t="str">
        <f t="array" ref="BD59">SUM((G=BD$8)*(P=$B59))&amp;" - "&amp;SUM((G=$B59)*(P=BD$8))</f>
        <v>0 - 0</v>
      </c>
      <c r="BE59" s="12" t="str">
        <f t="array" ref="BE59">SUM((G=BE$8)*(P=$B59))&amp;" - "&amp;SUM((G=$B59)*(P=BE$8))</f>
        <v>0 - 0</v>
      </c>
      <c r="BF59" s="12" t="str">
        <f t="array" ref="BF59">SUM((G=BF$8)*(P=$B59))&amp;" - "&amp;SUM((G=$B59)*(P=BF$8))</f>
        <v>0 - 0</v>
      </c>
      <c r="BG59" s="12" t="str">
        <f t="array" ref="BG59">SUM((G=BG$8)*(P=$B59))&amp;" - "&amp;SUM((G=$B59)*(P=BG$8))</f>
        <v>0 - 0</v>
      </c>
      <c r="BH59" s="12" t="str">
        <f t="array" ref="BH59">SUM((G=BH$8)*(P=$B59))&amp;" - "&amp;SUM((G=$B59)*(P=BH$8))</f>
        <v>0 - 0</v>
      </c>
      <c r="BI59" s="12" t="str">
        <f t="array" ref="BI59">SUM((G=BI$8)*(P=$B59))&amp;" - "&amp;SUM((G=$B59)*(P=BI$8))</f>
        <v>0 - 0</v>
      </c>
      <c r="BJ59" s="12" t="str">
        <f t="array" ref="BJ59">SUM((G=BJ$8)*(P=$B59))&amp;" - "&amp;SUM((G=$B59)*(P=BJ$8))</f>
        <v>0 - 0</v>
      </c>
      <c r="BK59" s="12" t="str">
        <f t="array" ref="BK59">SUM((G=BK$8)*(P=$B59))&amp;" - "&amp;SUM((G=$B59)*(P=BK$8))</f>
        <v>0 - 0</v>
      </c>
      <c r="BL59" s="12" t="str">
        <f t="array" ref="BL59">SUM((G=BL$8)*(P=$B59))&amp;" - "&amp;SUM((G=$B59)*(P=BL$8))</f>
        <v>0 - 0</v>
      </c>
      <c r="BM59" s="12" t="str">
        <f t="array" ref="BM59">SUM((G=BM$8)*(P=$B59))&amp;" - "&amp;SUM((G=$B59)*(P=BM$8))</f>
        <v>0 - 0</v>
      </c>
      <c r="BN59" s="12" t="str">
        <f t="array" ref="BN59">SUM((G=BN$8)*(P=$B59))&amp;" - "&amp;SUM((G=$B59)*(P=BN$8))</f>
        <v>0 - 0</v>
      </c>
      <c r="BO59" s="12" t="str">
        <f t="array" ref="BO59">SUM((G=BO$8)*(P=$B59))&amp;" - "&amp;SUM((G=$B59)*(P=BO$8))</f>
        <v>0 - 0</v>
      </c>
      <c r="BP59" s="12" t="str">
        <f t="array" ref="BP59">SUM((G=BP$8)*(P=$B59))&amp;" - "&amp;SUM((G=$B59)*(P=BP$8))</f>
        <v>0 - 0</v>
      </c>
      <c r="BQ59" s="12" t="str">
        <f t="array" ref="BQ59">SUM((G=BQ$8)*(P=$B59))&amp;" - "&amp;SUM((G=$B59)*(P=BQ$8))</f>
        <v>0 - 0</v>
      </c>
      <c r="BR59" s="25" t="str">
        <f t="array" ref="BR59">SUM((G=BR$8)*(P=$B59))&amp;" - "&amp;SUM((G=$B59)*(P=BR$8))</f>
        <v>0 - 0</v>
      </c>
      <c r="BS59" s="25" t="str">
        <f t="array" ref="BS59">SUM((G=BS$8)*(P=$B59))&amp;" - "&amp;SUM((G=$B59)*(P=BS$8))</f>
        <v>0 - 0</v>
      </c>
      <c r="BT59" s="21" t="str">
        <f t="shared" si="6"/>
        <v>FREDOUILLE</v>
      </c>
      <c r="BU59" s="15"/>
    </row>
    <row r="60" spans="2:73" ht="11.1" customHeight="1" x14ac:dyDescent="0.2">
      <c r="B60" s="21" t="s">
        <v>115</v>
      </c>
      <c r="C60" s="35" t="str">
        <f t="array" ref="C60">SUM((G=C$8)*(P=$B60))&amp;" - "&amp;SUM((G=$B60)*(P=C$8))</f>
        <v>0 - 0</v>
      </c>
      <c r="D60" s="12" t="str">
        <f t="array" ref="D60">SUM((G=D$8)*(P=$B60))&amp;" - "&amp;SUM((G=$B60)*(P=D$8))</f>
        <v>0 - 0</v>
      </c>
      <c r="E60" s="12" t="str">
        <f t="array" ref="E60">SUM((G=E$8)*(P=$B60))&amp;" - "&amp;SUM((G=$B60)*(P=E$8))</f>
        <v>0 - 0</v>
      </c>
      <c r="F60" s="12" t="str">
        <f t="array" ref="F60">SUM((G=F$8)*(P=$B60))&amp;" - "&amp;SUM((G=$B60)*(P=F$8))</f>
        <v>0 - 0</v>
      </c>
      <c r="G60" s="12" t="str">
        <f t="array" ref="G60">SUM((G=G$8)*(P=$B60))&amp;" - "&amp;SUM((G=$B60)*(P=G$8))</f>
        <v>0 - 0</v>
      </c>
      <c r="H60" s="12" t="str">
        <f t="array" ref="H60">SUM((G=H$8)*(P=$B60))&amp;" - "&amp;SUM((G=$B60)*(P=H$8))</f>
        <v>0 - 0</v>
      </c>
      <c r="I60" s="12" t="str">
        <f t="array" ref="I60">SUM((G=I$8)*(P=$B60))&amp;" - "&amp;SUM((G=$B60)*(P=I$8))</f>
        <v>0 - 0</v>
      </c>
      <c r="J60" s="12" t="str">
        <f t="array" ref="J60">SUM((G=J$8)*(P=$B60))&amp;" - "&amp;SUM((G=$B60)*(P=J$8))</f>
        <v>0 - 0</v>
      </c>
      <c r="K60" s="12" t="str">
        <f t="array" ref="K60">SUM((G=K$8)*(P=$B60))&amp;" - "&amp;SUM((G=$B60)*(P=K$8))</f>
        <v>0 - 0</v>
      </c>
      <c r="L60" s="12" t="str">
        <f t="array" ref="L60">SUM((G=L$8)*(P=$B60))&amp;" - "&amp;SUM((G=$B60)*(P=L$8))</f>
        <v>0 - 0</v>
      </c>
      <c r="M60" s="12" t="str">
        <f t="array" ref="M60">SUM((G=M$8)*(P=$B60))&amp;" - "&amp;SUM((G=$B60)*(P=M$8))</f>
        <v>0 - 0</v>
      </c>
      <c r="N60" s="12" t="str">
        <f t="array" ref="N60">SUM((G=N$8)*(P=$B60))&amp;" - "&amp;SUM((G=$B60)*(P=N$8))</f>
        <v>0 - 0</v>
      </c>
      <c r="O60" s="12" t="str">
        <f t="array" ref="O60">SUM((G=O$8)*(P=$B60))&amp;" - "&amp;SUM((G=$B60)*(P=O$8))</f>
        <v>0 - 0</v>
      </c>
      <c r="P60" s="12" t="str">
        <f t="array" ref="P60">SUM((G=P$8)*(P=$B60))&amp;" - "&amp;SUM((G=$B60)*(P=P$8))</f>
        <v>1 - 0</v>
      </c>
      <c r="Q60" s="12" t="str">
        <f t="array" ref="Q60">SUM((G=Q$8)*(P=$B60))&amp;" - "&amp;SUM((G=$B60)*(P=Q$8))</f>
        <v>0 - 0</v>
      </c>
      <c r="R60" s="12" t="str">
        <f t="array" ref="R60">SUM((G=R$8)*(P=$B60))&amp;" - "&amp;SUM((G=$B60)*(P=R$8))</f>
        <v>0 - 0</v>
      </c>
      <c r="S60" s="12" t="str">
        <f t="array" ref="S60">SUM((G=S$8)*(P=$B60))&amp;" - "&amp;SUM((G=$B60)*(P=S$8))</f>
        <v>0 - 0</v>
      </c>
      <c r="T60" s="12" t="str">
        <f t="array" ref="T60">SUM((G=T$8)*(P=$B60))&amp;" - "&amp;SUM((G=$B60)*(P=T$8))</f>
        <v>0 - 0</v>
      </c>
      <c r="U60" s="12" t="str">
        <f t="array" ref="U60">SUM((G=U$8)*(P=$B60))&amp;" - "&amp;SUM((G=$B60)*(P=U$8))</f>
        <v>0 - 0</v>
      </c>
      <c r="V60" s="12" t="str">
        <f t="array" ref="V60">SUM((G=V$8)*(P=$B60))&amp;" - "&amp;SUM((G=$B60)*(P=V$8))</f>
        <v>0 - 0</v>
      </c>
      <c r="W60" s="12" t="str">
        <f t="array" ref="W60">SUM((G=W$8)*(P=$B60))&amp;" - "&amp;SUM((G=$B60)*(P=W$8))</f>
        <v>0 - 0</v>
      </c>
      <c r="X60" s="12" t="str">
        <f t="array" ref="X60">SUM((G=X$8)*(P=$B60))&amp;" - "&amp;SUM((G=$B60)*(P=X$8))</f>
        <v>0 - 0</v>
      </c>
      <c r="Y60" s="12" t="str">
        <f t="array" ref="Y60">SUM((G=Y$8)*(P=$B60))&amp;" - "&amp;SUM((G=$B60)*(P=Y$8))</f>
        <v>0 - 0</v>
      </c>
      <c r="Z60" s="12" t="str">
        <f t="array" ref="Z60">SUM((G=Z$8)*(P=$B60))&amp;" - "&amp;SUM((G=$B60)*(P=Z$8))</f>
        <v>0 - 0</v>
      </c>
      <c r="AA60" s="12" t="str">
        <f t="array" ref="AA60">SUM((G=AA$8)*(P=$B60))&amp;" - "&amp;SUM((G=$B60)*(P=AA$8))</f>
        <v>0 - 0</v>
      </c>
      <c r="AB60" s="12" t="str">
        <f t="array" ref="AB60">SUM((G=AB$8)*(P=$B60))&amp;" - "&amp;SUM((G=$B60)*(P=AB$8))</f>
        <v>0 - 0</v>
      </c>
      <c r="AC60" s="12" t="str">
        <f t="array" ref="AC60">SUM((G=AC$8)*(P=$B60))&amp;" - "&amp;SUM((G=$B60)*(P=AC$8))</f>
        <v>0 - 0</v>
      </c>
      <c r="AD60" s="12" t="str">
        <f t="array" ref="AD60">SUM((G=AD$8)*(P=$B60))&amp;" - "&amp;SUM((G=$B60)*(P=AD$8))</f>
        <v>0 - 0</v>
      </c>
      <c r="AE60" s="12" t="str">
        <f t="array" ref="AE60">SUM((G=AE$8)*(P=$B60))&amp;" - "&amp;SUM((G=$B60)*(P=AE$8))</f>
        <v>0 - 0</v>
      </c>
      <c r="AF60" s="12" t="str">
        <f t="array" ref="AF60">SUM((G=AF$8)*(P=$B60))&amp;" - "&amp;SUM((G=$B60)*(P=AF$8))</f>
        <v>0 - 0</v>
      </c>
      <c r="AG60" s="12" t="str">
        <f t="array" ref="AG60">SUM((G=AG$8)*(P=$B60))&amp;" - "&amp;SUM((G=$B60)*(P=AG$8))</f>
        <v>0 - 0</v>
      </c>
      <c r="AH60" s="12" t="str">
        <f t="array" ref="AH60">SUM((G=AH$8)*(P=$B60))&amp;" - "&amp;SUM((G=$B60)*(P=AH$8))</f>
        <v>0 - 0</v>
      </c>
      <c r="AI60" s="12" t="str">
        <f t="array" ref="AI60">SUM((G=AI$8)*(P=$B60))&amp;" - "&amp;SUM((G=$B60)*(P=AI$8))</f>
        <v>0 - 0</v>
      </c>
      <c r="AJ60" s="12" t="str">
        <f t="array" ref="AJ60">SUM((G=AJ$8)*(P=$B60))&amp;" - "&amp;SUM((G=$B60)*(P=AJ$8))</f>
        <v>0 - 0</v>
      </c>
      <c r="AK60" s="12" t="str">
        <f t="array" ref="AK60">SUM((G=AK$8)*(P=$B60))&amp;" - "&amp;SUM((G=$B60)*(P=AK$8))</f>
        <v>0 - 0</v>
      </c>
      <c r="AL60" s="12" t="str">
        <f t="array" ref="AL60">SUM((G=AL$8)*(P=$B60))&amp;" - "&amp;SUM((G=$B60)*(P=AL$8))</f>
        <v>0 - 0</v>
      </c>
      <c r="AM60" s="12" t="str">
        <f t="array" ref="AM60">SUM((G=AM$8)*(P=$B60))&amp;" - "&amp;SUM((G=$B60)*(P=AM$8))</f>
        <v>0 - 0</v>
      </c>
      <c r="AN60" s="12" t="str">
        <f t="array" ref="AN60">SUM((G=AN$8)*(P=$B60))&amp;" - "&amp;SUM((G=$B60)*(P=AN$8))</f>
        <v>0 - 0</v>
      </c>
      <c r="AO60" s="12" t="str">
        <f t="array" ref="AO60">SUM((G=AO$8)*(P=$B60))&amp;" - "&amp;SUM((G=$B60)*(P=AO$8))</f>
        <v>0 - 0</v>
      </c>
      <c r="AP60" s="25" t="str">
        <f t="array" ref="AP60">SUM((G=AP$8)*(P=$B60))&amp;" - "&amp;SUM((G=$B60)*(P=AP$8))</f>
        <v>0 - 0</v>
      </c>
      <c r="AQ60" s="856" t="str">
        <f t="array" ref="AQ60">SUM((G=AQ$8)*(P=$B60))&amp;" - "&amp;SUM((G=$B60)*(P=AQ$8))</f>
        <v>0 - 0</v>
      </c>
      <c r="AR60" s="35" t="str">
        <f t="array" ref="AR60">SUM((G=AR$8)*(P=$B60))&amp;" - "&amp;SUM((G=$B60)*(P=AR$8))</f>
        <v>0 - 0</v>
      </c>
      <c r="AS60" s="12" t="str">
        <f t="array" ref="AS60">SUM((G=AS$8)*(P=$B60))&amp;" - "&amp;SUM((G=$B60)*(P=AS$8))</f>
        <v>0 - 0</v>
      </c>
      <c r="AT60" s="12" t="str">
        <f t="array" ref="AT60">SUM((G=AT$8)*(P=$B60))&amp;" - "&amp;SUM((G=$B60)*(P=AT$8))</f>
        <v>0 - 0</v>
      </c>
      <c r="AU60" s="12" t="str">
        <f t="array" ref="AU60">SUM((G=AU$8)*(P=$B60))&amp;" - "&amp;SUM((G=$B60)*(P=AU$8))</f>
        <v>0 - 0</v>
      </c>
      <c r="AV60" s="12" t="str">
        <f t="array" ref="AV60">SUM((G=AV$8)*(P=$B60))&amp;" - "&amp;SUM((G=$B60)*(P=AV$8))</f>
        <v>0 - 0</v>
      </c>
      <c r="AW60" s="12" t="str">
        <f t="array" ref="AW60">SUM((G=AW$8)*(P=$B60))&amp;" - "&amp;SUM((G=$B60)*(P=AW$8))</f>
        <v>0 - 0</v>
      </c>
      <c r="AX60" s="12" t="str">
        <f t="array" ref="AX60">SUM((G=AX$8)*(P=$B60))&amp;" - "&amp;SUM((G=$B60)*(P=AX$8))</f>
        <v>0 - 0</v>
      </c>
      <c r="AY60" s="12" t="str">
        <f t="array" ref="AY60">SUM((G=AY$8)*(P=$B60))&amp;" - "&amp;SUM((G=$B60)*(P=AY$8))</f>
        <v>0 - 0</v>
      </c>
      <c r="AZ60" s="12" t="str">
        <f t="array" ref="AZ60">SUM((G=AZ$8)*(P=$B60))&amp;" - "&amp;SUM((G=$B60)*(P=AZ$8))</f>
        <v>0 - 0</v>
      </c>
      <c r="BA60" s="12" t="str">
        <f t="array" ref="BA60">SUM((G=BA$8)*(P=$B60))&amp;" - "&amp;SUM((G=$B60)*(P=BA$8))</f>
        <v>0 - 0</v>
      </c>
      <c r="BB60" s="12" t="str">
        <f t="array" ref="BB60">SUM((G=BB$8)*(P=$B60))&amp;" - "&amp;SUM((G=$B60)*(P=BB$8))</f>
        <v>0 - 0</v>
      </c>
      <c r="BC60" s="12" t="str">
        <f t="array" ref="BC60">SUM((G=BC$8)*(P=$B60))&amp;" - "&amp;SUM((G=$B60)*(P=BC$8))</f>
        <v>0 - 0</v>
      </c>
      <c r="BD60" s="12" t="str">
        <f t="array" ref="BD60">SUM((G=BD$8)*(P=$B60))&amp;" - "&amp;SUM((G=$B60)*(P=BD$8))</f>
        <v>0 - 0</v>
      </c>
      <c r="BE60" s="12" t="str">
        <f t="array" ref="BE60">SUM((G=BE$8)*(P=$B60))&amp;" - "&amp;SUM((G=$B60)*(P=BE$8))</f>
        <v>0 - 0</v>
      </c>
      <c r="BF60" s="12" t="str">
        <f t="array" ref="BF60">SUM((G=BF$8)*(P=$B60))&amp;" - "&amp;SUM((G=$B60)*(P=BF$8))</f>
        <v>0 - 0</v>
      </c>
      <c r="BG60" s="12" t="str">
        <f t="array" ref="BG60">SUM((G=BG$8)*(P=$B60))&amp;" - "&amp;SUM((G=$B60)*(P=BG$8))</f>
        <v>0 - 0</v>
      </c>
      <c r="BH60" s="12" t="str">
        <f t="array" ref="BH60">SUM((G=BH$8)*(P=$B60))&amp;" - "&amp;SUM((G=$B60)*(P=BH$8))</f>
        <v>0 - 0</v>
      </c>
      <c r="BI60" s="12" t="str">
        <f t="array" ref="BI60">SUM((G=BI$8)*(P=$B60))&amp;" - "&amp;SUM((G=$B60)*(P=BI$8))</f>
        <v>0 - 0</v>
      </c>
      <c r="BJ60" s="12" t="str">
        <f t="array" ref="BJ60">SUM((G=BJ$8)*(P=$B60))&amp;" - "&amp;SUM((G=$B60)*(P=BJ$8))</f>
        <v>0 - 0</v>
      </c>
      <c r="BK60" s="12" t="str">
        <f t="array" ref="BK60">SUM((G=BK$8)*(P=$B60))&amp;" - "&amp;SUM((G=$B60)*(P=BK$8))</f>
        <v>0 - 0</v>
      </c>
      <c r="BL60" s="12" t="str">
        <f t="array" ref="BL60">SUM((G=BL$8)*(P=$B60))&amp;" - "&amp;SUM((G=$B60)*(P=BL$8))</f>
        <v>0 - 0</v>
      </c>
      <c r="BM60" s="12" t="str">
        <f t="array" ref="BM60">SUM((G=BM$8)*(P=$B60))&amp;" - "&amp;SUM((G=$B60)*(P=BM$8))</f>
        <v>0 - 0</v>
      </c>
      <c r="BN60" s="12" t="str">
        <f t="array" ref="BN60">SUM((G=BN$8)*(P=$B60))&amp;" - "&amp;SUM((G=$B60)*(P=BN$8))</f>
        <v>0 - 0</v>
      </c>
      <c r="BO60" s="12" t="str">
        <f t="array" ref="BO60">SUM((G=BO$8)*(P=$B60))&amp;" - "&amp;SUM((G=$B60)*(P=BO$8))</f>
        <v>0 - 0</v>
      </c>
      <c r="BP60" s="12" t="str">
        <f t="array" ref="BP60">SUM((G=BP$8)*(P=$B60))&amp;" - "&amp;SUM((G=$B60)*(P=BP$8))</f>
        <v>0 - 0</v>
      </c>
      <c r="BQ60" s="12" t="str">
        <f t="array" ref="BQ60">SUM((G=BQ$8)*(P=$B60))&amp;" - "&amp;SUM((G=$B60)*(P=BQ$8))</f>
        <v>0 - 0</v>
      </c>
      <c r="BR60" s="25" t="str">
        <f t="array" ref="BR60">SUM((G=BR$8)*(P=$B60))&amp;" - "&amp;SUM((G=$B60)*(P=BR$8))</f>
        <v>0 - 0</v>
      </c>
      <c r="BS60" s="25" t="str">
        <f t="array" ref="BS60">SUM((G=BS$8)*(P=$B60))&amp;" - "&amp;SUM((G=$B60)*(P=BS$8))</f>
        <v>0 - 0</v>
      </c>
      <c r="BT60" s="21" t="str">
        <f t="shared" si="6"/>
        <v>GEOFFROY</v>
      </c>
      <c r="BU60" s="16"/>
    </row>
    <row r="61" spans="2:73" ht="11.1" customHeight="1" x14ac:dyDescent="0.2">
      <c r="B61" s="22" t="s">
        <v>294</v>
      </c>
      <c r="C61" s="35" t="str">
        <f t="array" ref="C61">SUM((G=C$8)*(P=$B61))&amp;" - "&amp;SUM((G=$B61)*(P=C$8))</f>
        <v>0 - 0</v>
      </c>
      <c r="D61" s="12" t="str">
        <f t="array" ref="D61">SUM((G=D$8)*(P=$B61))&amp;" - "&amp;SUM((G=$B61)*(P=D$8))</f>
        <v>0 - 0</v>
      </c>
      <c r="E61" s="12" t="str">
        <f t="array" ref="E61">SUM((G=E$8)*(P=$B61))&amp;" - "&amp;SUM((G=$B61)*(P=E$8))</f>
        <v>0 - 0</v>
      </c>
      <c r="F61" s="12" t="str">
        <f t="array" ref="F61">SUM((G=F$8)*(P=$B61))&amp;" - "&amp;SUM((G=$B61)*(P=F$8))</f>
        <v>0 - 0</v>
      </c>
      <c r="G61" s="12" t="str">
        <f t="array" ref="G61">SUM((G=G$8)*(P=$B61))&amp;" - "&amp;SUM((G=$B61)*(P=G$8))</f>
        <v>0 - 0</v>
      </c>
      <c r="H61" s="12" t="str">
        <f t="array" ref="H61">SUM((G=H$8)*(P=$B61))&amp;" - "&amp;SUM((G=$B61)*(P=H$8))</f>
        <v>0 - 0</v>
      </c>
      <c r="I61" s="12" t="str">
        <f t="array" ref="I61">SUM((G=I$8)*(P=$B61))&amp;" - "&amp;SUM((G=$B61)*(P=I$8))</f>
        <v>0 - 0</v>
      </c>
      <c r="J61" s="12" t="str">
        <f t="array" ref="J61">SUM((G=J$8)*(P=$B61))&amp;" - "&amp;SUM((G=$B61)*(P=J$8))</f>
        <v>0 - 0</v>
      </c>
      <c r="K61" s="12" t="str">
        <f t="array" ref="K61">SUM((G=K$8)*(P=$B61))&amp;" - "&amp;SUM((G=$B61)*(P=K$8))</f>
        <v>0 - 0</v>
      </c>
      <c r="L61" s="12" t="str">
        <f t="array" ref="L61">SUM((G=L$8)*(P=$B61))&amp;" - "&amp;SUM((G=$B61)*(P=L$8))</f>
        <v>0 - 0</v>
      </c>
      <c r="M61" s="12" t="str">
        <f t="array" ref="M61">SUM((G=M$8)*(P=$B61))&amp;" - "&amp;SUM((G=$B61)*(P=M$8))</f>
        <v>0 - 0</v>
      </c>
      <c r="N61" s="12" t="str">
        <f t="array" ref="N61">SUM((G=N$8)*(P=$B61))&amp;" - "&amp;SUM((G=$B61)*(P=N$8))</f>
        <v>0 - 0</v>
      </c>
      <c r="O61" s="12" t="str">
        <f t="array" ref="O61">SUM((G=O$8)*(P=$B61))&amp;" - "&amp;SUM((G=$B61)*(P=O$8))</f>
        <v>0 - 0</v>
      </c>
      <c r="P61" s="12" t="str">
        <f t="array" ref="P61">SUM((G=P$8)*(P=$B61))&amp;" - "&amp;SUM((G=$B61)*(P=P$8))</f>
        <v>0 - 0</v>
      </c>
      <c r="Q61" s="12" t="str">
        <f t="array" ref="Q61">SUM((G=Q$8)*(P=$B61))&amp;" - "&amp;SUM((G=$B61)*(P=Q$8))</f>
        <v>0 - 0</v>
      </c>
      <c r="R61" s="12" t="str">
        <f t="array" ref="R61">SUM((G=R$8)*(P=$B61))&amp;" - "&amp;SUM((G=$B61)*(P=R$8))</f>
        <v>0 - 0</v>
      </c>
      <c r="S61" s="12" t="str">
        <f t="array" ref="S61">SUM((G=S$8)*(P=$B61))&amp;" - "&amp;SUM((G=$B61)*(P=S$8))</f>
        <v>0 - 0</v>
      </c>
      <c r="T61" s="12" t="str">
        <f t="array" ref="T61">SUM((G=T$8)*(P=$B61))&amp;" - "&amp;SUM((G=$B61)*(P=T$8))</f>
        <v>0 - 0</v>
      </c>
      <c r="U61" s="12" t="str">
        <f t="array" ref="U61">SUM((G=U$8)*(P=$B61))&amp;" - "&amp;SUM((G=$B61)*(P=U$8))</f>
        <v>0 - 0</v>
      </c>
      <c r="V61" s="12" t="str">
        <f t="array" ref="V61">SUM((G=V$8)*(P=$B61))&amp;" - "&amp;SUM((G=$B61)*(P=V$8))</f>
        <v>0 - 0</v>
      </c>
      <c r="W61" s="12" t="str">
        <f t="array" ref="W61">SUM((G=W$8)*(P=$B61))&amp;" - "&amp;SUM((G=$B61)*(P=W$8))</f>
        <v>0 - 0</v>
      </c>
      <c r="X61" s="12" t="str">
        <f t="array" ref="X61">SUM((G=X$8)*(P=$B61))&amp;" - "&amp;SUM((G=$B61)*(P=X$8))</f>
        <v>1 - 0</v>
      </c>
      <c r="Y61" s="12" t="str">
        <f t="array" ref="Y61">SUM((G=Y$8)*(P=$B61))&amp;" - "&amp;SUM((G=$B61)*(P=Y$8))</f>
        <v>0 - 0</v>
      </c>
      <c r="Z61" s="12" t="str">
        <f t="array" ref="Z61">SUM((G=Z$8)*(P=$B61))&amp;" - "&amp;SUM((G=$B61)*(P=Z$8))</f>
        <v>0 - 0</v>
      </c>
      <c r="AA61" s="12" t="str">
        <f t="array" ref="AA61">SUM((G=AA$8)*(P=$B61))&amp;" - "&amp;SUM((G=$B61)*(P=AA$8))</f>
        <v>0 - 0</v>
      </c>
      <c r="AB61" s="12" t="str">
        <f t="array" ref="AB61">SUM((G=AB$8)*(P=$B61))&amp;" - "&amp;SUM((G=$B61)*(P=AB$8))</f>
        <v>0 - 0</v>
      </c>
      <c r="AC61" s="12" t="str">
        <f t="array" ref="AC61">SUM((G=AC$8)*(P=$B61))&amp;" - "&amp;SUM((G=$B61)*(P=AC$8))</f>
        <v>0 - 0</v>
      </c>
      <c r="AD61" s="12" t="str">
        <f t="array" ref="AD61">SUM((G=AD$8)*(P=$B61))&amp;" - "&amp;SUM((G=$B61)*(P=AD$8))</f>
        <v>0 - 0</v>
      </c>
      <c r="AE61" s="12" t="str">
        <f t="array" ref="AE61">SUM((G=AE$8)*(P=$B61))&amp;" - "&amp;SUM((G=$B61)*(P=AE$8))</f>
        <v>0 - 0</v>
      </c>
      <c r="AF61" s="12" t="str">
        <f t="array" ref="AF61">SUM((G=AF$8)*(P=$B61))&amp;" - "&amp;SUM((G=$B61)*(P=AF$8))</f>
        <v>0 - 0</v>
      </c>
      <c r="AG61" s="12" t="str">
        <f t="array" ref="AG61">SUM((G=AG$8)*(P=$B61))&amp;" - "&amp;SUM((G=$B61)*(P=AG$8))</f>
        <v>0 - 0</v>
      </c>
      <c r="AH61" s="12" t="str">
        <f t="array" ref="AH61">SUM((G=AH$8)*(P=$B61))&amp;" - "&amp;SUM((G=$B61)*(P=AH$8))</f>
        <v>0 - 0</v>
      </c>
      <c r="AI61" s="12" t="str">
        <f t="array" ref="AI61">SUM((G=AI$8)*(P=$B61))&amp;" - "&amp;SUM((G=$B61)*(P=AI$8))</f>
        <v>0 - 0</v>
      </c>
      <c r="AJ61" s="12" t="str">
        <f t="array" ref="AJ61">SUM((G=AJ$8)*(P=$B61))&amp;" - "&amp;SUM((G=$B61)*(P=AJ$8))</f>
        <v>0 - 0</v>
      </c>
      <c r="AK61" s="12" t="str">
        <f t="array" ref="AK61">SUM((G=AK$8)*(P=$B61))&amp;" - "&amp;SUM((G=$B61)*(P=AK$8))</f>
        <v>0 - 0</v>
      </c>
      <c r="AL61" s="12" t="str">
        <f t="array" ref="AL61">SUM((G=AL$8)*(P=$B61))&amp;" - "&amp;SUM((G=$B61)*(P=AL$8))</f>
        <v>0 - 0</v>
      </c>
      <c r="AM61" s="12" t="str">
        <f t="array" ref="AM61">SUM((G=AM$8)*(P=$B61))&amp;" - "&amp;SUM((G=$B61)*(P=AM$8))</f>
        <v>0 - 0</v>
      </c>
      <c r="AN61" s="12" t="str">
        <f t="array" ref="AN61">SUM((G=AN$8)*(P=$B61))&amp;" - "&amp;SUM((G=$B61)*(P=AN$8))</f>
        <v>0 - 0</v>
      </c>
      <c r="AO61" s="12" t="str">
        <f t="array" ref="AO61">SUM((G=AO$8)*(P=$B61))&amp;" - "&amp;SUM((G=$B61)*(P=AO$8))</f>
        <v>0 - 0</v>
      </c>
      <c r="AP61" s="25" t="str">
        <f t="array" ref="AP61">SUM((G=AP$8)*(P=$B61))&amp;" - "&amp;SUM((G=$B61)*(P=AP$8))</f>
        <v>0 - 0</v>
      </c>
      <c r="AQ61" s="856" t="str">
        <f t="array" ref="AQ61">SUM((G=AQ$8)*(P=$B61))&amp;" - "&amp;SUM((G=$B61)*(P=AQ$8))</f>
        <v>0 - 0</v>
      </c>
      <c r="AR61" s="35" t="str">
        <f t="array" ref="AR61">SUM((G=AR$8)*(P=$B61))&amp;" - "&amp;SUM((G=$B61)*(P=AR$8))</f>
        <v>0 - 0</v>
      </c>
      <c r="AS61" s="12" t="str">
        <f t="array" ref="AS61">SUM((G=AS$8)*(P=$B61))&amp;" - "&amp;SUM((G=$B61)*(P=AS$8))</f>
        <v>0 - 0</v>
      </c>
      <c r="AT61" s="12" t="str">
        <f t="array" ref="AT61">SUM((G=AT$8)*(P=$B61))&amp;" - "&amp;SUM((G=$B61)*(P=AT$8))</f>
        <v>0 - 0</v>
      </c>
      <c r="AU61" s="12" t="str">
        <f t="array" ref="AU61">SUM((G=AU$8)*(P=$B61))&amp;" - "&amp;SUM((G=$B61)*(P=AU$8))</f>
        <v>0 - 0</v>
      </c>
      <c r="AV61" s="12" t="str">
        <f t="array" ref="AV61">SUM((G=AV$8)*(P=$B61))&amp;" - "&amp;SUM((G=$B61)*(P=AV$8))</f>
        <v>0 - 0</v>
      </c>
      <c r="AW61" s="12" t="str">
        <f t="array" ref="AW61">SUM((G=AW$8)*(P=$B61))&amp;" - "&amp;SUM((G=$B61)*(P=AW$8))</f>
        <v>0 - 0</v>
      </c>
      <c r="AX61" s="12" t="str">
        <f t="array" ref="AX61">SUM((G=AX$8)*(P=$B61))&amp;" - "&amp;SUM((G=$B61)*(P=AX$8))</f>
        <v>0 - 0</v>
      </c>
      <c r="AY61" s="12" t="str">
        <f t="array" ref="AY61">SUM((G=AY$8)*(P=$B61))&amp;" - "&amp;SUM((G=$B61)*(P=AY$8))</f>
        <v>0 - 0</v>
      </c>
      <c r="AZ61" s="12" t="str">
        <f t="array" ref="AZ61">SUM((G=AZ$8)*(P=$B61))&amp;" - "&amp;SUM((G=$B61)*(P=AZ$8))</f>
        <v>0 - 0</v>
      </c>
      <c r="BA61" s="12" t="str">
        <f t="array" ref="BA61">SUM((G=BA$8)*(P=$B61))&amp;" - "&amp;SUM((G=$B61)*(P=BA$8))</f>
        <v>0 - 0</v>
      </c>
      <c r="BB61" s="12" t="str">
        <f t="array" ref="BB61">SUM((G=BB$8)*(P=$B61))&amp;" - "&amp;SUM((G=$B61)*(P=BB$8))</f>
        <v>0 - 0</v>
      </c>
      <c r="BC61" s="12" t="str">
        <f t="array" ref="BC61">SUM((G=BC$8)*(P=$B61))&amp;" - "&amp;SUM((G=$B61)*(P=BC$8))</f>
        <v>0 - 0</v>
      </c>
      <c r="BD61" s="12" t="str">
        <f t="array" ref="BD61">SUM((G=BD$8)*(P=$B61))&amp;" - "&amp;SUM((G=$B61)*(P=BD$8))</f>
        <v>0 - 0</v>
      </c>
      <c r="BE61" s="12" t="str">
        <f t="array" ref="BE61">SUM((G=BE$8)*(P=$B61))&amp;" - "&amp;SUM((G=$B61)*(P=BE$8))</f>
        <v>0 - 0</v>
      </c>
      <c r="BF61" s="12" t="str">
        <f t="array" ref="BF61">SUM((G=BF$8)*(P=$B61))&amp;" - "&amp;SUM((G=$B61)*(P=BF$8))</f>
        <v>0 - 0</v>
      </c>
      <c r="BG61" s="12" t="str">
        <f t="array" ref="BG61">SUM((G=BG$8)*(P=$B61))&amp;" - "&amp;SUM((G=$B61)*(P=BG$8))</f>
        <v>0 - 0</v>
      </c>
      <c r="BH61" s="12" t="str">
        <f t="array" ref="BH61">SUM((G=BH$8)*(P=$B61))&amp;" - "&amp;SUM((G=$B61)*(P=BH$8))</f>
        <v>0 - 0</v>
      </c>
      <c r="BI61" s="12" t="str">
        <f t="array" ref="BI61">SUM((G=BI$8)*(P=$B61))&amp;" - "&amp;SUM((G=$B61)*(P=BI$8))</f>
        <v>0 - 0</v>
      </c>
      <c r="BJ61" s="12" t="str">
        <f t="array" ref="BJ61">SUM((G=BJ$8)*(P=$B61))&amp;" - "&amp;SUM((G=$B61)*(P=BJ$8))</f>
        <v>0 - 0</v>
      </c>
      <c r="BK61" s="12" t="str">
        <f t="array" ref="BK61">SUM((G=BK$8)*(P=$B61))&amp;" - "&amp;SUM((G=$B61)*(P=BK$8))</f>
        <v>0 - 0</v>
      </c>
      <c r="BL61" s="12" t="str">
        <f t="array" ref="BL61">SUM((G=BL$8)*(P=$B61))&amp;" - "&amp;SUM((G=$B61)*(P=BL$8))</f>
        <v>0 - 0</v>
      </c>
      <c r="BM61" s="12" t="str">
        <f t="array" ref="BM61">SUM((G=BM$8)*(P=$B61))&amp;" - "&amp;SUM((G=$B61)*(P=BM$8))</f>
        <v>0 - 0</v>
      </c>
      <c r="BN61" s="12" t="str">
        <f t="array" ref="BN61">SUM((G=BN$8)*(P=$B61))&amp;" - "&amp;SUM((G=$B61)*(P=BN$8))</f>
        <v>0 - 0</v>
      </c>
      <c r="BO61" s="12" t="str">
        <f t="array" ref="BO61">SUM((G=BO$8)*(P=$B61))&amp;" - "&amp;SUM((G=$B61)*(P=BO$8))</f>
        <v>0 - 0</v>
      </c>
      <c r="BP61" s="12" t="str">
        <f t="array" ref="BP61">SUM((G=BP$8)*(P=$B61))&amp;" - "&amp;SUM((G=$B61)*(P=BP$8))</f>
        <v>0 - 0</v>
      </c>
      <c r="BQ61" s="12" t="str">
        <f t="array" ref="BQ61">SUM((G=BQ$8)*(P=$B61))&amp;" - "&amp;SUM((G=$B61)*(P=BQ$8))</f>
        <v>0 - 0</v>
      </c>
      <c r="BR61" s="25" t="str">
        <f t="array" ref="BR61">SUM((G=BR$8)*(P=$B61))&amp;" - "&amp;SUM((G=$B61)*(P=BR$8))</f>
        <v>0 - 0</v>
      </c>
      <c r="BS61" s="25" t="str">
        <f t="array" ref="BS61">SUM((G=BS$8)*(P=$B61))&amp;" - "&amp;SUM((G=$B61)*(P=BS$8))</f>
        <v>0 - 0</v>
      </c>
      <c r="BT61" s="21" t="str">
        <f t="shared" si="6"/>
        <v>JEAN-BAPTISTE</v>
      </c>
      <c r="BU61" s="16"/>
    </row>
    <row r="62" spans="2:73" ht="11.1" customHeight="1" x14ac:dyDescent="0.2">
      <c r="B62" s="22" t="s">
        <v>204</v>
      </c>
      <c r="C62" s="35" t="str">
        <f t="array" ref="C62">SUM((G=C$8)*(P=$B62))&amp;" - "&amp;SUM((G=$B62)*(P=C$8))</f>
        <v>0 - 0</v>
      </c>
      <c r="D62" s="12" t="str">
        <f t="array" ref="D62">SUM((G=D$8)*(P=$B62))&amp;" - "&amp;SUM((G=$B62)*(P=D$8))</f>
        <v>0 - 0</v>
      </c>
      <c r="E62" s="12" t="str">
        <f t="array" ref="E62">SUM((G=E$8)*(P=$B62))&amp;" - "&amp;SUM((G=$B62)*(P=E$8))</f>
        <v>0 - 0</v>
      </c>
      <c r="F62" s="12" t="str">
        <f t="array" ref="F62">SUM((G=F$8)*(P=$B62))&amp;" - "&amp;SUM((G=$B62)*(P=F$8))</f>
        <v>0 - 0</v>
      </c>
      <c r="G62" s="12" t="str">
        <f t="array" ref="G62">SUM((G=G$8)*(P=$B62))&amp;" - "&amp;SUM((G=$B62)*(P=G$8))</f>
        <v>0 - 0</v>
      </c>
      <c r="H62" s="12" t="str">
        <f t="array" ref="H62">SUM((G=H$8)*(P=$B62))&amp;" - "&amp;SUM((G=$B62)*(P=H$8))</f>
        <v>0 - 0</v>
      </c>
      <c r="I62" s="12" t="str">
        <f t="array" ref="I62">SUM((G=I$8)*(P=$B62))&amp;" - "&amp;SUM((G=$B62)*(P=I$8))</f>
        <v>0 - 0</v>
      </c>
      <c r="J62" s="12" t="str">
        <f t="array" ref="J62">SUM((G=J$8)*(P=$B62))&amp;" - "&amp;SUM((G=$B62)*(P=J$8))</f>
        <v>0 - 0</v>
      </c>
      <c r="K62" s="12" t="str">
        <f t="array" ref="K62">SUM((G=K$8)*(P=$B62))&amp;" - "&amp;SUM((G=$B62)*(P=K$8))</f>
        <v>0 - 0</v>
      </c>
      <c r="L62" s="12" t="str">
        <f t="array" ref="L62">SUM((G=L$8)*(P=$B62))&amp;" - "&amp;SUM((G=$B62)*(P=L$8))</f>
        <v>0 - 0</v>
      </c>
      <c r="M62" s="12" t="str">
        <f t="array" ref="M62">SUM((G=M$8)*(P=$B62))&amp;" - "&amp;SUM((G=$B62)*(P=M$8))</f>
        <v>0 - 0</v>
      </c>
      <c r="N62" s="12" t="str">
        <f t="array" ref="N62">SUM((G=N$8)*(P=$B62))&amp;" - "&amp;SUM((G=$B62)*(P=N$8))</f>
        <v>0 - 0</v>
      </c>
      <c r="O62" s="12" t="str">
        <f t="array" ref="O62">SUM((G=O$8)*(P=$B62))&amp;" - "&amp;SUM((G=$B62)*(P=O$8))</f>
        <v>0 - 0</v>
      </c>
      <c r="P62" s="12" t="str">
        <f t="array" ref="P62">SUM((G=P$8)*(P=$B62))&amp;" - "&amp;SUM((G=$B62)*(P=P$8))</f>
        <v>1 - 0</v>
      </c>
      <c r="Q62" s="12" t="str">
        <f t="array" ref="Q62">SUM((G=Q$8)*(P=$B62))&amp;" - "&amp;SUM((G=$B62)*(P=Q$8))</f>
        <v>0 - 0</v>
      </c>
      <c r="R62" s="12" t="str">
        <f t="array" ref="R62">SUM((G=R$8)*(P=$B62))&amp;" - "&amp;SUM((G=$B62)*(P=R$8))</f>
        <v>0 - 0</v>
      </c>
      <c r="S62" s="12" t="str">
        <f t="array" ref="S62">SUM((G=S$8)*(P=$B62))&amp;" - "&amp;SUM((G=$B62)*(P=S$8))</f>
        <v>0 - 0</v>
      </c>
      <c r="T62" s="12" t="str">
        <f t="array" ref="T62">SUM((G=T$8)*(P=$B62))&amp;" - "&amp;SUM((G=$B62)*(P=T$8))</f>
        <v>0 - 0</v>
      </c>
      <c r="U62" s="12" t="str">
        <f t="array" ref="U62">SUM((G=U$8)*(P=$B62))&amp;" - "&amp;SUM((G=$B62)*(P=U$8))</f>
        <v>0 - 0</v>
      </c>
      <c r="V62" s="12" t="str">
        <f t="array" ref="V62">SUM((G=V$8)*(P=$B62))&amp;" - "&amp;SUM((G=$B62)*(P=V$8))</f>
        <v>0 - 0</v>
      </c>
      <c r="W62" s="12" t="str">
        <f t="array" ref="W62">SUM((G=W$8)*(P=$B62))&amp;" - "&amp;SUM((G=$B62)*(P=W$8))</f>
        <v>0 - 0</v>
      </c>
      <c r="X62" s="12" t="str">
        <f t="array" ref="X62">SUM((G=X$8)*(P=$B62))&amp;" - "&amp;SUM((G=$B62)*(P=X$8))</f>
        <v>0 - 0</v>
      </c>
      <c r="Y62" s="12" t="str">
        <f t="array" ref="Y62">SUM((G=Y$8)*(P=$B62))&amp;" - "&amp;SUM((G=$B62)*(P=Y$8))</f>
        <v>0 - 0</v>
      </c>
      <c r="Z62" s="12" t="str">
        <f t="array" ref="Z62">SUM((G=Z$8)*(P=$B62))&amp;" - "&amp;SUM((G=$B62)*(P=Z$8))</f>
        <v>0 - 0</v>
      </c>
      <c r="AA62" s="12" t="str">
        <f t="array" ref="AA62">SUM((G=AA$8)*(P=$B62))&amp;" - "&amp;SUM((G=$B62)*(P=AA$8))</f>
        <v>0 - 0</v>
      </c>
      <c r="AB62" s="12" t="str">
        <f t="array" ref="AB62">SUM((G=AB$8)*(P=$B62))&amp;" - "&amp;SUM((G=$B62)*(P=AB$8))</f>
        <v>0 - 0</v>
      </c>
      <c r="AC62" s="12" t="str">
        <f t="array" ref="AC62">SUM((G=AC$8)*(P=$B62))&amp;" - "&amp;SUM((G=$B62)*(P=AC$8))</f>
        <v>0 - 0</v>
      </c>
      <c r="AD62" s="12" t="str">
        <f t="array" ref="AD62">SUM((G=AD$8)*(P=$B62))&amp;" - "&amp;SUM((G=$B62)*(P=AD$8))</f>
        <v>0 - 0</v>
      </c>
      <c r="AE62" s="12" t="str">
        <f t="array" ref="AE62">SUM((G=AE$8)*(P=$B62))&amp;" - "&amp;SUM((G=$B62)*(P=AE$8))</f>
        <v>0 - 0</v>
      </c>
      <c r="AF62" s="12" t="str">
        <f t="array" ref="AF62">SUM((G=AF$8)*(P=$B62))&amp;" - "&amp;SUM((G=$B62)*(P=AF$8))</f>
        <v>0 - 0</v>
      </c>
      <c r="AG62" s="12" t="str">
        <f t="array" ref="AG62">SUM((G=AG$8)*(P=$B62))&amp;" - "&amp;SUM((G=$B62)*(P=AG$8))</f>
        <v>0 - 0</v>
      </c>
      <c r="AH62" s="12" t="str">
        <f t="array" ref="AH62">SUM((G=AH$8)*(P=$B62))&amp;" - "&amp;SUM((G=$B62)*(P=AH$8))</f>
        <v>0 - 0</v>
      </c>
      <c r="AI62" s="12" t="str">
        <f t="array" ref="AI62">SUM((G=AI$8)*(P=$B62))&amp;" - "&amp;SUM((G=$B62)*(P=AI$8))</f>
        <v>0 - 0</v>
      </c>
      <c r="AJ62" s="12" t="str">
        <f t="array" ref="AJ62">SUM((G=AJ$8)*(P=$B62))&amp;" - "&amp;SUM((G=$B62)*(P=AJ$8))</f>
        <v>0 - 0</v>
      </c>
      <c r="AK62" s="12" t="str">
        <f t="array" ref="AK62">SUM((G=AK$8)*(P=$B62))&amp;" - "&amp;SUM((G=$B62)*(P=AK$8))</f>
        <v>0 - 0</v>
      </c>
      <c r="AL62" s="12" t="str">
        <f t="array" ref="AL62">SUM((G=AL$8)*(P=$B62))&amp;" - "&amp;SUM((G=$B62)*(P=AL$8))</f>
        <v>0 - 0</v>
      </c>
      <c r="AM62" s="12" t="str">
        <f t="array" ref="AM62">SUM((G=AM$8)*(P=$B62))&amp;" - "&amp;SUM((G=$B62)*(P=AM$8))</f>
        <v>0 - 0</v>
      </c>
      <c r="AN62" s="12" t="str">
        <f t="array" ref="AN62">SUM((G=AN$8)*(P=$B62))&amp;" - "&amp;SUM((G=$B62)*(P=AN$8))</f>
        <v>0 - 0</v>
      </c>
      <c r="AO62" s="12" t="str">
        <f t="array" ref="AO62">SUM((G=AO$8)*(P=$B62))&amp;" - "&amp;SUM((G=$B62)*(P=AO$8))</f>
        <v>0 - 0</v>
      </c>
      <c r="AP62" s="25" t="str">
        <f t="array" ref="AP62">SUM((G=AP$8)*(P=$B62))&amp;" - "&amp;SUM((G=$B62)*(P=AP$8))</f>
        <v>0 - 0</v>
      </c>
      <c r="AQ62" s="856" t="str">
        <f t="array" ref="AQ62">SUM((G=AQ$8)*(P=$B62))&amp;" - "&amp;SUM((G=$B62)*(P=AQ$8))</f>
        <v>0 - 0</v>
      </c>
      <c r="AR62" s="35" t="str">
        <f t="array" ref="AR62">SUM((G=AR$8)*(P=$B62))&amp;" - "&amp;SUM((G=$B62)*(P=AR$8))</f>
        <v>0 - 0</v>
      </c>
      <c r="AS62" s="12" t="str">
        <f t="array" ref="AS62">SUM((G=AS$8)*(P=$B62))&amp;" - "&amp;SUM((G=$B62)*(P=AS$8))</f>
        <v>0 - 0</v>
      </c>
      <c r="AT62" s="12" t="str">
        <f t="array" ref="AT62">SUM((G=AT$8)*(P=$B62))&amp;" - "&amp;SUM((G=$B62)*(P=AT$8))</f>
        <v>0 - 0</v>
      </c>
      <c r="AU62" s="12" t="str">
        <f t="array" ref="AU62">SUM((G=AU$8)*(P=$B62))&amp;" - "&amp;SUM((G=$B62)*(P=AU$8))</f>
        <v>0 - 0</v>
      </c>
      <c r="AV62" s="12" t="str">
        <f t="array" ref="AV62">SUM((G=AV$8)*(P=$B62))&amp;" - "&amp;SUM((G=$B62)*(P=AV$8))</f>
        <v>0 - 0</v>
      </c>
      <c r="AW62" s="12" t="str">
        <f t="array" ref="AW62">SUM((G=AW$8)*(P=$B62))&amp;" - "&amp;SUM((G=$B62)*(P=AW$8))</f>
        <v>0 - 0</v>
      </c>
      <c r="AX62" s="12" t="str">
        <f t="array" ref="AX62">SUM((G=AX$8)*(P=$B62))&amp;" - "&amp;SUM((G=$B62)*(P=AX$8))</f>
        <v>0 - 0</v>
      </c>
      <c r="AY62" s="12" t="str">
        <f t="array" ref="AY62">SUM((G=AY$8)*(P=$B62))&amp;" - "&amp;SUM((G=$B62)*(P=AY$8))</f>
        <v>0 - 0</v>
      </c>
      <c r="AZ62" s="12" t="str">
        <f t="array" ref="AZ62">SUM((G=AZ$8)*(P=$B62))&amp;" - "&amp;SUM((G=$B62)*(P=AZ$8))</f>
        <v>0 - 0</v>
      </c>
      <c r="BA62" s="12" t="str">
        <f t="array" ref="BA62">SUM((G=BA$8)*(P=$B62))&amp;" - "&amp;SUM((G=$B62)*(P=BA$8))</f>
        <v>0 - 0</v>
      </c>
      <c r="BB62" s="12" t="str">
        <f t="array" ref="BB62">SUM((G=BB$8)*(P=$B62))&amp;" - "&amp;SUM((G=$B62)*(P=BB$8))</f>
        <v>0 - 0</v>
      </c>
      <c r="BC62" s="12" t="str">
        <f t="array" ref="BC62">SUM((G=BC$8)*(P=$B62))&amp;" - "&amp;SUM((G=$B62)*(P=BC$8))</f>
        <v>0 - 0</v>
      </c>
      <c r="BD62" s="12" t="str">
        <f t="array" ref="BD62">SUM((G=BD$8)*(P=$B62))&amp;" - "&amp;SUM((G=$B62)*(P=BD$8))</f>
        <v>0 - 0</v>
      </c>
      <c r="BE62" s="12" t="str">
        <f t="array" ref="BE62">SUM((G=BE$8)*(P=$B62))&amp;" - "&amp;SUM((G=$B62)*(P=BE$8))</f>
        <v>0 - 0</v>
      </c>
      <c r="BF62" s="12" t="str">
        <f t="array" ref="BF62">SUM((G=BF$8)*(P=$B62))&amp;" - "&amp;SUM((G=$B62)*(P=BF$8))</f>
        <v>0 - 0</v>
      </c>
      <c r="BG62" s="12" t="str">
        <f t="array" ref="BG62">SUM((G=BG$8)*(P=$B62))&amp;" - "&amp;SUM((G=$B62)*(P=BG$8))</f>
        <v>0 - 0</v>
      </c>
      <c r="BH62" s="12" t="str">
        <f t="array" ref="BH62">SUM((G=BH$8)*(P=$B62))&amp;" - "&amp;SUM((G=$B62)*(P=BH$8))</f>
        <v>0 - 0</v>
      </c>
      <c r="BI62" s="12" t="str">
        <f t="array" ref="BI62">SUM((G=BI$8)*(P=$B62))&amp;" - "&amp;SUM((G=$B62)*(P=BI$8))</f>
        <v>0 - 0</v>
      </c>
      <c r="BJ62" s="12" t="str">
        <f t="array" ref="BJ62">SUM((G=BJ$8)*(P=$B62))&amp;" - "&amp;SUM((G=$B62)*(P=BJ$8))</f>
        <v>0 - 0</v>
      </c>
      <c r="BK62" s="12" t="str">
        <f t="array" ref="BK62">SUM((G=BK$8)*(P=$B62))&amp;" - "&amp;SUM((G=$B62)*(P=BK$8))</f>
        <v>0 - 0</v>
      </c>
      <c r="BL62" s="12" t="str">
        <f t="array" ref="BL62">SUM((G=BL$8)*(P=$B62))&amp;" - "&amp;SUM((G=$B62)*(P=BL$8))</f>
        <v>0 - 0</v>
      </c>
      <c r="BM62" s="12" t="str">
        <f t="array" ref="BM62">SUM((G=BM$8)*(P=$B62))&amp;" - "&amp;SUM((G=$B62)*(P=BM$8))</f>
        <v>0 - 0</v>
      </c>
      <c r="BN62" s="12" t="str">
        <f t="array" ref="BN62">SUM((G=BN$8)*(P=$B62))&amp;" - "&amp;SUM((G=$B62)*(P=BN$8))</f>
        <v>0 - 0</v>
      </c>
      <c r="BO62" s="12" t="str">
        <f t="array" ref="BO62">SUM((G=BO$8)*(P=$B62))&amp;" - "&amp;SUM((G=$B62)*(P=BO$8))</f>
        <v>0 - 0</v>
      </c>
      <c r="BP62" s="12" t="str">
        <f t="array" ref="BP62">SUM((G=BP$8)*(P=$B62))&amp;" - "&amp;SUM((G=$B62)*(P=BP$8))</f>
        <v>0 - 0</v>
      </c>
      <c r="BQ62" s="12" t="str">
        <f t="array" ref="BQ62">SUM((G=BQ$8)*(P=$B62))&amp;" - "&amp;SUM((G=$B62)*(P=BQ$8))</f>
        <v>0 - 0</v>
      </c>
      <c r="BR62" s="25" t="str">
        <f t="array" ref="BR62">SUM((G=BR$8)*(P=$B62))&amp;" - "&amp;SUM((G=$B62)*(P=BR$8))</f>
        <v>0 - 0</v>
      </c>
      <c r="BS62" s="25" t="str">
        <f t="array" ref="BS62">SUM((G=BS$8)*(P=$B62))&amp;" - "&amp;SUM((G=$B62)*(P=BS$8))</f>
        <v>0 - 0</v>
      </c>
      <c r="BT62" s="21" t="str">
        <f t="shared" si="6"/>
        <v>JEAN-PHILIPPE</v>
      </c>
      <c r="BU62" s="16"/>
    </row>
    <row r="63" spans="2:73" ht="11.1" customHeight="1" x14ac:dyDescent="0.2">
      <c r="B63" s="22" t="s">
        <v>335</v>
      </c>
      <c r="C63" s="35" t="str">
        <f t="array" ref="C63">SUM((G=C$8)*(P=$B63))&amp;" - "&amp;SUM((G=$B63)*(P=C$8))</f>
        <v>0 - 0</v>
      </c>
      <c r="D63" s="12" t="str">
        <f t="array" ref="D63">SUM((G=D$8)*(P=$B63))&amp;" - "&amp;SUM((G=$B63)*(P=D$8))</f>
        <v>0 - 0</v>
      </c>
      <c r="E63" s="12" t="str">
        <f t="array" ref="E63">SUM((G=E$8)*(P=$B63))&amp;" - "&amp;SUM((G=$B63)*(P=E$8))</f>
        <v>0 - 0</v>
      </c>
      <c r="F63" s="12" t="str">
        <f t="array" ref="F63">SUM((G=F$8)*(P=$B63))&amp;" - "&amp;SUM((G=$B63)*(P=F$8))</f>
        <v>0 - 0</v>
      </c>
      <c r="G63" s="12" t="str">
        <f t="array" ref="G63">SUM((G=G$8)*(P=$B63))&amp;" - "&amp;SUM((G=$B63)*(P=G$8))</f>
        <v>0 - 1</v>
      </c>
      <c r="H63" s="12" t="str">
        <f t="array" ref="H63">SUM((G=H$8)*(P=$B63))&amp;" - "&amp;SUM((G=$B63)*(P=H$8))</f>
        <v>0 - 0</v>
      </c>
      <c r="I63" s="12" t="str">
        <f t="array" ref="I63">SUM((G=I$8)*(P=$B63))&amp;" - "&amp;SUM((G=$B63)*(P=I$8))</f>
        <v>0 - 0</v>
      </c>
      <c r="J63" s="12" t="str">
        <f t="array" ref="J63">SUM((G=J$8)*(P=$B63))&amp;" - "&amp;SUM((G=$B63)*(P=J$8))</f>
        <v>0 - 0</v>
      </c>
      <c r="K63" s="12" t="str">
        <f t="array" ref="K63">SUM((G=K$8)*(P=$B63))&amp;" - "&amp;SUM((G=$B63)*(P=K$8))</f>
        <v>0 - 0</v>
      </c>
      <c r="L63" s="12" t="str">
        <f t="array" ref="L63">SUM((G=L$8)*(P=$B63))&amp;" - "&amp;SUM((G=$B63)*(P=L$8))</f>
        <v>0 - 0</v>
      </c>
      <c r="M63" s="12" t="str">
        <f t="array" ref="M63">SUM((G=M$8)*(P=$B63))&amp;" - "&amp;SUM((G=$B63)*(P=M$8))</f>
        <v>0 - 0</v>
      </c>
      <c r="N63" s="12" t="str">
        <f t="array" ref="N63">SUM((G=N$8)*(P=$B63))&amp;" - "&amp;SUM((G=$B63)*(P=N$8))</f>
        <v>0 - 0</v>
      </c>
      <c r="O63" s="12" t="str">
        <f t="array" ref="O63">SUM((G=O$8)*(P=$B63))&amp;" - "&amp;SUM((G=$B63)*(P=O$8))</f>
        <v>0 - 0</v>
      </c>
      <c r="P63" s="12" t="str">
        <f t="array" ref="P63">SUM((G=P$8)*(P=$B63))&amp;" - "&amp;SUM((G=$B63)*(P=P$8))</f>
        <v>0 - 0</v>
      </c>
      <c r="Q63" s="12" t="str">
        <f t="array" ref="Q63">SUM((G=Q$8)*(P=$B63))&amp;" - "&amp;SUM((G=$B63)*(P=Q$8))</f>
        <v>0 - 0</v>
      </c>
      <c r="R63" s="12" t="str">
        <f t="array" ref="R63">SUM((G=R$8)*(P=$B63))&amp;" - "&amp;SUM((G=$B63)*(P=R$8))</f>
        <v>0 - 0</v>
      </c>
      <c r="S63" s="12" t="str">
        <f t="array" ref="S63">SUM((G=S$8)*(P=$B63))&amp;" - "&amp;SUM((G=$B63)*(P=S$8))</f>
        <v>0 - 0</v>
      </c>
      <c r="T63" s="12" t="str">
        <f t="array" ref="T63">SUM((G=T$8)*(P=$B63))&amp;" - "&amp;SUM((G=$B63)*(P=T$8))</f>
        <v>0 - 0</v>
      </c>
      <c r="U63" s="12" t="str">
        <f t="array" ref="U63">SUM((G=U$8)*(P=$B63))&amp;" - "&amp;SUM((G=$B63)*(P=U$8))</f>
        <v>0 - 0</v>
      </c>
      <c r="V63" s="12" t="str">
        <f t="array" ref="V63">SUM((G=V$8)*(P=$B63))&amp;" - "&amp;SUM((G=$B63)*(P=V$8))</f>
        <v>0 - 0</v>
      </c>
      <c r="W63" s="12" t="str">
        <f t="array" ref="W63">SUM((G=W$8)*(P=$B63))&amp;" - "&amp;SUM((G=$B63)*(P=W$8))</f>
        <v>0 - 0</v>
      </c>
      <c r="X63" s="12" t="str">
        <f t="array" ref="X63">SUM((G=X$8)*(P=$B63))&amp;" - "&amp;SUM((G=$B63)*(P=X$8))</f>
        <v>0 - 0</v>
      </c>
      <c r="Y63" s="12" t="str">
        <f t="array" ref="Y63">SUM((G=Y$8)*(P=$B63))&amp;" - "&amp;SUM((G=$B63)*(P=Y$8))</f>
        <v>0 - 0</v>
      </c>
      <c r="Z63" s="12" t="str">
        <f t="array" ref="Z63">SUM((G=Z$8)*(P=$B63))&amp;" - "&amp;SUM((G=$B63)*(P=Z$8))</f>
        <v>0 - 0</v>
      </c>
      <c r="AA63" s="12" t="str">
        <f t="array" ref="AA63">SUM((G=AA$8)*(P=$B63))&amp;" - "&amp;SUM((G=$B63)*(P=AA$8))</f>
        <v>0 - 0</v>
      </c>
      <c r="AB63" s="12" t="str">
        <f t="array" ref="AB63">SUM((G=AB$8)*(P=$B63))&amp;" - "&amp;SUM((G=$B63)*(P=AB$8))</f>
        <v>0 - 0</v>
      </c>
      <c r="AC63" s="12" t="str">
        <f t="array" ref="AC63">SUM((G=AC$8)*(P=$B63))&amp;" - "&amp;SUM((G=$B63)*(P=AC$8))</f>
        <v>0 - 0</v>
      </c>
      <c r="AD63" s="12" t="str">
        <f t="array" ref="AD63">SUM((G=AD$8)*(P=$B63))&amp;" - "&amp;SUM((G=$B63)*(P=AD$8))</f>
        <v>0 - 0</v>
      </c>
      <c r="AE63" s="12" t="str">
        <f t="array" ref="AE63">SUM((G=AE$8)*(P=$B63))&amp;" - "&amp;SUM((G=$B63)*(P=AE$8))</f>
        <v>1 - 0</v>
      </c>
      <c r="AF63" s="12" t="str">
        <f t="array" ref="AF63">SUM((G=AF$8)*(P=$B63))&amp;" - "&amp;SUM((G=$B63)*(P=AF$8))</f>
        <v>1 - 0</v>
      </c>
      <c r="AG63" s="12" t="str">
        <f t="array" ref="AG63">SUM((G=AG$8)*(P=$B63))&amp;" - "&amp;SUM((G=$B63)*(P=AG$8))</f>
        <v>0 - 0</v>
      </c>
      <c r="AH63" s="12" t="str">
        <f t="array" ref="AH63">SUM((G=AH$8)*(P=$B63))&amp;" - "&amp;SUM((G=$B63)*(P=AH$8))</f>
        <v>0 - 0</v>
      </c>
      <c r="AI63" s="12" t="str">
        <f t="array" ref="AI63">SUM((G=AI$8)*(P=$B63))&amp;" - "&amp;SUM((G=$B63)*(P=AI$8))</f>
        <v>0 - 0</v>
      </c>
      <c r="AJ63" s="12" t="str">
        <f t="array" ref="AJ63">SUM((G=AJ$8)*(P=$B63))&amp;" - "&amp;SUM((G=$B63)*(P=AJ$8))</f>
        <v>0 - 0</v>
      </c>
      <c r="AK63" s="12" t="str">
        <f t="array" ref="AK63">SUM((G=AK$8)*(P=$B63))&amp;" - "&amp;SUM((G=$B63)*(P=AK$8))</f>
        <v>0 - 0</v>
      </c>
      <c r="AL63" s="12" t="str">
        <f t="array" ref="AL63">SUM((G=AL$8)*(P=$B63))&amp;" - "&amp;SUM((G=$B63)*(P=AL$8))</f>
        <v>0 - 0</v>
      </c>
      <c r="AM63" s="12" t="str">
        <f t="array" ref="AM63">SUM((G=AM$8)*(P=$B63))&amp;" - "&amp;SUM((G=$B63)*(P=AM$8))</f>
        <v>0 - 0</v>
      </c>
      <c r="AN63" s="12" t="str">
        <f t="array" ref="AN63">SUM((G=AN$8)*(P=$B63))&amp;" - "&amp;SUM((G=$B63)*(P=AN$8))</f>
        <v>0 - 0</v>
      </c>
      <c r="AO63" s="12" t="str">
        <f t="array" ref="AO63">SUM((G=AO$8)*(P=$B63))&amp;" - "&amp;SUM((G=$B63)*(P=AO$8))</f>
        <v>0 - 0</v>
      </c>
      <c r="AP63" s="25" t="str">
        <f t="array" ref="AP63">SUM((G=AP$8)*(P=$B63))&amp;" - "&amp;SUM((G=$B63)*(P=AP$8))</f>
        <v>0 - 0</v>
      </c>
      <c r="AQ63" s="856" t="str">
        <f t="array" ref="AQ63">SUM((G=AQ$8)*(P=$B63))&amp;" - "&amp;SUM((G=$B63)*(P=AQ$8))</f>
        <v>0 - 0</v>
      </c>
      <c r="AR63" s="35" t="str">
        <f t="array" ref="AR63">SUM((G=AR$8)*(P=$B63))&amp;" - "&amp;SUM((G=$B63)*(P=AR$8))</f>
        <v>0 - 0</v>
      </c>
      <c r="AS63" s="12" t="str">
        <f t="array" ref="AS63">SUM((G=AS$8)*(P=$B63))&amp;" - "&amp;SUM((G=$B63)*(P=AS$8))</f>
        <v>0 - 0</v>
      </c>
      <c r="AT63" s="12" t="str">
        <f t="array" ref="AT63">SUM((G=AT$8)*(P=$B63))&amp;" - "&amp;SUM((G=$B63)*(P=AT$8))</f>
        <v>0 - 0</v>
      </c>
      <c r="AU63" s="12" t="str">
        <f t="array" ref="AU63">SUM((G=AU$8)*(P=$B63))&amp;" - "&amp;SUM((G=$B63)*(P=AU$8))</f>
        <v>0 - 0</v>
      </c>
      <c r="AV63" s="12" t="str">
        <f t="array" ref="AV63">SUM((G=AV$8)*(P=$B63))&amp;" - "&amp;SUM((G=$B63)*(P=AV$8))</f>
        <v>0 - 0</v>
      </c>
      <c r="AW63" s="12" t="str">
        <f t="array" ref="AW63">SUM((G=AW$8)*(P=$B63))&amp;" - "&amp;SUM((G=$B63)*(P=AW$8))</f>
        <v>0 - 0</v>
      </c>
      <c r="AX63" s="12" t="str">
        <f t="array" ref="AX63">SUM((G=AX$8)*(P=$B63))&amp;" - "&amp;SUM((G=$B63)*(P=AX$8))</f>
        <v>0 - 0</v>
      </c>
      <c r="AY63" s="12" t="str">
        <f t="array" ref="AY63">SUM((G=AY$8)*(P=$B63))&amp;" - "&amp;SUM((G=$B63)*(P=AY$8))</f>
        <v>0 - 0</v>
      </c>
      <c r="AZ63" s="12" t="str">
        <f t="array" ref="AZ63">SUM((G=AZ$8)*(P=$B63))&amp;" - "&amp;SUM((G=$B63)*(P=AZ$8))</f>
        <v>0 - 0</v>
      </c>
      <c r="BA63" s="12" t="str">
        <f t="array" ref="BA63">SUM((G=BA$8)*(P=$B63))&amp;" - "&amp;SUM((G=$B63)*(P=BA$8))</f>
        <v>0 - 0</v>
      </c>
      <c r="BB63" s="12" t="str">
        <f t="array" ref="BB63">SUM((G=BB$8)*(P=$B63))&amp;" - "&amp;SUM((G=$B63)*(P=BB$8))</f>
        <v>0 - 0</v>
      </c>
      <c r="BC63" s="12" t="str">
        <f t="array" ref="BC63">SUM((G=BC$8)*(P=$B63))&amp;" - "&amp;SUM((G=$B63)*(P=BC$8))</f>
        <v>0 - 0</v>
      </c>
      <c r="BD63" s="12" t="str">
        <f t="array" ref="BD63">SUM((G=BD$8)*(P=$B63))&amp;" - "&amp;SUM((G=$B63)*(P=BD$8))</f>
        <v>0 - 0</v>
      </c>
      <c r="BE63" s="12" t="str">
        <f t="array" ref="BE63">SUM((G=BE$8)*(P=$B63))&amp;" - "&amp;SUM((G=$B63)*(P=BE$8))</f>
        <v>0 - 0</v>
      </c>
      <c r="BF63" s="12" t="str">
        <f t="array" ref="BF63">SUM((G=BF$8)*(P=$B63))&amp;" - "&amp;SUM((G=$B63)*(P=BF$8))</f>
        <v>0 - 0</v>
      </c>
      <c r="BG63" s="12" t="str">
        <f t="array" ref="BG63">SUM((G=BG$8)*(P=$B63))&amp;" - "&amp;SUM((G=$B63)*(P=BG$8))</f>
        <v>0 - 0</v>
      </c>
      <c r="BH63" s="12" t="str">
        <f t="array" ref="BH63">SUM((G=BH$8)*(P=$B63))&amp;" - "&amp;SUM((G=$B63)*(P=BH$8))</f>
        <v>0 - 0</v>
      </c>
      <c r="BI63" s="12" t="str">
        <f t="array" ref="BI63">SUM((G=BI$8)*(P=$B63))&amp;" - "&amp;SUM((G=$B63)*(P=BI$8))</f>
        <v>0 - 0</v>
      </c>
      <c r="BJ63" s="12" t="str">
        <f t="array" ref="BJ63">SUM((G=BJ$8)*(P=$B63))&amp;" - "&amp;SUM((G=$B63)*(P=BJ$8))</f>
        <v>0 - 0</v>
      </c>
      <c r="BK63" s="12" t="str">
        <f t="array" ref="BK63">SUM((G=BK$8)*(P=$B63))&amp;" - "&amp;SUM((G=$B63)*(P=BK$8))</f>
        <v>0 - 0</v>
      </c>
      <c r="BL63" s="12" t="str">
        <f t="array" ref="BL63">SUM((G=BL$8)*(P=$B63))&amp;" - "&amp;SUM((G=$B63)*(P=BL$8))</f>
        <v>0 - 0</v>
      </c>
      <c r="BM63" s="12" t="str">
        <f t="array" ref="BM63">SUM((G=BM$8)*(P=$B63))&amp;" - "&amp;SUM((G=$B63)*(P=BM$8))</f>
        <v>0 - 0</v>
      </c>
      <c r="BN63" s="12" t="str">
        <f t="array" ref="BN63">SUM((G=BN$8)*(P=$B63))&amp;" - "&amp;SUM((G=$B63)*(P=BN$8))</f>
        <v>0 - 0</v>
      </c>
      <c r="BO63" s="12" t="str">
        <f t="array" ref="BO63">SUM((G=BO$8)*(P=$B63))&amp;" - "&amp;SUM((G=$B63)*(P=BO$8))</f>
        <v>0 - 0</v>
      </c>
      <c r="BP63" s="12" t="str">
        <f t="array" ref="BP63">SUM((G=BP$8)*(P=$B63))&amp;" - "&amp;SUM((G=$B63)*(P=BP$8))</f>
        <v>0 - 0</v>
      </c>
      <c r="BQ63" s="12" t="str">
        <f t="array" ref="BQ63">SUM((G=BQ$8)*(P=$B63))&amp;" - "&amp;SUM((G=$B63)*(P=BQ$8))</f>
        <v>0 - 0</v>
      </c>
      <c r="BR63" s="25" t="str">
        <f t="array" ref="BR63">SUM((G=BR$8)*(P=$B63))&amp;" - "&amp;SUM((G=$B63)*(P=BR$8))</f>
        <v>0 - 0</v>
      </c>
      <c r="BS63" s="25" t="str">
        <f t="array" ref="BS63">SUM((G=BS$8)*(P=$B63))&amp;" - "&amp;SUM((G=$B63)*(P=BS$8))</f>
        <v>0 - 0</v>
      </c>
      <c r="BT63" s="21" t="str">
        <f t="shared" si="6"/>
        <v>JONATHAN B.</v>
      </c>
      <c r="BU63" s="15"/>
    </row>
    <row r="64" spans="2:73" ht="11.1" customHeight="1" x14ac:dyDescent="0.2">
      <c r="B64" s="22" t="s">
        <v>312</v>
      </c>
      <c r="C64" s="12" t="str">
        <f t="array" ref="C64">SUM((G=C$8)*(P=$B64))&amp;" - "&amp;SUM((G=$B64)*(P=C$8))</f>
        <v>0 - 0</v>
      </c>
      <c r="D64" s="12" t="str">
        <f t="array" ref="D64">SUM((G=D$8)*(P=$B64))&amp;" - "&amp;SUM((G=$B64)*(P=D$8))</f>
        <v>0 - 0</v>
      </c>
      <c r="E64" s="12" t="str">
        <f t="array" ref="E64">SUM((G=E$8)*(P=$B64))&amp;" - "&amp;SUM((G=$B64)*(P=E$8))</f>
        <v>0 - 0</v>
      </c>
      <c r="F64" s="12" t="str">
        <f t="array" ref="F64">SUM((G=F$8)*(P=$B64))&amp;" - "&amp;SUM((G=$B64)*(P=F$8))</f>
        <v>0 - 0</v>
      </c>
      <c r="G64" s="12" t="str">
        <f t="array" ref="G64">SUM((G=G$8)*(P=$B64))&amp;" - "&amp;SUM((G=$B64)*(P=G$8))</f>
        <v>0 - 1</v>
      </c>
      <c r="H64" s="12" t="str">
        <f t="array" ref="H64">SUM((G=H$8)*(P=$B64))&amp;" - "&amp;SUM((G=$B64)*(P=H$8))</f>
        <v>0 - 1</v>
      </c>
      <c r="I64" s="12" t="str">
        <f t="array" ref="I64">SUM((G=I$8)*(P=$B64))&amp;" - "&amp;SUM((G=$B64)*(P=I$8))</f>
        <v>0 - 0</v>
      </c>
      <c r="J64" s="12" t="str">
        <f t="array" ref="J64">SUM((G=J$8)*(P=$B64))&amp;" - "&amp;SUM((G=$B64)*(P=J$8))</f>
        <v>0 - 0</v>
      </c>
      <c r="K64" s="12" t="str">
        <f t="array" ref="K64">SUM((G=K$8)*(P=$B64))&amp;" - "&amp;SUM((G=$B64)*(P=K$8))</f>
        <v>1 - 0</v>
      </c>
      <c r="L64" s="12" t="str">
        <f t="array" ref="L64">SUM((G=L$8)*(P=$B64))&amp;" - "&amp;SUM((G=$B64)*(P=L$8))</f>
        <v>0 - 0</v>
      </c>
      <c r="M64" s="12" t="str">
        <f t="array" ref="M64">SUM((G=M$8)*(P=$B64))&amp;" - "&amp;SUM((G=$B64)*(P=M$8))</f>
        <v>1 - 0</v>
      </c>
      <c r="N64" s="12" t="str">
        <f t="array" ref="N64">SUM((G=N$8)*(P=$B64))&amp;" - "&amp;SUM((G=$B64)*(P=N$8))</f>
        <v>0 - 0</v>
      </c>
      <c r="O64" s="12" t="str">
        <f t="array" ref="O64">SUM((G=O$8)*(P=$B64))&amp;" - "&amp;SUM((G=$B64)*(P=O$8))</f>
        <v>0 - 0</v>
      </c>
      <c r="P64" s="12" t="str">
        <f t="array" ref="P64">SUM((G=P$8)*(P=$B64))&amp;" - "&amp;SUM((G=$B64)*(P=P$8))</f>
        <v>0 - 0</v>
      </c>
      <c r="Q64" s="12" t="str">
        <f t="array" ref="Q64">SUM((G=Q$8)*(P=$B64))&amp;" - "&amp;SUM((G=$B64)*(P=Q$8))</f>
        <v>0 - 0</v>
      </c>
      <c r="R64" s="12" t="str">
        <f t="array" ref="R64">SUM((G=R$8)*(P=$B64))&amp;" - "&amp;SUM((G=$B64)*(P=R$8))</f>
        <v>0 - 0</v>
      </c>
      <c r="S64" s="12" t="str">
        <f t="array" ref="S64">SUM((G=S$8)*(P=$B64))&amp;" - "&amp;SUM((G=$B64)*(P=S$8))</f>
        <v>0 - 0</v>
      </c>
      <c r="T64" s="12" t="str">
        <f t="array" ref="T64">SUM((G=T$8)*(P=$B64))&amp;" - "&amp;SUM((G=$B64)*(P=T$8))</f>
        <v>0 - 0</v>
      </c>
      <c r="U64" s="12" t="str">
        <f t="array" ref="U64">SUM((G=U$8)*(P=$B64))&amp;" - "&amp;SUM((G=$B64)*(P=U$8))</f>
        <v>0 - 0</v>
      </c>
      <c r="V64" s="12" t="str">
        <f t="array" ref="V64">SUM((G=V$8)*(P=$B64))&amp;" - "&amp;SUM((G=$B64)*(P=V$8))</f>
        <v>0 - 0</v>
      </c>
      <c r="W64" s="12" t="str">
        <f t="array" ref="W64">SUM((G=W$8)*(P=$B64))&amp;" - "&amp;SUM((G=$B64)*(P=W$8))</f>
        <v>0 - 0</v>
      </c>
      <c r="X64" s="12" t="str">
        <f t="array" ref="X64">SUM((G=X$8)*(P=$B64))&amp;" - "&amp;SUM((G=$B64)*(P=X$8))</f>
        <v>0 - 0</v>
      </c>
      <c r="Y64" s="12" t="str">
        <f t="array" ref="Y64">SUM((G=Y$8)*(P=$B64))&amp;" - "&amp;SUM((G=$B64)*(P=Y$8))</f>
        <v>0 - 0</v>
      </c>
      <c r="Z64" s="12" t="str">
        <f t="array" ref="Z64">SUM((G=Z$8)*(P=$B64))&amp;" - "&amp;SUM((G=$B64)*(P=Z$8))</f>
        <v>0 - 0</v>
      </c>
      <c r="AA64" s="12" t="str">
        <f t="array" ref="AA64">SUM((G=AA$8)*(P=$B64))&amp;" - "&amp;SUM((G=$B64)*(P=AA$8))</f>
        <v>0 - 0</v>
      </c>
      <c r="AB64" s="12"/>
      <c r="AC64" s="12"/>
      <c r="AD64" s="12"/>
      <c r="AE64" s="12" t="str">
        <f t="array" ref="AE64">SUM((G=AE$8)*(P=$B64))&amp;" - "&amp;SUM((G=$B64)*(P=AE$8))</f>
        <v>0 - 0</v>
      </c>
      <c r="AF64" s="12" t="str">
        <f t="array" ref="AF64">SUM((G=AF$8)*(P=$B64))&amp;" - "&amp;SUM((G=$B64)*(P=AF$8))</f>
        <v>0 - 0</v>
      </c>
      <c r="AG64" s="12" t="str">
        <f t="array" ref="AG64">SUM((G=AG$8)*(P=$B64))&amp;" - "&amp;SUM((G=$B64)*(P=AG$8))</f>
        <v>0 - 0</v>
      </c>
      <c r="AH64" s="12" t="str">
        <f t="array" ref="AH64">SUM((G=AH$8)*(P=$B64))&amp;" - "&amp;SUM((G=$B64)*(P=AH$8))</f>
        <v>0 - 0</v>
      </c>
      <c r="AI64" s="12" t="str">
        <f t="array" ref="AI64">SUM((G=AI$8)*(P=$B64))&amp;" - "&amp;SUM((G=$B64)*(P=AI$8))</f>
        <v>0 - 0</v>
      </c>
      <c r="AJ64" s="12" t="str">
        <f t="array" ref="AJ64">SUM((G=AJ$8)*(P=$B64))&amp;" - "&amp;SUM((G=$B64)*(P=AJ$8))</f>
        <v>1 - 0</v>
      </c>
      <c r="AK64" s="12" t="str">
        <f t="array" ref="AK64">SUM((G=AK$8)*(P=$B64))&amp;" - "&amp;SUM((G=$B64)*(P=AK$8))</f>
        <v>0 - 0</v>
      </c>
      <c r="AL64" s="12" t="str">
        <f t="array" ref="AL64">SUM((G=AL$8)*(P=$B64))&amp;" - "&amp;SUM((G=$B64)*(P=AL$8))</f>
        <v>0 - 0</v>
      </c>
      <c r="AM64" s="12" t="str">
        <f t="array" ref="AM64">SUM((G=AM$8)*(P=$B64))&amp;" - "&amp;SUM((G=$B64)*(P=AM$8))</f>
        <v>0 - 0</v>
      </c>
      <c r="AN64" s="12" t="str">
        <f t="array" ref="AN64">SUM((G=AN$8)*(P=$B64))&amp;" - "&amp;SUM((G=$B64)*(P=AN$8))</f>
        <v>0 - 0</v>
      </c>
      <c r="AO64" s="12" t="str">
        <f t="array" ref="AO64">SUM((G=AO$8)*(P=$B64))&amp;" - "&amp;SUM((G=$B64)*(P=AO$8))</f>
        <v>0 - 0</v>
      </c>
      <c r="AP64" s="25" t="str">
        <f t="array" ref="AP64">SUM((G=AP$8)*(P=$B64))&amp;" - "&amp;SUM((G=$B64)*(P=AP$8))</f>
        <v>1 - 1</v>
      </c>
      <c r="AQ64" s="856" t="str">
        <f t="array" ref="AQ64">SUM((G=AQ$8)*(P=$B64))&amp;" - "&amp;SUM((G=$B64)*(P=AQ$8))</f>
        <v>0 - 0</v>
      </c>
      <c r="AR64" s="12" t="str">
        <f t="array" ref="AR64">SUM((G=AR$8)*(P=$B64))&amp;" - "&amp;SUM((G=$B64)*(P=AR$8))</f>
        <v>0 - 0</v>
      </c>
      <c r="AS64" s="12" t="str">
        <f t="array" ref="AS64">SUM((G=AS$8)*(P=$B64))&amp;" - "&amp;SUM((G=$B64)*(P=AS$8))</f>
        <v>0 - 0</v>
      </c>
      <c r="AT64" s="12" t="str">
        <f t="array" ref="AT64">SUM((G=AT$8)*(P=$B64))&amp;" - "&amp;SUM((G=$B64)*(P=AT$8))</f>
        <v>0 - 0</v>
      </c>
      <c r="AU64" s="12" t="str">
        <f t="array" ref="AU64">SUM((G=AU$8)*(P=$B64))&amp;" - "&amp;SUM((G=$B64)*(P=AU$8))</f>
        <v>0 - 0</v>
      </c>
      <c r="AV64" s="12" t="str">
        <f t="array" ref="AV64">SUM((G=AV$8)*(P=$B64))&amp;" - "&amp;SUM((G=$B64)*(P=AV$8))</f>
        <v>0 - 0</v>
      </c>
      <c r="AW64" s="12" t="str">
        <f t="array" ref="AW64">SUM((G=AW$8)*(P=$B64))&amp;" - "&amp;SUM((G=$B64)*(P=AW$8))</f>
        <v>0 - 0</v>
      </c>
      <c r="AX64" s="12" t="str">
        <f t="array" ref="AX64">SUM((G=AX$8)*(P=$B64))&amp;" - "&amp;SUM((G=$B64)*(P=AX$8))</f>
        <v>0 - 0</v>
      </c>
      <c r="AY64" s="12" t="str">
        <f t="array" ref="AY64">SUM((G=AY$8)*(P=$B64))&amp;" - "&amp;SUM((G=$B64)*(P=AY$8))</f>
        <v>0 - 0</v>
      </c>
      <c r="AZ64" s="12" t="str">
        <f t="array" ref="AZ64">SUM((G=AZ$8)*(P=$B64))&amp;" - "&amp;SUM((G=$B64)*(P=AZ$8))</f>
        <v>0 - 0</v>
      </c>
      <c r="BA64" s="12" t="str">
        <f t="array" ref="BA64">SUM((G=BA$8)*(P=$B64))&amp;" - "&amp;SUM((G=$B64)*(P=BA$8))</f>
        <v>0 - 0</v>
      </c>
      <c r="BB64" s="12" t="str">
        <f t="array" ref="BB64">SUM((G=BB$8)*(P=$B64))&amp;" - "&amp;SUM((G=$B64)*(P=BB$8))</f>
        <v>0 - 0</v>
      </c>
      <c r="BC64" s="12" t="str">
        <f t="array" ref="BC64">SUM((G=BC$8)*(P=$B64))&amp;" - "&amp;SUM((G=$B64)*(P=BC$8))</f>
        <v>0 - 0</v>
      </c>
      <c r="BD64" s="12" t="str">
        <f t="array" ref="BD64">SUM((G=BD$8)*(P=$B64))&amp;" - "&amp;SUM((G=$B64)*(P=BD$8))</f>
        <v>0 - 0</v>
      </c>
      <c r="BE64" s="12" t="str">
        <f t="array" ref="BE64">SUM((G=BE$8)*(P=$B64))&amp;" - "&amp;SUM((G=$B64)*(P=BE$8))</f>
        <v>0 - 0</v>
      </c>
      <c r="BF64" s="12"/>
      <c r="BG64" s="12" t="str">
        <f t="array" ref="BG64">SUM((G=BG$8)*(P=$B64))&amp;" - "&amp;SUM((G=$B64)*(P=BG$8))</f>
        <v>0 - 0</v>
      </c>
      <c r="BH64" s="12" t="str">
        <f t="array" ref="BH64">SUM((G=BH$8)*(P=$B64))&amp;" - "&amp;SUM((G=$B64)*(P=BH$8))</f>
        <v>0 - 0</v>
      </c>
      <c r="BI64" s="12" t="str">
        <f t="array" ref="BI64">SUM((G=BI$8)*(P=$B64))&amp;" - "&amp;SUM((G=$B64)*(P=BI$8))</f>
        <v>0 - 0</v>
      </c>
      <c r="BJ64" s="12" t="str">
        <f t="array" ref="BJ64">SUM((G=BJ$8)*(P=$B64))&amp;" - "&amp;SUM((G=$B64)*(P=BJ$8))</f>
        <v>0 - 0</v>
      </c>
      <c r="BK64" s="12" t="str">
        <f t="array" ref="BK64">SUM((G=BK$8)*(P=$B64))&amp;" - "&amp;SUM((G=$B64)*(P=BK$8))</f>
        <v>0 - 0</v>
      </c>
      <c r="BL64" s="12" t="str">
        <f t="array" ref="BL64">SUM((G=BL$8)*(P=$B64))&amp;" - "&amp;SUM((G=$B64)*(P=BL$8))</f>
        <v>0 - 0</v>
      </c>
      <c r="BM64" s="12" t="str">
        <f t="array" ref="BM64">SUM((G=BM$8)*(P=$B64))&amp;" - "&amp;SUM((G=$B64)*(P=BM$8))</f>
        <v>0 - 0</v>
      </c>
      <c r="BN64" s="12" t="str">
        <f t="array" ref="BN64">SUM((G=BN$8)*(P=$B64))&amp;" - "&amp;SUM((G=$B64)*(P=BN$8))</f>
        <v>0 - 0</v>
      </c>
      <c r="BO64" s="12" t="str">
        <f t="array" ref="BO64">SUM((G=BO$8)*(P=$B64))&amp;" - "&amp;SUM((G=$B64)*(P=BO$8))</f>
        <v>0 - 0</v>
      </c>
      <c r="BP64" s="12" t="str">
        <f t="array" ref="BP64">SUM((G=BP$8)*(P=$B64))&amp;" - "&amp;SUM((G=$B64)*(P=BP$8))</f>
        <v>0 - 0</v>
      </c>
      <c r="BQ64" s="12" t="str">
        <f t="array" ref="BQ64">SUM((G=BQ$8)*(P=$B64))&amp;" - "&amp;SUM((G=$B64)*(P=BQ$8))</f>
        <v>0 - 0</v>
      </c>
      <c r="BR64" s="12" t="str">
        <f t="array" ref="BR64">SUM((G=BR$8)*(P=$B64))&amp;" - "&amp;SUM((G=$B64)*(P=BR$8))</f>
        <v>0 - 0</v>
      </c>
      <c r="BS64" s="12" t="str">
        <f t="array" ref="BS64">SUM((G=BS$8)*(P=$B64))&amp;" - "&amp;SUM((G=$B64)*(P=BS$8))</f>
        <v>0 - 0</v>
      </c>
      <c r="BT64" s="21" t="str">
        <f t="shared" si="6"/>
        <v>LOÏC H.</v>
      </c>
      <c r="BU64" s="15"/>
    </row>
    <row r="65" spans="2:73" ht="11.1" customHeight="1" x14ac:dyDescent="0.2">
      <c r="B65" s="22" t="s">
        <v>175</v>
      </c>
      <c r="C65" s="35" t="str">
        <f t="array" ref="C65">SUM((G=C$8)*(P=$B65))&amp;" - "&amp;SUM((G=$B65)*(P=C$8))</f>
        <v>0 - 0</v>
      </c>
      <c r="D65" s="12" t="str">
        <f t="array" ref="D65">SUM((G=D$8)*(P=$B65))&amp;" - "&amp;SUM((G=$B65)*(P=D$8))</f>
        <v>0 - 0</v>
      </c>
      <c r="E65" s="12" t="str">
        <f t="array" ref="E65">SUM((G=E$8)*(P=$B65))&amp;" - "&amp;SUM((G=$B65)*(P=E$8))</f>
        <v>0 - 0</v>
      </c>
      <c r="F65" s="12" t="str">
        <f t="array" ref="F65">SUM((G=F$8)*(P=$B65))&amp;" - "&amp;SUM((G=$B65)*(P=F$8))</f>
        <v>0 - 0</v>
      </c>
      <c r="G65" s="12" t="str">
        <f t="array" ref="G65">SUM((G=G$8)*(P=$B65))&amp;" - "&amp;SUM((G=$B65)*(P=G$8))</f>
        <v>0 - 0</v>
      </c>
      <c r="H65" s="12" t="str">
        <f t="array" ref="H65">SUM((G=H$8)*(P=$B65))&amp;" - "&amp;SUM((G=$B65)*(P=H$8))</f>
        <v>0 - 0</v>
      </c>
      <c r="I65" s="12" t="str">
        <f t="array" ref="I65">SUM((G=I$8)*(P=$B65))&amp;" - "&amp;SUM((G=$B65)*(P=I$8))</f>
        <v>0 - 0</v>
      </c>
      <c r="J65" s="12" t="str">
        <f t="array" ref="J65">SUM((G=J$8)*(P=$B65))&amp;" - "&amp;SUM((G=$B65)*(P=J$8))</f>
        <v>0 - 0</v>
      </c>
      <c r="K65" s="12" t="str">
        <f t="array" ref="K65">SUM((G=K$8)*(P=$B65))&amp;" - "&amp;SUM((G=$B65)*(P=K$8))</f>
        <v>0 - 0</v>
      </c>
      <c r="L65" s="12" t="str">
        <f t="array" ref="L65">SUM((G=L$8)*(P=$B65))&amp;" - "&amp;SUM((G=$B65)*(P=L$8))</f>
        <v>0 - 0</v>
      </c>
      <c r="M65" s="12" t="str">
        <f t="array" ref="M65">SUM((G=M$8)*(P=$B65))&amp;" - "&amp;SUM((G=$B65)*(P=M$8))</f>
        <v>0 - 0</v>
      </c>
      <c r="N65" s="12" t="str">
        <f t="array" ref="N65">SUM((G=N$8)*(P=$B65))&amp;" - "&amp;SUM((G=$B65)*(P=N$8))</f>
        <v>0 - 0</v>
      </c>
      <c r="O65" s="12" t="str">
        <f t="array" ref="O65">SUM((G=O$8)*(P=$B65))&amp;" - "&amp;SUM((G=$B65)*(P=O$8))</f>
        <v>0 - 0</v>
      </c>
      <c r="P65" s="12" t="str">
        <f t="array" ref="P65">SUM((G=P$8)*(P=$B65))&amp;" - "&amp;SUM((G=$B65)*(P=P$8))</f>
        <v>1 - 0</v>
      </c>
      <c r="Q65" s="12" t="str">
        <f t="array" ref="Q65">SUM((G=Q$8)*(P=$B65))&amp;" - "&amp;SUM((G=$B65)*(P=Q$8))</f>
        <v>0 - 0</v>
      </c>
      <c r="R65" s="12" t="str">
        <f t="array" ref="R65">SUM((G=R$8)*(P=$B65))&amp;" - "&amp;SUM((G=$B65)*(P=R$8))</f>
        <v>0 - 0</v>
      </c>
      <c r="S65" s="12" t="str">
        <f t="array" ref="S65">SUM((G=S$8)*(P=$B65))&amp;" - "&amp;SUM((G=$B65)*(P=S$8))</f>
        <v>0 - 0</v>
      </c>
      <c r="T65" s="12" t="str">
        <f t="array" ref="T65">SUM((G=T$8)*(P=$B65))&amp;" - "&amp;SUM((G=$B65)*(P=T$8))</f>
        <v>0 - 0</v>
      </c>
      <c r="U65" s="12" t="str">
        <f t="array" ref="U65">SUM((G=U$8)*(P=$B65))&amp;" - "&amp;SUM((G=$B65)*(P=U$8))</f>
        <v>0 - 0</v>
      </c>
      <c r="V65" s="12" t="str">
        <f t="array" ref="V65">SUM((G=V$8)*(P=$B65))&amp;" - "&amp;SUM((G=$B65)*(P=V$8))</f>
        <v>0 - 0</v>
      </c>
      <c r="W65" s="12" t="str">
        <f t="array" ref="W65">SUM((G=W$8)*(P=$B65))&amp;" - "&amp;SUM((G=$B65)*(P=W$8))</f>
        <v>0 - 0</v>
      </c>
      <c r="X65" s="12" t="str">
        <f t="array" ref="X65">SUM((G=X$8)*(P=$B65))&amp;" - "&amp;SUM((G=$B65)*(P=X$8))</f>
        <v>0 - 0</v>
      </c>
      <c r="Y65" s="12" t="str">
        <f t="array" ref="Y65">SUM((G=Y$8)*(P=$B65))&amp;" - "&amp;SUM((G=$B65)*(P=Y$8))</f>
        <v>0 - 0</v>
      </c>
      <c r="Z65" s="12" t="str">
        <f t="array" ref="Z65">SUM((G=Z$8)*(P=$B65))&amp;" - "&amp;SUM((G=$B65)*(P=Z$8))</f>
        <v>0 - 0</v>
      </c>
      <c r="AA65" s="12" t="str">
        <f t="array" ref="AA65">SUM((G=AA$8)*(P=$B65))&amp;" - "&amp;SUM((G=$B65)*(P=AA$8))</f>
        <v>0 - 0</v>
      </c>
      <c r="AB65" s="12" t="str">
        <f t="array" ref="AB65">SUM((G=AB$8)*(P=$B65))&amp;" - "&amp;SUM((G=$B65)*(P=AB$8))</f>
        <v>0 - 0</v>
      </c>
      <c r="AC65" s="12" t="str">
        <f t="array" ref="AC65">SUM((G=AC$8)*(P=$B65))&amp;" - "&amp;SUM((G=$B65)*(P=AC$8))</f>
        <v>0 - 0</v>
      </c>
      <c r="AD65" s="12" t="str">
        <f t="array" ref="AD65">SUM((G=AD$8)*(P=$B65))&amp;" - "&amp;SUM((G=$B65)*(P=AD$8))</f>
        <v>0 - 0</v>
      </c>
      <c r="AE65" s="12" t="str">
        <f t="array" ref="AE65">SUM((G=AE$8)*(P=$B65))&amp;" - "&amp;SUM((G=$B65)*(P=AE$8))</f>
        <v>0 - 0</v>
      </c>
      <c r="AF65" s="12" t="str">
        <f t="array" ref="AF65">SUM((G=AF$8)*(P=$B65))&amp;" - "&amp;SUM((G=$B65)*(P=AF$8))</f>
        <v>0 - 0</v>
      </c>
      <c r="AG65" s="12" t="str">
        <f t="array" ref="AG65">SUM((G=AG$8)*(P=$B65))&amp;" - "&amp;SUM((G=$B65)*(P=AG$8))</f>
        <v>0 - 0</v>
      </c>
      <c r="AH65" s="12" t="str">
        <f t="array" ref="AH65">SUM((G=AH$8)*(P=$B65))&amp;" - "&amp;SUM((G=$B65)*(P=AH$8))</f>
        <v>0 - 0</v>
      </c>
      <c r="AI65" s="12" t="str">
        <f t="array" ref="AI65">SUM((G=AI$8)*(P=$B65))&amp;" - "&amp;SUM((G=$B65)*(P=AI$8))</f>
        <v>0 - 0</v>
      </c>
      <c r="AJ65" s="12" t="str">
        <f t="array" ref="AJ65">SUM((G=AJ$8)*(P=$B65))&amp;" - "&amp;SUM((G=$B65)*(P=AJ$8))</f>
        <v>0 - 0</v>
      </c>
      <c r="AK65" s="12" t="str">
        <f t="array" ref="AK65">SUM((G=AK$8)*(P=$B65))&amp;" - "&amp;SUM((G=$B65)*(P=AK$8))</f>
        <v>0 - 0</v>
      </c>
      <c r="AL65" s="12" t="str">
        <f t="array" ref="AL65">SUM((G=AL$8)*(P=$B65))&amp;" - "&amp;SUM((G=$B65)*(P=AL$8))</f>
        <v>0 - 0</v>
      </c>
      <c r="AM65" s="12" t="str">
        <f t="array" ref="AM65">SUM((G=AM$8)*(P=$B65))&amp;" - "&amp;SUM((G=$B65)*(P=AM$8))</f>
        <v>0 - 0</v>
      </c>
      <c r="AN65" s="12" t="str">
        <f t="array" ref="AN65">SUM((G=AN$8)*(P=$B65))&amp;" - "&amp;SUM((G=$B65)*(P=AN$8))</f>
        <v>0 - 0</v>
      </c>
      <c r="AO65" s="12" t="str">
        <f t="array" ref="AO65">SUM((G=AO$8)*(P=$B65))&amp;" - "&amp;SUM((G=$B65)*(P=AO$8))</f>
        <v>0 - 0</v>
      </c>
      <c r="AP65" s="25" t="str">
        <f t="array" ref="AP65">SUM((G=AP$8)*(P=$B65))&amp;" - "&amp;SUM((G=$B65)*(P=AP$8))</f>
        <v>0 - 0</v>
      </c>
      <c r="AQ65" s="856" t="str">
        <f t="array" ref="AQ65">SUM((G=AQ$8)*(P=$B65))&amp;" - "&amp;SUM((G=$B65)*(P=AQ$8))</f>
        <v>0 - 0</v>
      </c>
      <c r="AR65" s="35" t="str">
        <f t="array" ref="AR65">SUM((G=AR$8)*(P=$B65))&amp;" - "&amp;SUM((G=$B65)*(P=AR$8))</f>
        <v>0 - 0</v>
      </c>
      <c r="AS65" s="12" t="str">
        <f t="array" ref="AS65">SUM((G=AS$8)*(P=$B65))&amp;" - "&amp;SUM((G=$B65)*(P=AS$8))</f>
        <v>0 - 0</v>
      </c>
      <c r="AT65" s="12" t="str">
        <f t="array" ref="AT65">SUM((G=AT$8)*(P=$B65))&amp;" - "&amp;SUM((G=$B65)*(P=AT$8))</f>
        <v>0 - 0</v>
      </c>
      <c r="AU65" s="12" t="str">
        <f t="array" ref="AU65">SUM((G=AU$8)*(P=$B65))&amp;" - "&amp;SUM((G=$B65)*(P=AU$8))</f>
        <v>0 - 0</v>
      </c>
      <c r="AV65" s="12" t="str">
        <f t="array" ref="AV65">SUM((G=AV$8)*(P=$B65))&amp;" - "&amp;SUM((G=$B65)*(P=AV$8))</f>
        <v>0 - 0</v>
      </c>
      <c r="AW65" s="12" t="str">
        <f t="array" ref="AW65">SUM((G=AW$8)*(P=$B65))&amp;" - "&amp;SUM((G=$B65)*(P=AW$8))</f>
        <v>0 - 0</v>
      </c>
      <c r="AX65" s="12" t="str">
        <f t="array" ref="AX65">SUM((G=AX$8)*(P=$B65))&amp;" - "&amp;SUM((G=$B65)*(P=AX$8))</f>
        <v>0 - 0</v>
      </c>
      <c r="AY65" s="12" t="str">
        <f t="array" ref="AY65">SUM((G=AY$8)*(P=$B65))&amp;" - "&amp;SUM((G=$B65)*(P=AY$8))</f>
        <v>0 - 0</v>
      </c>
      <c r="AZ65" s="12" t="str">
        <f t="array" ref="AZ65">SUM((G=AZ$8)*(P=$B65))&amp;" - "&amp;SUM((G=$B65)*(P=AZ$8))</f>
        <v>0 - 0</v>
      </c>
      <c r="BA65" s="12" t="str">
        <f t="array" ref="BA65">SUM((G=BA$8)*(P=$B65))&amp;" - "&amp;SUM((G=$B65)*(P=BA$8))</f>
        <v>0 - 0</v>
      </c>
      <c r="BB65" s="12" t="str">
        <f t="array" ref="BB65">SUM((G=BB$8)*(P=$B65))&amp;" - "&amp;SUM((G=$B65)*(P=BB$8))</f>
        <v>0 - 0</v>
      </c>
      <c r="BC65" s="12" t="str">
        <f t="array" ref="BC65">SUM((G=BC$8)*(P=$B65))&amp;" - "&amp;SUM((G=$B65)*(P=BC$8))</f>
        <v>0 - 0</v>
      </c>
      <c r="BD65" s="12" t="str">
        <f t="array" ref="BD65">SUM((G=BD$8)*(P=$B65))&amp;" - "&amp;SUM((G=$B65)*(P=BD$8))</f>
        <v>0 - 0</v>
      </c>
      <c r="BE65" s="12" t="str">
        <f t="array" ref="BE65">SUM((G=BE$8)*(P=$B65))&amp;" - "&amp;SUM((G=$B65)*(P=BE$8))</f>
        <v>0 - 0</v>
      </c>
      <c r="BF65" s="12" t="str">
        <f t="array" ref="BF65">SUM((G=BF$8)*(P=$B65))&amp;" - "&amp;SUM((G=$B65)*(P=BF$8))</f>
        <v>0 - 0</v>
      </c>
      <c r="BG65" s="12" t="str">
        <f t="array" ref="BG65">SUM((G=BG$8)*(P=$B65))&amp;" - "&amp;SUM((G=$B65)*(P=BG$8))</f>
        <v>0 - 0</v>
      </c>
      <c r="BH65" s="12" t="str">
        <f t="array" ref="BH65">SUM((G=BH$8)*(P=$B65))&amp;" - "&amp;SUM((G=$B65)*(P=BH$8))</f>
        <v>0 - 0</v>
      </c>
      <c r="BI65" s="12" t="str">
        <f t="array" ref="BI65">SUM((G=BI$8)*(P=$B65))&amp;" - "&amp;SUM((G=$B65)*(P=BI$8))</f>
        <v>0 - 0</v>
      </c>
      <c r="BJ65" s="12" t="str">
        <f t="array" ref="BJ65">SUM((G=BJ$8)*(P=$B65))&amp;" - "&amp;SUM((G=$B65)*(P=BJ$8))</f>
        <v>0 - 0</v>
      </c>
      <c r="BK65" s="12" t="str">
        <f t="array" ref="BK65">SUM((G=BK$8)*(P=$B65))&amp;" - "&amp;SUM((G=$B65)*(P=BK$8))</f>
        <v>0 - 0</v>
      </c>
      <c r="BL65" s="12" t="str">
        <f t="array" ref="BL65">SUM((G=BL$8)*(P=$B65))&amp;" - "&amp;SUM((G=$B65)*(P=BL$8))</f>
        <v>0 - 0</v>
      </c>
      <c r="BM65" s="12" t="str">
        <f t="array" ref="BM65">SUM((G=BM$8)*(P=$B65))&amp;" - "&amp;SUM((G=$B65)*(P=BM$8))</f>
        <v>0 - 0</v>
      </c>
      <c r="BN65" s="12" t="str">
        <f t="array" ref="BN65">SUM((G=BN$8)*(P=$B65))&amp;" - "&amp;SUM((G=$B65)*(P=BN$8))</f>
        <v>0 - 0</v>
      </c>
      <c r="BO65" s="12" t="str">
        <f t="array" ref="BO65">SUM((G=BO$8)*(P=$B65))&amp;" - "&amp;SUM((G=$B65)*(P=BO$8))</f>
        <v>0 - 0</v>
      </c>
      <c r="BP65" s="12" t="str">
        <f t="array" ref="BP65">SUM((G=BP$8)*(P=$B65))&amp;" - "&amp;SUM((G=$B65)*(P=BP$8))</f>
        <v>0 - 0</v>
      </c>
      <c r="BQ65" s="12" t="str">
        <f t="array" ref="BQ65">SUM((G=BQ$8)*(P=$B65))&amp;" - "&amp;SUM((G=$B65)*(P=BQ$8))</f>
        <v>0 - 0</v>
      </c>
      <c r="BR65" s="25" t="str">
        <f t="array" ref="BR65">SUM((G=BR$8)*(P=$B65))&amp;" - "&amp;SUM((G=$B65)*(P=BR$8))</f>
        <v>0 - 0</v>
      </c>
      <c r="BS65" s="25" t="str">
        <f t="array" ref="BS65">SUM((G=BS$8)*(P=$B65))&amp;" - "&amp;SUM((G=$B65)*(P=BS$8))</f>
        <v>0 - 0</v>
      </c>
      <c r="BT65" s="21" t="str">
        <f t="shared" si="6"/>
        <v>LUCILLE</v>
      </c>
      <c r="BU65" s="15"/>
    </row>
    <row r="66" spans="2:73" ht="11.1" customHeight="1" x14ac:dyDescent="0.2">
      <c r="B66" s="22" t="s">
        <v>99</v>
      </c>
      <c r="C66" s="35" t="str">
        <f t="array" ref="C66">SUM((G=C$8)*(P=$B66))&amp;" - "&amp;SUM((G=$B66)*(P=C$8))</f>
        <v>0 - 0</v>
      </c>
      <c r="D66" s="12" t="str">
        <f t="array" ref="D66">SUM((G=D$8)*(P=$B66))&amp;" - "&amp;SUM((G=$B66)*(P=D$8))</f>
        <v>0 - 0</v>
      </c>
      <c r="E66" s="12" t="str">
        <f t="array" ref="E66">SUM((G=E$8)*(P=$B66))&amp;" - "&amp;SUM((G=$B66)*(P=E$8))</f>
        <v>0 - 0</v>
      </c>
      <c r="F66" s="12" t="str">
        <f t="array" ref="F66">SUM((G=F$8)*(P=$B66))&amp;" - "&amp;SUM((G=$B66)*(P=F$8))</f>
        <v>0 - 0</v>
      </c>
      <c r="G66" s="12" t="str">
        <f t="array" ref="G66">SUM((G=G$8)*(P=$B66))&amp;" - "&amp;SUM((G=$B66)*(P=G$8))</f>
        <v>0 - 0</v>
      </c>
      <c r="H66" s="12" t="str">
        <f t="array" ref="H66">SUM((G=H$8)*(P=$B66))&amp;" - "&amp;SUM((G=$B66)*(P=H$8))</f>
        <v>0 - 0</v>
      </c>
      <c r="I66" s="12" t="str">
        <f t="array" ref="I66">SUM((G=I$8)*(P=$B66))&amp;" - "&amp;SUM((G=$B66)*(P=I$8))</f>
        <v>0 - 0</v>
      </c>
      <c r="J66" s="12" t="str">
        <f t="array" ref="J66">SUM((G=J$8)*(P=$B66))&amp;" - "&amp;SUM((G=$B66)*(P=J$8))</f>
        <v>0 - 0</v>
      </c>
      <c r="K66" s="12" t="str">
        <f t="array" ref="K66">SUM((G=K$8)*(P=$B66))&amp;" - "&amp;SUM((G=$B66)*(P=K$8))</f>
        <v>0 - 0</v>
      </c>
      <c r="L66" s="12" t="str">
        <f t="array" ref="L66">SUM((G=L$8)*(P=$B66))&amp;" - "&amp;SUM((G=$B66)*(P=L$8))</f>
        <v>0 - 0</v>
      </c>
      <c r="M66" s="12" t="str">
        <f t="array" ref="M66">SUM((G=M$8)*(P=$B66))&amp;" - "&amp;SUM((G=$B66)*(P=M$8))</f>
        <v>0 - 0</v>
      </c>
      <c r="N66" s="12" t="str">
        <f t="array" ref="N66">SUM((G=N$8)*(P=$B66))&amp;" - "&amp;SUM((G=$B66)*(P=N$8))</f>
        <v>0 - 0</v>
      </c>
      <c r="O66" s="12" t="str">
        <f t="array" ref="O66">SUM((G=O$8)*(P=$B66))&amp;" - "&amp;SUM((G=$B66)*(P=O$8))</f>
        <v>0 - 0</v>
      </c>
      <c r="P66" s="12" t="str">
        <f t="array" ref="P66">SUM((G=P$8)*(P=$B66))&amp;" - "&amp;SUM((G=$B66)*(P=P$8))</f>
        <v>0 - 0</v>
      </c>
      <c r="Q66" s="12" t="str">
        <f t="array" ref="Q66">SUM((G=Q$8)*(P=$B66))&amp;" - "&amp;SUM((G=$B66)*(P=Q$8))</f>
        <v>0 - 0</v>
      </c>
      <c r="R66" s="12" t="str">
        <f t="array" ref="R66">SUM((G=R$8)*(P=$B66))&amp;" - "&amp;SUM((G=$B66)*(P=R$8))</f>
        <v>0 - 0</v>
      </c>
      <c r="S66" s="12" t="str">
        <f t="array" ref="S66">SUM((G=S$8)*(P=$B66))&amp;" - "&amp;SUM((G=$B66)*(P=S$8))</f>
        <v>0 - 0</v>
      </c>
      <c r="T66" s="12" t="str">
        <f t="array" ref="T66">SUM((G=T$8)*(P=$B66))&amp;" - "&amp;SUM((G=$B66)*(P=T$8))</f>
        <v>0 - 0</v>
      </c>
      <c r="U66" s="12" t="str">
        <f t="array" ref="U66">SUM((G=U$8)*(P=$B66))&amp;" - "&amp;SUM((G=$B66)*(P=U$8))</f>
        <v>0 - 0</v>
      </c>
      <c r="V66" s="12" t="str">
        <f t="array" ref="V66">SUM((G=V$8)*(P=$B66))&amp;" - "&amp;SUM((G=$B66)*(P=V$8))</f>
        <v>0 - 0</v>
      </c>
      <c r="W66" s="12" t="str">
        <f t="array" ref="W66">SUM((G=W$8)*(P=$B66))&amp;" - "&amp;SUM((G=$B66)*(P=W$8))</f>
        <v>0 - 0</v>
      </c>
      <c r="X66" s="12" t="str">
        <f t="array" ref="X66">SUM((G=X$8)*(P=$B66))&amp;" - "&amp;SUM((G=$B66)*(P=X$8))</f>
        <v>0 - 0</v>
      </c>
      <c r="Y66" s="12" t="str">
        <f t="array" ref="Y66">SUM((G=Y$8)*(P=$B66))&amp;" - "&amp;SUM((G=$B66)*(P=Y$8))</f>
        <v>0 - 0</v>
      </c>
      <c r="Z66" s="12" t="str">
        <f t="array" ref="Z66">SUM((G=Z$8)*(P=$B66))&amp;" - "&amp;SUM((G=$B66)*(P=Z$8))</f>
        <v>0 - 0</v>
      </c>
      <c r="AA66" s="12" t="str">
        <f t="array" ref="AA66">SUM((G=AA$8)*(P=$B66))&amp;" - "&amp;SUM((G=$B66)*(P=AA$8))</f>
        <v>0 - 0</v>
      </c>
      <c r="AB66" s="12" t="str">
        <f t="array" ref="AB66">SUM((G=AB$8)*(P=$B66))&amp;" - "&amp;SUM((G=$B66)*(P=AB$8))</f>
        <v>0 - 0</v>
      </c>
      <c r="AC66" s="12" t="str">
        <f t="array" ref="AC66">SUM((G=AC$8)*(P=$B66))&amp;" - "&amp;SUM((G=$B66)*(P=AC$8))</f>
        <v>0 - 0</v>
      </c>
      <c r="AD66" s="12" t="str">
        <f t="array" ref="AD66">SUM((G=AD$8)*(P=$B66))&amp;" - "&amp;SUM((G=$B66)*(P=AD$8))</f>
        <v>0 - 0</v>
      </c>
      <c r="AE66" s="12" t="str">
        <f t="array" ref="AE66">SUM((G=AE$8)*(P=$B66))&amp;" - "&amp;SUM((G=$B66)*(P=AE$8))</f>
        <v>0 - 0</v>
      </c>
      <c r="AF66" s="12" t="str">
        <f t="array" ref="AF66">SUM((G=AF$8)*(P=$B66))&amp;" - "&amp;SUM((G=$B66)*(P=AF$8))</f>
        <v>0 - 0</v>
      </c>
      <c r="AG66" s="12" t="str">
        <f t="array" ref="AG66">SUM((G=AG$8)*(P=$B66))&amp;" - "&amp;SUM((G=$B66)*(P=AG$8))</f>
        <v>0 - 0</v>
      </c>
      <c r="AH66" s="12" t="str">
        <f t="array" ref="AH66">SUM((G=AH$8)*(P=$B66))&amp;" - "&amp;SUM((G=$B66)*(P=AH$8))</f>
        <v>0 - 0</v>
      </c>
      <c r="AI66" s="12" t="str">
        <f t="array" ref="AI66">SUM((G=AI$8)*(P=$B66))&amp;" - "&amp;SUM((G=$B66)*(P=AI$8))</f>
        <v>0 - 0</v>
      </c>
      <c r="AJ66" s="12" t="str">
        <f t="array" ref="AJ66">SUM((G=AJ$8)*(P=$B66))&amp;" - "&amp;SUM((G=$B66)*(P=AJ$8))</f>
        <v>0 - 0</v>
      </c>
      <c r="AK66" s="12" t="str">
        <f t="array" ref="AK66">SUM((G=AK$8)*(P=$B66))&amp;" - "&amp;SUM((G=$B66)*(P=AK$8))</f>
        <v>2 - 0</v>
      </c>
      <c r="AL66" s="12" t="str">
        <f t="array" ref="AL66">SUM((G=AL$8)*(P=$B66))&amp;" - "&amp;SUM((G=$B66)*(P=AL$8))</f>
        <v>0 - 0</v>
      </c>
      <c r="AM66" s="12" t="str">
        <f t="array" ref="AM66">SUM((G=AM$8)*(P=$B66))&amp;" - "&amp;SUM((G=$B66)*(P=AM$8))</f>
        <v>0 - 0</v>
      </c>
      <c r="AN66" s="12" t="str">
        <f t="array" ref="AN66">SUM((G=AN$8)*(P=$B66))&amp;" - "&amp;SUM((G=$B66)*(P=AN$8))</f>
        <v>0 - 0</v>
      </c>
      <c r="AO66" s="12" t="str">
        <f t="array" ref="AO66">SUM((G=AO$8)*(P=$B66))&amp;" - "&amp;SUM((G=$B66)*(P=AO$8))</f>
        <v>0 - 0</v>
      </c>
      <c r="AP66" s="25" t="str">
        <f t="array" ref="AP66">SUM((G=AP$8)*(P=$B66))&amp;" - "&amp;SUM((G=$B66)*(P=AP$8))</f>
        <v>0 - 0</v>
      </c>
      <c r="AQ66" s="856" t="str">
        <f t="array" ref="AQ66">SUM((G=AQ$8)*(P=$B66))&amp;" - "&amp;SUM((G=$B66)*(P=AQ$8))</f>
        <v>0 - 0</v>
      </c>
      <c r="AR66" s="35" t="str">
        <f t="array" ref="AR66">SUM((G=AR$8)*(P=$B66))&amp;" - "&amp;SUM((G=$B66)*(P=AR$8))</f>
        <v>0 - 0</v>
      </c>
      <c r="AS66" s="12" t="str">
        <f t="array" ref="AS66">SUM((G=AS$8)*(P=$B66))&amp;" - "&amp;SUM((G=$B66)*(P=AS$8))</f>
        <v>0 - 0</v>
      </c>
      <c r="AT66" s="12" t="str">
        <f t="array" ref="AT66">SUM((G=AT$8)*(P=$B66))&amp;" - "&amp;SUM((G=$B66)*(P=AT$8))</f>
        <v>0 - 0</v>
      </c>
      <c r="AU66" s="12" t="str">
        <f t="array" ref="AU66">SUM((G=AU$8)*(P=$B66))&amp;" - "&amp;SUM((G=$B66)*(P=AU$8))</f>
        <v>0 - 0</v>
      </c>
      <c r="AV66" s="12" t="str">
        <f t="array" ref="AV66">SUM((G=AV$8)*(P=$B66))&amp;" - "&amp;SUM((G=$B66)*(P=AV$8))</f>
        <v>0 - 0</v>
      </c>
      <c r="AW66" s="12" t="str">
        <f t="array" ref="AW66">SUM((G=AW$8)*(P=$B66))&amp;" - "&amp;SUM((G=$B66)*(P=AW$8))</f>
        <v>0 - 0</v>
      </c>
      <c r="AX66" s="12" t="str">
        <f t="array" ref="AX66">SUM((G=AX$8)*(P=$B66))&amp;" - "&amp;SUM((G=$B66)*(P=AX$8))</f>
        <v>0 - 0</v>
      </c>
      <c r="AY66" s="12" t="str">
        <f t="array" ref="AY66">SUM((G=AY$8)*(P=$B66))&amp;" - "&amp;SUM((G=$B66)*(P=AY$8))</f>
        <v>0 - 0</v>
      </c>
      <c r="AZ66" s="12" t="str">
        <f t="array" ref="AZ66">SUM((G=AZ$8)*(P=$B66))&amp;" - "&amp;SUM((G=$B66)*(P=AZ$8))</f>
        <v>0 - 0</v>
      </c>
      <c r="BA66" s="12" t="str">
        <f t="array" ref="BA66">SUM((G=BA$8)*(P=$B66))&amp;" - "&amp;SUM((G=$B66)*(P=BA$8))</f>
        <v>0 - 0</v>
      </c>
      <c r="BB66" s="12" t="str">
        <f t="array" ref="BB66">SUM((G=BB$8)*(P=$B66))&amp;" - "&amp;SUM((G=$B66)*(P=BB$8))</f>
        <v>0 - 0</v>
      </c>
      <c r="BC66" s="12" t="str">
        <f t="array" ref="BC66">SUM((G=BC$8)*(P=$B66))&amp;" - "&amp;SUM((G=$B66)*(P=BC$8))</f>
        <v>0 - 0</v>
      </c>
      <c r="BD66" s="12" t="str">
        <f t="array" ref="BD66">SUM((G=BD$8)*(P=$B66))&amp;" - "&amp;SUM((G=$B66)*(P=BD$8))</f>
        <v>0 - 0</v>
      </c>
      <c r="BE66" s="12" t="str">
        <f t="array" ref="BE66">SUM((G=BE$8)*(P=$B66))&amp;" - "&amp;SUM((G=$B66)*(P=BE$8))</f>
        <v>0 - 0</v>
      </c>
      <c r="BF66" s="12" t="str">
        <f t="array" ref="BF66">SUM((G=BF$8)*(P=$B66))&amp;" - "&amp;SUM((G=$B66)*(P=BF$8))</f>
        <v>0 - 0</v>
      </c>
      <c r="BG66" s="12" t="str">
        <f t="array" ref="BG66">SUM((G=BG$8)*(P=$B66))&amp;" - "&amp;SUM((G=$B66)*(P=BG$8))</f>
        <v>0 - 0</v>
      </c>
      <c r="BH66" s="12" t="str">
        <f t="array" ref="BH66">SUM((G=BH$8)*(P=$B66))&amp;" - "&amp;SUM((G=$B66)*(P=BH$8))</f>
        <v>0 - 0</v>
      </c>
      <c r="BI66" s="12" t="str">
        <f t="array" ref="BI66">SUM((G=BI$8)*(P=$B66))&amp;" - "&amp;SUM((G=$B66)*(P=BI$8))</f>
        <v>0 - 0</v>
      </c>
      <c r="BJ66" s="12" t="str">
        <f t="array" ref="BJ66">SUM((G=BJ$8)*(P=$B66))&amp;" - "&amp;SUM((G=$B66)*(P=BJ$8))</f>
        <v>0 - 0</v>
      </c>
      <c r="BK66" s="12" t="str">
        <f t="array" ref="BK66">SUM((G=BK$8)*(P=$B66))&amp;" - "&amp;SUM((G=$B66)*(P=BK$8))</f>
        <v>0 - 0</v>
      </c>
      <c r="BL66" s="12" t="str">
        <f t="array" ref="BL66">SUM((G=BL$8)*(P=$B66))&amp;" - "&amp;SUM((G=$B66)*(P=BL$8))</f>
        <v>0 - 0</v>
      </c>
      <c r="BM66" s="12" t="str">
        <f t="array" ref="BM66">SUM((G=BM$8)*(P=$B66))&amp;" - "&amp;SUM((G=$B66)*(P=BM$8))</f>
        <v>0 - 0</v>
      </c>
      <c r="BN66" s="12" t="str">
        <f t="array" ref="BN66">SUM((G=BN$8)*(P=$B66))&amp;" - "&amp;SUM((G=$B66)*(P=BN$8))</f>
        <v>0 - 0</v>
      </c>
      <c r="BO66" s="12" t="str">
        <f t="array" ref="BO66">SUM((G=BO$8)*(P=$B66))&amp;" - "&amp;SUM((G=$B66)*(P=BO$8))</f>
        <v>0 - 0</v>
      </c>
      <c r="BP66" s="12" t="str">
        <f t="array" ref="BP66">SUM((G=BP$8)*(P=$B66))&amp;" - "&amp;SUM((G=$B66)*(P=BP$8))</f>
        <v>0 - 0</v>
      </c>
      <c r="BQ66" s="12" t="str">
        <f t="array" ref="BQ66">SUM((G=BQ$8)*(P=$B66))&amp;" - "&amp;SUM((G=$B66)*(P=BQ$8))</f>
        <v>0 - 0</v>
      </c>
      <c r="BR66" s="25" t="str">
        <f t="array" ref="BR66">SUM((G=BR$8)*(P=$B66))&amp;" - "&amp;SUM((G=$B66)*(P=BR$8))</f>
        <v>0 - 0</v>
      </c>
      <c r="BS66" s="25" t="str">
        <f t="array" ref="BS66">SUM((G=BS$8)*(P=$B66))&amp;" - "&amp;SUM((G=$B66)*(P=BS$8))</f>
        <v>0 - 0</v>
      </c>
      <c r="BT66" s="21" t="str">
        <f t="shared" si="6"/>
        <v>MARION</v>
      </c>
      <c r="BU66" s="15"/>
    </row>
    <row r="67" spans="2:73" ht="11.1" customHeight="1" x14ac:dyDescent="0.2">
      <c r="B67" s="22" t="s">
        <v>114</v>
      </c>
      <c r="C67" s="35" t="str">
        <f t="array" ref="C67">SUM((G=C$8)*(P=$B67))&amp;" - "&amp;SUM((G=$B67)*(P=C$8))</f>
        <v>0 - 0</v>
      </c>
      <c r="D67" s="12" t="str">
        <f t="array" ref="D67">SUM((G=D$8)*(P=$B67))&amp;" - "&amp;SUM((G=$B67)*(P=D$8))</f>
        <v>1 - 0</v>
      </c>
      <c r="E67" s="12" t="str">
        <f t="array" ref="E67">SUM((G=E$8)*(P=$B67))&amp;" - "&amp;SUM((G=$B67)*(P=E$8))</f>
        <v>0 - 0</v>
      </c>
      <c r="F67" s="12" t="str">
        <f t="array" ref="F67">SUM((G=F$8)*(P=$B67))&amp;" - "&amp;SUM((G=$B67)*(P=F$8))</f>
        <v>0 - 0</v>
      </c>
      <c r="G67" s="12" t="str">
        <f t="array" ref="G67">SUM((G=G$8)*(P=$B67))&amp;" - "&amp;SUM((G=$B67)*(P=G$8))</f>
        <v>0 - 0</v>
      </c>
      <c r="H67" s="12" t="str">
        <f t="array" ref="H67">SUM((G=H$8)*(P=$B67))&amp;" - "&amp;SUM((G=$B67)*(P=H$8))</f>
        <v>0 - 0</v>
      </c>
      <c r="I67" s="12" t="str">
        <f t="array" ref="I67">SUM((G=I$8)*(P=$B67))&amp;" - "&amp;SUM((G=$B67)*(P=I$8))</f>
        <v>0 - 0</v>
      </c>
      <c r="J67" s="12" t="str">
        <f t="array" ref="J67">SUM((G=J$8)*(P=$B67))&amp;" - "&amp;SUM((G=$B67)*(P=J$8))</f>
        <v>0 - 0</v>
      </c>
      <c r="K67" s="12" t="str">
        <f t="array" ref="K67">SUM((G=K$8)*(P=$B67))&amp;" - "&amp;SUM((G=$B67)*(P=K$8))</f>
        <v>0 - 0</v>
      </c>
      <c r="L67" s="12" t="str">
        <f t="array" ref="L67">SUM((G=L$8)*(P=$B67))&amp;" - "&amp;SUM((G=$B67)*(P=L$8))</f>
        <v>0 - 0</v>
      </c>
      <c r="M67" s="12" t="str">
        <f t="array" ref="M67">SUM((G=M$8)*(P=$B67))&amp;" - "&amp;SUM((G=$B67)*(P=M$8))</f>
        <v>0 - 0</v>
      </c>
      <c r="N67" s="12" t="str">
        <f t="array" ref="N67">SUM((G=N$8)*(P=$B67))&amp;" - "&amp;SUM((G=$B67)*(P=N$8))</f>
        <v>0 - 0</v>
      </c>
      <c r="O67" s="12" t="str">
        <f t="array" ref="O67">SUM((G=O$8)*(P=$B67))&amp;" - "&amp;SUM((G=$B67)*(P=O$8))</f>
        <v>0 - 0</v>
      </c>
      <c r="P67" s="12" t="str">
        <f t="array" ref="P67">SUM((G=P$8)*(P=$B67))&amp;" - "&amp;SUM((G=$B67)*(P=P$8))</f>
        <v>0 - 0</v>
      </c>
      <c r="Q67" s="12" t="str">
        <f t="array" ref="Q67">SUM((G=Q$8)*(P=$B67))&amp;" - "&amp;SUM((G=$B67)*(P=Q$8))</f>
        <v>0 - 0</v>
      </c>
      <c r="R67" s="12" t="str">
        <f t="array" ref="R67">SUM((G=R$8)*(P=$B67))&amp;" - "&amp;SUM((G=$B67)*(P=R$8))</f>
        <v>0 - 0</v>
      </c>
      <c r="S67" s="12" t="str">
        <f t="array" ref="S67">SUM((G=S$8)*(P=$B67))&amp;" - "&amp;SUM((G=$B67)*(P=S$8))</f>
        <v>0 - 0</v>
      </c>
      <c r="T67" s="12" t="str">
        <f t="array" ref="T67">SUM((G=T$8)*(P=$B67))&amp;" - "&amp;SUM((G=$B67)*(P=T$8))</f>
        <v>0 - 0</v>
      </c>
      <c r="U67" s="12" t="str">
        <f t="array" ref="U67">SUM((G=U$8)*(P=$B67))&amp;" - "&amp;SUM((G=$B67)*(P=U$8))</f>
        <v>0 - 0</v>
      </c>
      <c r="V67" s="12" t="str">
        <f t="array" ref="V67">SUM((G=V$8)*(P=$B67))&amp;" - "&amp;SUM((G=$B67)*(P=V$8))</f>
        <v>0 - 0</v>
      </c>
      <c r="W67" s="12" t="str">
        <f t="array" ref="W67">SUM((G=W$8)*(P=$B67))&amp;" - "&amp;SUM((G=$B67)*(P=W$8))</f>
        <v>0 - 0</v>
      </c>
      <c r="X67" s="12" t="str">
        <f t="array" ref="X67">SUM((G=X$8)*(P=$B67))&amp;" - "&amp;SUM((G=$B67)*(P=X$8))</f>
        <v>0 - 0</v>
      </c>
      <c r="Y67" s="12" t="str">
        <f t="array" ref="Y67">SUM((G=Y$8)*(P=$B67))&amp;" - "&amp;SUM((G=$B67)*(P=Y$8))</f>
        <v>0 - 0</v>
      </c>
      <c r="Z67" s="12" t="str">
        <f t="array" ref="Z67">SUM((G=Z$8)*(P=$B67))&amp;" - "&amp;SUM((G=$B67)*(P=Z$8))</f>
        <v>0 - 0</v>
      </c>
      <c r="AA67" s="12" t="str">
        <f t="array" ref="AA67">SUM((G=AA$8)*(P=$B67))&amp;" - "&amp;SUM((G=$B67)*(P=AA$8))</f>
        <v>0 - 0</v>
      </c>
      <c r="AB67" s="12" t="str">
        <f t="array" ref="AB67">SUM((G=AB$8)*(P=$B67))&amp;" - "&amp;SUM((G=$B67)*(P=AB$8))</f>
        <v>0 - 0</v>
      </c>
      <c r="AC67" s="12" t="str">
        <f t="array" ref="AC67">SUM((G=AC$8)*(P=$B67))&amp;" - "&amp;SUM((G=$B67)*(P=AC$8))</f>
        <v>0 - 0</v>
      </c>
      <c r="AD67" s="12" t="str">
        <f t="array" ref="AD67">SUM((G=AD$8)*(P=$B67))&amp;" - "&amp;SUM((G=$B67)*(P=AD$8))</f>
        <v>0 - 0</v>
      </c>
      <c r="AE67" s="12" t="str">
        <f t="array" ref="AE67">SUM((G=AE$8)*(P=$B67))&amp;" - "&amp;SUM((G=$B67)*(P=AE$8))</f>
        <v>0 - 0</v>
      </c>
      <c r="AF67" s="12" t="str">
        <f t="array" ref="AF67">SUM((G=AF$8)*(P=$B67))&amp;" - "&amp;SUM((G=$B67)*(P=AF$8))</f>
        <v>0 - 0</v>
      </c>
      <c r="AG67" s="12" t="str">
        <f t="array" ref="AG67">SUM((G=AG$8)*(P=$B67))&amp;" - "&amp;SUM((G=$B67)*(P=AG$8))</f>
        <v>0 - 0</v>
      </c>
      <c r="AH67" s="12" t="str">
        <f t="array" ref="AH67">SUM((G=AH$8)*(P=$B67))&amp;" - "&amp;SUM((G=$B67)*(P=AH$8))</f>
        <v>0 - 0</v>
      </c>
      <c r="AI67" s="12" t="str">
        <f t="array" ref="AI67">SUM((G=AI$8)*(P=$B67))&amp;" - "&amp;SUM((G=$B67)*(P=AI$8))</f>
        <v>0 - 0</v>
      </c>
      <c r="AJ67" s="12" t="str">
        <f t="array" ref="AJ67">SUM((G=AJ$8)*(P=$B67))&amp;" - "&amp;SUM((G=$B67)*(P=AJ$8))</f>
        <v>0 - 0</v>
      </c>
      <c r="AK67" s="12" t="str">
        <f t="array" ref="AK67">SUM((G=AK$8)*(P=$B67))&amp;" - "&amp;SUM((G=$B67)*(P=AK$8))</f>
        <v>0 - 0</v>
      </c>
      <c r="AL67" s="12" t="str">
        <f t="array" ref="AL67">SUM((G=AL$8)*(P=$B67))&amp;" - "&amp;SUM((G=$B67)*(P=AL$8))</f>
        <v>0 - 0</v>
      </c>
      <c r="AM67" s="12" t="str">
        <f t="array" ref="AM67">SUM((G=AM$8)*(P=$B67))&amp;" - "&amp;SUM((G=$B67)*(P=AM$8))</f>
        <v>0 - 0</v>
      </c>
      <c r="AN67" s="12" t="str">
        <f t="array" ref="AN67">SUM((G=AN$8)*(P=$B67))&amp;" - "&amp;SUM((G=$B67)*(P=AN$8))</f>
        <v>0 - 0</v>
      </c>
      <c r="AO67" s="12" t="str">
        <f t="array" ref="AO67">SUM((G=AO$8)*(P=$B67))&amp;" - "&amp;SUM((G=$B67)*(P=AO$8))</f>
        <v>0 - 0</v>
      </c>
      <c r="AP67" s="25" t="str">
        <f t="array" ref="AP67">SUM((G=AP$8)*(P=$B67))&amp;" - "&amp;SUM((G=$B67)*(P=AP$8))</f>
        <v>0 - 0</v>
      </c>
      <c r="AQ67" s="856" t="str">
        <f t="array" ref="AQ67">SUM((G=AQ$8)*(P=$B67))&amp;" - "&amp;SUM((G=$B67)*(P=AQ$8))</f>
        <v>0 - 0</v>
      </c>
      <c r="AR67" s="35" t="str">
        <f t="array" ref="AR67">SUM((G=AR$8)*(P=$B67))&amp;" - "&amp;SUM((G=$B67)*(P=AR$8))</f>
        <v>0 - 0</v>
      </c>
      <c r="AS67" s="12" t="str">
        <f t="array" ref="AS67">SUM((G=AS$8)*(P=$B67))&amp;" - "&amp;SUM((G=$B67)*(P=AS$8))</f>
        <v>0 - 0</v>
      </c>
      <c r="AT67" s="12" t="str">
        <f t="array" ref="AT67">SUM((G=AT$8)*(P=$B67))&amp;" - "&amp;SUM((G=$B67)*(P=AT$8))</f>
        <v>0 - 0</v>
      </c>
      <c r="AU67" s="12" t="str">
        <f t="array" ref="AU67">SUM((G=AU$8)*(P=$B67))&amp;" - "&amp;SUM((G=$B67)*(P=AU$8))</f>
        <v>0 - 0</v>
      </c>
      <c r="AV67" s="12" t="str">
        <f t="array" ref="AV67">SUM((G=AV$8)*(P=$B67))&amp;" - "&amp;SUM((G=$B67)*(P=AV$8))</f>
        <v>0 - 0</v>
      </c>
      <c r="AW67" s="12" t="str">
        <f t="array" ref="AW67">SUM((G=AW$8)*(P=$B67))&amp;" - "&amp;SUM((G=$B67)*(P=AW$8))</f>
        <v>0 - 0</v>
      </c>
      <c r="AX67" s="12" t="str">
        <f t="array" ref="AX67">SUM((G=AX$8)*(P=$B67))&amp;" - "&amp;SUM((G=$B67)*(P=AX$8))</f>
        <v>0 - 0</v>
      </c>
      <c r="AY67" s="12" t="str">
        <f t="array" ref="AY67">SUM((G=AY$8)*(P=$B67))&amp;" - "&amp;SUM((G=$B67)*(P=AY$8))</f>
        <v>0 - 0</v>
      </c>
      <c r="AZ67" s="12" t="str">
        <f t="array" ref="AZ67">SUM((G=AZ$8)*(P=$B67))&amp;" - "&amp;SUM((G=$B67)*(P=AZ$8))</f>
        <v>0 - 0</v>
      </c>
      <c r="BA67" s="12" t="str">
        <f t="array" ref="BA67">SUM((G=BA$8)*(P=$B67))&amp;" - "&amp;SUM((G=$B67)*(P=BA$8))</f>
        <v>0 - 0</v>
      </c>
      <c r="BB67" s="12" t="str">
        <f t="array" ref="BB67">SUM((G=BB$8)*(P=$B67))&amp;" - "&amp;SUM((G=$B67)*(P=BB$8))</f>
        <v>0 - 0</v>
      </c>
      <c r="BC67" s="12" t="str">
        <f t="array" ref="BC67">SUM((G=BC$8)*(P=$B67))&amp;" - "&amp;SUM((G=$B67)*(P=BC$8))</f>
        <v>0 - 0</v>
      </c>
      <c r="BD67" s="12" t="str">
        <f t="array" ref="BD67">SUM((G=BD$8)*(P=$B67))&amp;" - "&amp;SUM((G=$B67)*(P=BD$8))</f>
        <v>0 - 0</v>
      </c>
      <c r="BE67" s="12" t="str">
        <f t="array" ref="BE67">SUM((G=BE$8)*(P=$B67))&amp;" - "&amp;SUM((G=$B67)*(P=BE$8))</f>
        <v>0 - 0</v>
      </c>
      <c r="BF67" s="12" t="str">
        <f t="array" ref="BF67">SUM((G=BF$8)*(P=$B67))&amp;" - "&amp;SUM((G=$B67)*(P=BF$8))</f>
        <v>0 - 0</v>
      </c>
      <c r="BG67" s="12" t="str">
        <f t="array" ref="BG67">SUM((G=BG$8)*(P=$B67))&amp;" - "&amp;SUM((G=$B67)*(P=BG$8))</f>
        <v>0 - 0</v>
      </c>
      <c r="BH67" s="12" t="str">
        <f t="array" ref="BH67">SUM((G=BH$8)*(P=$B67))&amp;" - "&amp;SUM((G=$B67)*(P=BH$8))</f>
        <v>0 - 0</v>
      </c>
      <c r="BI67" s="12" t="str">
        <f t="array" ref="BI67">SUM((G=BI$8)*(P=$B67))&amp;" - "&amp;SUM((G=$B67)*(P=BI$8))</f>
        <v>0 - 0</v>
      </c>
      <c r="BJ67" s="12" t="str">
        <f t="array" ref="BJ67">SUM((G=BJ$8)*(P=$B67))&amp;" - "&amp;SUM((G=$B67)*(P=BJ$8))</f>
        <v>0 - 0</v>
      </c>
      <c r="BK67" s="12" t="str">
        <f t="array" ref="BK67">SUM((G=BK$8)*(P=$B67))&amp;" - "&amp;SUM((G=$B67)*(P=BK$8))</f>
        <v>0 - 0</v>
      </c>
      <c r="BL67" s="12" t="str">
        <f t="array" ref="BL67">SUM((G=BL$8)*(P=$B67))&amp;" - "&amp;SUM((G=$B67)*(P=BL$8))</f>
        <v>0 - 0</v>
      </c>
      <c r="BM67" s="12" t="str">
        <f t="array" ref="BM67">SUM((G=BM$8)*(P=$B67))&amp;" - "&amp;SUM((G=$B67)*(P=BM$8))</f>
        <v>0 - 0</v>
      </c>
      <c r="BN67" s="12" t="str">
        <f t="array" ref="BN67">SUM((G=BN$8)*(P=$B67))&amp;" - "&amp;SUM((G=$B67)*(P=BN$8))</f>
        <v>0 - 0</v>
      </c>
      <c r="BO67" s="12" t="str">
        <f t="array" ref="BO67">SUM((G=BO$8)*(P=$B67))&amp;" - "&amp;SUM((G=$B67)*(P=BO$8))</f>
        <v>0 - 0</v>
      </c>
      <c r="BP67" s="12" t="str">
        <f t="array" ref="BP67">SUM((G=BP$8)*(P=$B67))&amp;" - "&amp;SUM((G=$B67)*(P=BP$8))</f>
        <v>0 - 0</v>
      </c>
      <c r="BQ67" s="12" t="str">
        <f t="array" ref="BQ67">SUM((G=BQ$8)*(P=$B67))&amp;" - "&amp;SUM((G=$B67)*(P=BQ$8))</f>
        <v>0 - 0</v>
      </c>
      <c r="BR67" s="25" t="str">
        <f t="array" ref="BR67">SUM((G=BR$8)*(P=$B67))&amp;" - "&amp;SUM((G=$B67)*(P=BR$8))</f>
        <v>0 - 0</v>
      </c>
      <c r="BS67" s="25" t="str">
        <f t="array" ref="BS67">SUM((G=BS$8)*(P=$B67))&amp;" - "&amp;SUM((G=$B67)*(P=BS$8))</f>
        <v>0 - 0</v>
      </c>
      <c r="BT67" s="21" t="str">
        <f t="shared" si="6"/>
        <v>MAT</v>
      </c>
      <c r="BU67" s="16"/>
    </row>
    <row r="68" spans="2:73" ht="11.1" customHeight="1" x14ac:dyDescent="0.2">
      <c r="B68" s="22" t="s">
        <v>263</v>
      </c>
      <c r="C68" s="35" t="str">
        <f t="array" ref="C68">SUM((G=C$8)*(P=$B68))&amp;" - "&amp;SUM((G=$B68)*(P=C$8))</f>
        <v>0 - 0</v>
      </c>
      <c r="D68" s="12" t="str">
        <f t="array" ref="D68">SUM((G=D$8)*(P=$B68))&amp;" - "&amp;SUM((G=$B68)*(P=D$8))</f>
        <v>0 - 0</v>
      </c>
      <c r="E68" s="12" t="str">
        <f t="array" ref="E68">SUM((G=E$8)*(P=$B68))&amp;" - "&amp;SUM((G=$B68)*(P=E$8))</f>
        <v>0 - 0</v>
      </c>
      <c r="F68" s="12" t="str">
        <f t="array" ref="F68">SUM((G=F$8)*(P=$B68))&amp;" - "&amp;SUM((G=$B68)*(P=F$8))</f>
        <v>0 - 0</v>
      </c>
      <c r="G68" s="12" t="str">
        <f t="array" ref="G68">SUM((G=G$8)*(P=$B68))&amp;" - "&amp;SUM((G=$B68)*(P=G$8))</f>
        <v>0 - 0</v>
      </c>
      <c r="H68" s="12" t="str">
        <f t="array" ref="H68">SUM((G=H$8)*(P=$B68))&amp;" - "&amp;SUM((G=$B68)*(P=H$8))</f>
        <v>0 - 0</v>
      </c>
      <c r="I68" s="12" t="str">
        <f t="array" ref="I68">SUM((G=I$8)*(P=$B68))&amp;" - "&amp;SUM((G=$B68)*(P=I$8))</f>
        <v>0 - 0</v>
      </c>
      <c r="J68" s="12" t="str">
        <f t="array" ref="J68">SUM((G=J$8)*(P=$B68))&amp;" - "&amp;SUM((G=$B68)*(P=J$8))</f>
        <v>0 - 0</v>
      </c>
      <c r="K68" s="12" t="str">
        <f t="array" ref="K68">SUM((G=K$8)*(P=$B68))&amp;" - "&amp;SUM((G=$B68)*(P=K$8))</f>
        <v>0 - 0</v>
      </c>
      <c r="L68" s="12" t="str">
        <f t="array" ref="L68">SUM((G=L$8)*(P=$B68))&amp;" - "&amp;SUM((G=$B68)*(P=L$8))</f>
        <v>0 - 0</v>
      </c>
      <c r="M68" s="12" t="str">
        <f t="array" ref="M68">SUM((G=M$8)*(P=$B68))&amp;" - "&amp;SUM((G=$B68)*(P=M$8))</f>
        <v>0 - 0</v>
      </c>
      <c r="N68" s="12" t="str">
        <f t="array" ref="N68">SUM((G=N$8)*(P=$B68))&amp;" - "&amp;SUM((G=$B68)*(P=N$8))</f>
        <v>0 - 0</v>
      </c>
      <c r="O68" s="12" t="str">
        <f t="array" ref="O68">SUM((G=O$8)*(P=$B68))&amp;" - "&amp;SUM((G=$B68)*(P=O$8))</f>
        <v>0 - 0</v>
      </c>
      <c r="P68" s="12" t="str">
        <f t="array" ref="P68">SUM((G=P$8)*(P=$B68))&amp;" - "&amp;SUM((G=$B68)*(P=P$8))</f>
        <v>1 - 0</v>
      </c>
      <c r="Q68" s="12" t="str">
        <f t="array" ref="Q68">SUM((G=Q$8)*(P=$B68))&amp;" - "&amp;SUM((G=$B68)*(P=Q$8))</f>
        <v>0 - 0</v>
      </c>
      <c r="R68" s="12" t="str">
        <f t="array" ref="R68">SUM((G=R$8)*(P=$B68))&amp;" - "&amp;SUM((G=$B68)*(P=R$8))</f>
        <v>0 - 0</v>
      </c>
      <c r="S68" s="12" t="str">
        <f t="array" ref="S68">SUM((G=S$8)*(P=$B68))&amp;" - "&amp;SUM((G=$B68)*(P=S$8))</f>
        <v>0 - 0</v>
      </c>
      <c r="T68" s="12" t="str">
        <f t="array" ref="T68">SUM((G=T$8)*(P=$B68))&amp;" - "&amp;SUM((G=$B68)*(P=T$8))</f>
        <v>0 - 0</v>
      </c>
      <c r="U68" s="12" t="str">
        <f t="array" ref="U68">SUM((G=U$8)*(P=$B68))&amp;" - "&amp;SUM((G=$B68)*(P=U$8))</f>
        <v>0 - 0</v>
      </c>
      <c r="V68" s="12" t="str">
        <f t="array" ref="V68">SUM((G=V$8)*(P=$B68))&amp;" - "&amp;SUM((G=$B68)*(P=V$8))</f>
        <v>0 - 0</v>
      </c>
      <c r="W68" s="12" t="str">
        <f t="array" ref="W68">SUM((G=W$8)*(P=$B68))&amp;" - "&amp;SUM((G=$B68)*(P=W$8))</f>
        <v>0 - 0</v>
      </c>
      <c r="X68" s="12" t="str">
        <f t="array" ref="X68">SUM((G=X$8)*(P=$B68))&amp;" - "&amp;SUM((G=$B68)*(P=X$8))</f>
        <v>0 - 0</v>
      </c>
      <c r="Y68" s="12" t="str">
        <f t="array" ref="Y68">SUM((G=Y$8)*(P=$B68))&amp;" - "&amp;SUM((G=$B68)*(P=Y$8))</f>
        <v>0 - 0</v>
      </c>
      <c r="Z68" s="12" t="str">
        <f t="array" ref="Z68">SUM((G=Z$8)*(P=$B68))&amp;" - "&amp;SUM((G=$B68)*(P=Z$8))</f>
        <v>0 - 0</v>
      </c>
      <c r="AA68" s="12" t="str">
        <f t="array" ref="AA68">SUM((G=AA$8)*(P=$B68))&amp;" - "&amp;SUM((G=$B68)*(P=AA$8))</f>
        <v>0 - 0</v>
      </c>
      <c r="AB68" s="12" t="str">
        <f t="array" ref="AB68">SUM((G=AB$8)*(P=$B68))&amp;" - "&amp;SUM((G=$B68)*(P=AB$8))</f>
        <v>0 - 0</v>
      </c>
      <c r="AC68" s="12" t="str">
        <f t="array" ref="AC68">SUM((G=AC$8)*(P=$B68))&amp;" - "&amp;SUM((G=$B68)*(P=AC$8))</f>
        <v>0 - 0</v>
      </c>
      <c r="AD68" s="12" t="str">
        <f t="array" ref="AD68">SUM((G=AD$8)*(P=$B68))&amp;" - "&amp;SUM((G=$B68)*(P=AD$8))</f>
        <v>0 - 0</v>
      </c>
      <c r="AE68" s="12" t="str">
        <f t="array" ref="AE68">SUM((G=AE$8)*(P=$B68))&amp;" - "&amp;SUM((G=$B68)*(P=AE$8))</f>
        <v>0 - 0</v>
      </c>
      <c r="AF68" s="12" t="str">
        <f t="array" ref="AF68">SUM((G=AF$8)*(P=$B68))&amp;" - "&amp;SUM((G=$B68)*(P=AF$8))</f>
        <v>0 - 0</v>
      </c>
      <c r="AG68" s="12" t="str">
        <f t="array" ref="AG68">SUM((G=AG$8)*(P=$B68))&amp;" - "&amp;SUM((G=$B68)*(P=AG$8))</f>
        <v>0 - 0</v>
      </c>
      <c r="AH68" s="12" t="str">
        <f t="array" ref="AH68">SUM((G=AH$8)*(P=$B68))&amp;" - "&amp;SUM((G=$B68)*(P=AH$8))</f>
        <v>0 - 0</v>
      </c>
      <c r="AI68" s="12" t="str">
        <f t="array" ref="AI68">SUM((G=AI$8)*(P=$B68))&amp;" - "&amp;SUM((G=$B68)*(P=AI$8))</f>
        <v>0 - 0</v>
      </c>
      <c r="AJ68" s="12" t="str">
        <f t="array" ref="AJ68">SUM((G=AJ$8)*(P=$B68))&amp;" - "&amp;SUM((G=$B68)*(P=AJ$8))</f>
        <v>0 - 0</v>
      </c>
      <c r="AK68" s="12" t="str">
        <f t="array" ref="AK68">SUM((G=AK$8)*(P=$B68))&amp;" - "&amp;SUM((G=$B68)*(P=AK$8))</f>
        <v>0 - 0</v>
      </c>
      <c r="AL68" s="12" t="str">
        <f t="array" ref="AL68">SUM((G=AL$8)*(P=$B68))&amp;" - "&amp;SUM((G=$B68)*(P=AL$8))</f>
        <v>0 - 0</v>
      </c>
      <c r="AM68" s="12" t="str">
        <f t="array" ref="AM68">SUM((G=AM$8)*(P=$B68))&amp;" - "&amp;SUM((G=$B68)*(P=AM$8))</f>
        <v>0 - 0</v>
      </c>
      <c r="AN68" s="12" t="str">
        <f t="array" ref="AN68">SUM((G=AN$8)*(P=$B68))&amp;" - "&amp;SUM((G=$B68)*(P=AN$8))</f>
        <v>0 - 0</v>
      </c>
      <c r="AO68" s="12" t="str">
        <f t="array" ref="AO68">SUM((G=AO$8)*(P=$B68))&amp;" - "&amp;SUM((G=$B68)*(P=AO$8))</f>
        <v>0 - 0</v>
      </c>
      <c r="AP68" s="25" t="str">
        <f t="array" ref="AP68">SUM((G=AP$8)*(P=$B68))&amp;" - "&amp;SUM((G=$B68)*(P=AP$8))</f>
        <v>0 - 0</v>
      </c>
      <c r="AQ68" s="856" t="str">
        <f t="array" ref="AQ68">SUM((G=AQ$8)*(P=$B68))&amp;" - "&amp;SUM((G=$B68)*(P=AQ$8))</f>
        <v>0 - 0</v>
      </c>
      <c r="AR68" s="35" t="str">
        <f t="array" ref="AR68">SUM((G=AR$8)*(P=$B68))&amp;" - "&amp;SUM((G=$B68)*(P=AR$8))</f>
        <v>0 - 0</v>
      </c>
      <c r="AS68" s="12" t="str">
        <f t="array" ref="AS68">SUM((G=AS$8)*(P=$B68))&amp;" - "&amp;SUM((G=$B68)*(P=AS$8))</f>
        <v>0 - 0</v>
      </c>
      <c r="AT68" s="12" t="str">
        <f t="array" ref="AT68">SUM((G=AT$8)*(P=$B68))&amp;" - "&amp;SUM((G=$B68)*(P=AT$8))</f>
        <v>0 - 0</v>
      </c>
      <c r="AU68" s="12" t="str">
        <f t="array" ref="AU68">SUM((G=AU$8)*(P=$B68))&amp;" - "&amp;SUM((G=$B68)*(P=AU$8))</f>
        <v>0 - 0</v>
      </c>
      <c r="AV68" s="12" t="str">
        <f t="array" ref="AV68">SUM((G=AV$8)*(P=$B68))&amp;" - "&amp;SUM((G=$B68)*(P=AV$8))</f>
        <v>0 - 0</v>
      </c>
      <c r="AW68" s="12" t="str">
        <f t="array" ref="AW68">SUM((G=AW$8)*(P=$B68))&amp;" - "&amp;SUM((G=$B68)*(P=AW$8))</f>
        <v>0 - 0</v>
      </c>
      <c r="AX68" s="12" t="str">
        <f t="array" ref="AX68">SUM((G=AX$8)*(P=$B68))&amp;" - "&amp;SUM((G=$B68)*(P=AX$8))</f>
        <v>0 - 0</v>
      </c>
      <c r="AY68" s="12" t="str">
        <f t="array" ref="AY68">SUM((G=AY$8)*(P=$B68))&amp;" - "&amp;SUM((G=$B68)*(P=AY$8))</f>
        <v>0 - 0</v>
      </c>
      <c r="AZ68" s="12" t="str">
        <f t="array" ref="AZ68">SUM((G=AZ$8)*(P=$B68))&amp;" - "&amp;SUM((G=$B68)*(P=AZ$8))</f>
        <v>0 - 0</v>
      </c>
      <c r="BA68" s="12" t="str">
        <f t="array" ref="BA68">SUM((G=BA$8)*(P=$B68))&amp;" - "&amp;SUM((G=$B68)*(P=BA$8))</f>
        <v>0 - 0</v>
      </c>
      <c r="BB68" s="12" t="str">
        <f t="array" ref="BB68">SUM((G=BB$8)*(P=$B68))&amp;" - "&amp;SUM((G=$B68)*(P=BB$8))</f>
        <v>0 - 0</v>
      </c>
      <c r="BC68" s="12" t="str">
        <f t="array" ref="BC68">SUM((G=BC$8)*(P=$B68))&amp;" - "&amp;SUM((G=$B68)*(P=BC$8))</f>
        <v>0 - 0</v>
      </c>
      <c r="BD68" s="12" t="str">
        <f t="array" ref="BD68">SUM((G=BD$8)*(P=$B68))&amp;" - "&amp;SUM((G=$B68)*(P=BD$8))</f>
        <v>0 - 0</v>
      </c>
      <c r="BE68" s="12" t="str">
        <f t="array" ref="BE68">SUM((G=BE$8)*(P=$B68))&amp;" - "&amp;SUM((G=$B68)*(P=BE$8))</f>
        <v>0 - 0</v>
      </c>
      <c r="BF68" s="12" t="str">
        <f t="array" ref="BF68">SUM((G=BF$8)*(P=$B68))&amp;" - "&amp;SUM((G=$B68)*(P=BF$8))</f>
        <v>0 - 0</v>
      </c>
      <c r="BG68" s="12" t="str">
        <f t="array" ref="BG68">SUM((G=BG$8)*(P=$B68))&amp;" - "&amp;SUM((G=$B68)*(P=BG$8))</f>
        <v>0 - 0</v>
      </c>
      <c r="BH68" s="12" t="str">
        <f t="array" ref="BH68">SUM((G=BH$8)*(P=$B68))&amp;" - "&amp;SUM((G=$B68)*(P=BH$8))</f>
        <v>0 - 0</v>
      </c>
      <c r="BI68" s="12" t="str">
        <f t="array" ref="BI68">SUM((G=BI$8)*(P=$B68))&amp;" - "&amp;SUM((G=$B68)*(P=BI$8))</f>
        <v>0 - 0</v>
      </c>
      <c r="BJ68" s="12" t="str">
        <f t="array" ref="BJ68">SUM((G=BJ$8)*(P=$B68))&amp;" - "&amp;SUM((G=$B68)*(P=BJ$8))</f>
        <v>0 - 0</v>
      </c>
      <c r="BK68" s="12" t="str">
        <f t="array" ref="BK68">SUM((G=BK$8)*(P=$B68))&amp;" - "&amp;SUM((G=$B68)*(P=BK$8))</f>
        <v>0 - 0</v>
      </c>
      <c r="BL68" s="12" t="str">
        <f t="array" ref="BL68">SUM((G=BL$8)*(P=$B68))&amp;" - "&amp;SUM((G=$B68)*(P=BL$8))</f>
        <v>0 - 0</v>
      </c>
      <c r="BM68" s="12" t="str">
        <f t="array" ref="BM68">SUM((G=BM$8)*(P=$B68))&amp;" - "&amp;SUM((G=$B68)*(P=BM$8))</f>
        <v>0 - 0</v>
      </c>
      <c r="BN68" s="12" t="str">
        <f t="array" ref="BN68">SUM((G=BN$8)*(P=$B68))&amp;" - "&amp;SUM((G=$B68)*(P=BN$8))</f>
        <v>0 - 0</v>
      </c>
      <c r="BO68" s="12" t="str">
        <f t="array" ref="BO68">SUM((G=BO$8)*(P=$B68))&amp;" - "&amp;SUM((G=$B68)*(P=BO$8))</f>
        <v>0 - 0</v>
      </c>
      <c r="BP68" s="12" t="str">
        <f t="array" ref="BP68">SUM((G=BP$8)*(P=$B68))&amp;" - "&amp;SUM((G=$B68)*(P=BP$8))</f>
        <v>0 - 0</v>
      </c>
      <c r="BQ68" s="12" t="str">
        <f t="array" ref="BQ68">SUM((G=BQ$8)*(P=$B68))&amp;" - "&amp;SUM((G=$B68)*(P=BQ$8))</f>
        <v>0 - 0</v>
      </c>
      <c r="BR68" s="25" t="str">
        <f t="array" ref="BR68">SUM((G=BR$8)*(P=$B68))&amp;" - "&amp;SUM((G=$B68)*(P=BR$8))</f>
        <v>0 - 0</v>
      </c>
      <c r="BS68" s="25" t="str">
        <f t="array" ref="BS68">SUM((G=BS$8)*(P=$B68))&amp;" - "&amp;SUM((G=$B68)*(P=BS$8))</f>
        <v>0 - 0</v>
      </c>
      <c r="BT68" s="21" t="str">
        <f t="shared" si="6"/>
        <v>MATHIEU S.</v>
      </c>
      <c r="BU68" s="16"/>
    </row>
    <row r="69" spans="2:73" ht="11.1" customHeight="1" x14ac:dyDescent="0.2">
      <c r="B69" s="22" t="s">
        <v>172</v>
      </c>
      <c r="C69" s="35" t="str">
        <f t="array" ref="C69">SUM((G=C$8)*(P=$B69))&amp;" - "&amp;SUM((G=$B69)*(P=C$8))</f>
        <v>0 - 0</v>
      </c>
      <c r="D69" s="12" t="str">
        <f t="array" ref="D69">SUM((G=D$8)*(P=$B69))&amp;" - "&amp;SUM((G=$B69)*(P=D$8))</f>
        <v>0 - 0</v>
      </c>
      <c r="E69" s="12" t="str">
        <f t="array" ref="E69">SUM((G=E$8)*(P=$B69))&amp;" - "&amp;SUM((G=$B69)*(P=E$8))</f>
        <v>0 - 0</v>
      </c>
      <c r="F69" s="12" t="str">
        <f t="array" ref="F69">SUM((G=F$8)*(P=$B69))&amp;" - "&amp;SUM((G=$B69)*(P=F$8))</f>
        <v>0 - 0</v>
      </c>
      <c r="G69" s="12" t="str">
        <f t="array" ref="G69">SUM((G=G$8)*(P=$B69))&amp;" - "&amp;SUM((G=$B69)*(P=G$8))</f>
        <v>0 - 0</v>
      </c>
      <c r="H69" s="12" t="str">
        <f t="array" ref="H69">SUM((G=H$8)*(P=$B69))&amp;" - "&amp;SUM((G=$B69)*(P=H$8))</f>
        <v>0 - 0</v>
      </c>
      <c r="I69" s="12" t="str">
        <f t="array" ref="I69">SUM((G=I$8)*(P=$B69))&amp;" - "&amp;SUM((G=$B69)*(P=I$8))</f>
        <v>0 - 0</v>
      </c>
      <c r="J69" s="12" t="str">
        <f t="array" ref="J69">SUM((G=J$8)*(P=$B69))&amp;" - "&amp;SUM((G=$B69)*(P=J$8))</f>
        <v>0 - 0</v>
      </c>
      <c r="K69" s="12" t="str">
        <f t="array" ref="K69">SUM((G=K$8)*(P=$B69))&amp;" - "&amp;SUM((G=$B69)*(P=K$8))</f>
        <v>0 - 0</v>
      </c>
      <c r="L69" s="12" t="str">
        <f t="array" ref="L69">SUM((G=L$8)*(P=$B69))&amp;" - "&amp;SUM((G=$B69)*(P=L$8))</f>
        <v>0 - 0</v>
      </c>
      <c r="M69" s="12" t="str">
        <f t="array" ref="M69">SUM((G=M$8)*(P=$B69))&amp;" - "&amp;SUM((G=$B69)*(P=M$8))</f>
        <v>0 - 0</v>
      </c>
      <c r="N69" s="12" t="str">
        <f t="array" ref="N69">SUM((G=N$8)*(P=$B69))&amp;" - "&amp;SUM((G=$B69)*(P=N$8))</f>
        <v>0 - 0</v>
      </c>
      <c r="O69" s="12" t="str">
        <f t="array" ref="O69">SUM((G=O$8)*(P=$B69))&amp;" - "&amp;SUM((G=$B69)*(P=O$8))</f>
        <v>0 - 0</v>
      </c>
      <c r="P69" s="12" t="str">
        <f t="array" ref="P69">SUM((G=P$8)*(P=$B69))&amp;" - "&amp;SUM((G=$B69)*(P=P$8))</f>
        <v>0 - 0</v>
      </c>
      <c r="Q69" s="12" t="str">
        <f t="array" ref="Q69">SUM((G=Q$8)*(P=$B69))&amp;" - "&amp;SUM((G=$B69)*(P=Q$8))</f>
        <v>1 - 0</v>
      </c>
      <c r="R69" s="12" t="str">
        <f t="array" ref="R69">SUM((G=R$8)*(P=$B69))&amp;" - "&amp;SUM((G=$B69)*(P=R$8))</f>
        <v>0 - 0</v>
      </c>
      <c r="S69" s="12" t="str">
        <f t="array" ref="S69">SUM((G=S$8)*(P=$B69))&amp;" - "&amp;SUM((G=$B69)*(P=S$8))</f>
        <v>0 - 0</v>
      </c>
      <c r="T69" s="12" t="str">
        <f t="array" ref="T69">SUM((G=T$8)*(P=$B69))&amp;" - "&amp;SUM((G=$B69)*(P=T$8))</f>
        <v>0 - 0</v>
      </c>
      <c r="U69" s="12" t="str">
        <f t="array" ref="U69">SUM((G=U$8)*(P=$B69))&amp;" - "&amp;SUM((G=$B69)*(P=U$8))</f>
        <v>0 - 0</v>
      </c>
      <c r="V69" s="12" t="str">
        <f t="array" ref="V69">SUM((G=V$8)*(P=$B69))&amp;" - "&amp;SUM((G=$B69)*(P=V$8))</f>
        <v>0 - 0</v>
      </c>
      <c r="W69" s="12" t="str">
        <f t="array" ref="W69">SUM((G=W$8)*(P=$B69))&amp;" - "&amp;SUM((G=$B69)*(P=W$8))</f>
        <v>0 - 0</v>
      </c>
      <c r="X69" s="12" t="str">
        <f t="array" ref="X69">SUM((G=X$8)*(P=$B69))&amp;" - "&amp;SUM((G=$B69)*(P=X$8))</f>
        <v>0 - 0</v>
      </c>
      <c r="Y69" s="12" t="str">
        <f t="array" ref="Y69">SUM((G=Y$8)*(P=$B69))&amp;" - "&amp;SUM((G=$B69)*(P=Y$8))</f>
        <v>0 - 0</v>
      </c>
      <c r="Z69" s="12" t="str">
        <f t="array" ref="Z69">SUM((G=Z$8)*(P=$B69))&amp;" - "&amp;SUM((G=$B69)*(P=Z$8))</f>
        <v>0 - 0</v>
      </c>
      <c r="AA69" s="12" t="str">
        <f t="array" ref="AA69">SUM((G=AA$8)*(P=$B69))&amp;" - "&amp;SUM((G=$B69)*(P=AA$8))</f>
        <v>0 - 0</v>
      </c>
      <c r="AB69" s="12" t="str">
        <f t="array" ref="AB69">SUM((G=AB$8)*(P=$B69))&amp;" - "&amp;SUM((G=$B69)*(P=AB$8))</f>
        <v>0 - 0</v>
      </c>
      <c r="AC69" s="12" t="str">
        <f t="array" ref="AC69">SUM((G=AC$8)*(P=$B69))&amp;" - "&amp;SUM((G=$B69)*(P=AC$8))</f>
        <v>0 - 0</v>
      </c>
      <c r="AD69" s="12" t="str">
        <f t="array" ref="AD69">SUM((G=AD$8)*(P=$B69))&amp;" - "&amp;SUM((G=$B69)*(P=AD$8))</f>
        <v>0 - 0</v>
      </c>
      <c r="AE69" s="12" t="str">
        <f t="array" ref="AE69">SUM((G=AE$8)*(P=$B69))&amp;" - "&amp;SUM((G=$B69)*(P=AE$8))</f>
        <v>0 - 0</v>
      </c>
      <c r="AF69" s="12" t="str">
        <f t="array" ref="AF69">SUM((G=AF$8)*(P=$B69))&amp;" - "&amp;SUM((G=$B69)*(P=AF$8))</f>
        <v>0 - 0</v>
      </c>
      <c r="AG69" s="12" t="str">
        <f t="array" ref="AG69">SUM((G=AG$8)*(P=$B69))&amp;" - "&amp;SUM((G=$B69)*(P=AG$8))</f>
        <v>0 - 0</v>
      </c>
      <c r="AH69" s="12" t="str">
        <f t="array" ref="AH69">SUM((G=AH$8)*(P=$B69))&amp;" - "&amp;SUM((G=$B69)*(P=AH$8))</f>
        <v>0 - 0</v>
      </c>
      <c r="AI69" s="12" t="str">
        <f t="array" ref="AI69">SUM((G=AI$8)*(P=$B69))&amp;" - "&amp;SUM((G=$B69)*(P=AI$8))</f>
        <v>0 - 0</v>
      </c>
      <c r="AJ69" s="12" t="str">
        <f t="array" ref="AJ69">SUM((G=AJ$8)*(P=$B69))&amp;" - "&amp;SUM((G=$B69)*(P=AJ$8))</f>
        <v>0 - 0</v>
      </c>
      <c r="AK69" s="12" t="str">
        <f t="array" ref="AK69">SUM((G=AK$8)*(P=$B69))&amp;" - "&amp;SUM((G=$B69)*(P=AK$8))</f>
        <v>0 - 0</v>
      </c>
      <c r="AL69" s="12" t="str">
        <f t="array" ref="AL69">SUM((G=AL$8)*(P=$B69))&amp;" - "&amp;SUM((G=$B69)*(P=AL$8))</f>
        <v>0 - 0</v>
      </c>
      <c r="AM69" s="12" t="str">
        <f t="array" ref="AM69">SUM((G=AM$8)*(P=$B69))&amp;" - "&amp;SUM((G=$B69)*(P=AM$8))</f>
        <v>0 - 0</v>
      </c>
      <c r="AN69" s="12" t="str">
        <f t="array" ref="AN69">SUM((G=AN$8)*(P=$B69))&amp;" - "&amp;SUM((G=$B69)*(P=AN$8))</f>
        <v>0 - 0</v>
      </c>
      <c r="AO69" s="12" t="str">
        <f t="array" ref="AO69">SUM((G=AO$8)*(P=$B69))&amp;" - "&amp;SUM((G=$B69)*(P=AO$8))</f>
        <v>0 - 0</v>
      </c>
      <c r="AP69" s="25" t="str">
        <f t="array" ref="AP69">SUM((G=AP$8)*(P=$B69))&amp;" - "&amp;SUM((G=$B69)*(P=AP$8))</f>
        <v>0 - 0</v>
      </c>
      <c r="AQ69" s="856" t="str">
        <f t="array" ref="AQ69">SUM((G=AQ$8)*(P=$B69))&amp;" - "&amp;SUM((G=$B69)*(P=AQ$8))</f>
        <v>0 - 0</v>
      </c>
      <c r="AR69" s="35" t="str">
        <f t="array" ref="AR69">SUM((G=AR$8)*(P=$B69))&amp;" - "&amp;SUM((G=$B69)*(P=AR$8))</f>
        <v>0 - 0</v>
      </c>
      <c r="AS69" s="12" t="str">
        <f t="array" ref="AS69">SUM((G=AS$8)*(P=$B69))&amp;" - "&amp;SUM((G=$B69)*(P=AS$8))</f>
        <v>0 - 0</v>
      </c>
      <c r="AT69" s="12" t="str">
        <f t="array" ref="AT69">SUM((G=AT$8)*(P=$B69))&amp;" - "&amp;SUM((G=$B69)*(P=AT$8))</f>
        <v>0 - 0</v>
      </c>
      <c r="AU69" s="12" t="str">
        <f t="array" ref="AU69">SUM((G=AU$8)*(P=$B69))&amp;" - "&amp;SUM((G=$B69)*(P=AU$8))</f>
        <v>0 - 0</v>
      </c>
      <c r="AV69" s="12" t="str">
        <f t="array" ref="AV69">SUM((G=AV$8)*(P=$B69))&amp;" - "&amp;SUM((G=$B69)*(P=AV$8))</f>
        <v>0 - 0</v>
      </c>
      <c r="AW69" s="12" t="str">
        <f t="array" ref="AW69">SUM((G=AW$8)*(P=$B69))&amp;" - "&amp;SUM((G=$B69)*(P=AW$8))</f>
        <v>0 - 0</v>
      </c>
      <c r="AX69" s="12" t="str">
        <f t="array" ref="AX69">SUM((G=AX$8)*(P=$B69))&amp;" - "&amp;SUM((G=$B69)*(P=AX$8))</f>
        <v>0 - 0</v>
      </c>
      <c r="AY69" s="12" t="str">
        <f t="array" ref="AY69">SUM((G=AY$8)*(P=$B69))&amp;" - "&amp;SUM((G=$B69)*(P=AY$8))</f>
        <v>0 - 0</v>
      </c>
      <c r="AZ69" s="12" t="str">
        <f t="array" ref="AZ69">SUM((G=AZ$8)*(P=$B69))&amp;" - "&amp;SUM((G=$B69)*(P=AZ$8))</f>
        <v>0 - 0</v>
      </c>
      <c r="BA69" s="12" t="str">
        <f t="array" ref="BA69">SUM((G=BA$8)*(P=$B69))&amp;" - "&amp;SUM((G=$B69)*(P=BA$8))</f>
        <v>0 - 0</v>
      </c>
      <c r="BB69" s="12" t="str">
        <f t="array" ref="BB69">SUM((G=BB$8)*(P=$B69))&amp;" - "&amp;SUM((G=$B69)*(P=BB$8))</f>
        <v>0 - 0</v>
      </c>
      <c r="BC69" s="12" t="str">
        <f t="array" ref="BC69">SUM((G=BC$8)*(P=$B69))&amp;" - "&amp;SUM((G=$B69)*(P=BC$8))</f>
        <v>0 - 0</v>
      </c>
      <c r="BD69" s="12" t="str">
        <f t="array" ref="BD69">SUM((G=BD$8)*(P=$B69))&amp;" - "&amp;SUM((G=$B69)*(P=BD$8))</f>
        <v>0 - 0</v>
      </c>
      <c r="BE69" s="12" t="str">
        <f t="array" ref="BE69">SUM((G=BE$8)*(P=$B69))&amp;" - "&amp;SUM((G=$B69)*(P=BE$8))</f>
        <v>0 - 0</v>
      </c>
      <c r="BF69" s="12" t="str">
        <f t="array" ref="BF69">SUM((G=BF$8)*(P=$B69))&amp;" - "&amp;SUM((G=$B69)*(P=BF$8))</f>
        <v>0 - 0</v>
      </c>
      <c r="BG69" s="12" t="str">
        <f t="array" ref="BG69">SUM((G=BG$8)*(P=$B69))&amp;" - "&amp;SUM((G=$B69)*(P=BG$8))</f>
        <v>0 - 0</v>
      </c>
      <c r="BH69" s="12" t="str">
        <f t="array" ref="BH69">SUM((G=BH$8)*(P=$B69))&amp;" - "&amp;SUM((G=$B69)*(P=BH$8))</f>
        <v>0 - 0</v>
      </c>
      <c r="BI69" s="12" t="str">
        <f t="array" ref="BI69">SUM((G=BI$8)*(P=$B69))&amp;" - "&amp;SUM((G=$B69)*(P=BI$8))</f>
        <v>0 - 0</v>
      </c>
      <c r="BJ69" s="12" t="str">
        <f t="array" ref="BJ69">SUM((G=BJ$8)*(P=$B69))&amp;" - "&amp;SUM((G=$B69)*(P=BJ$8))</f>
        <v>0 - 0</v>
      </c>
      <c r="BK69" s="12" t="str">
        <f t="array" ref="BK69">SUM((G=BK$8)*(P=$B69))&amp;" - "&amp;SUM((G=$B69)*(P=BK$8))</f>
        <v>0 - 0</v>
      </c>
      <c r="BL69" s="12" t="str">
        <f t="array" ref="BL69">SUM((G=BL$8)*(P=$B69))&amp;" - "&amp;SUM((G=$B69)*(P=BL$8))</f>
        <v>0 - 0</v>
      </c>
      <c r="BM69" s="12" t="str">
        <f t="array" ref="BM69">SUM((G=BM$8)*(P=$B69))&amp;" - "&amp;SUM((G=$B69)*(P=BM$8))</f>
        <v>0 - 0</v>
      </c>
      <c r="BN69" s="12" t="str">
        <f t="array" ref="BN69">SUM((G=BN$8)*(P=$B69))&amp;" - "&amp;SUM((G=$B69)*(P=BN$8))</f>
        <v>0 - 0</v>
      </c>
      <c r="BO69" s="12" t="str">
        <f t="array" ref="BO69">SUM((G=BO$8)*(P=$B69))&amp;" - "&amp;SUM((G=$B69)*(P=BO$8))</f>
        <v>0 - 0</v>
      </c>
      <c r="BP69" s="12" t="str">
        <f t="array" ref="BP69">SUM((G=BP$8)*(P=$B69))&amp;" - "&amp;SUM((G=$B69)*(P=BP$8))</f>
        <v>0 - 1</v>
      </c>
      <c r="BQ69" s="12" t="str">
        <f t="array" ref="BQ69">SUM((G=BQ$8)*(P=$B69))&amp;" - "&amp;SUM((G=$B69)*(P=BQ$8))</f>
        <v>0 - 0</v>
      </c>
      <c r="BR69" s="25" t="str">
        <f t="array" ref="BR69">SUM((G=BR$8)*(P=$B69))&amp;" - "&amp;SUM((G=$B69)*(P=BR$8))</f>
        <v>0 - 0</v>
      </c>
      <c r="BS69" s="25" t="str">
        <f t="array" ref="BS69">SUM((G=BS$8)*(P=$B69))&amp;" - "&amp;SUM((G=$B69)*(P=BS$8))</f>
        <v>0 - 0</v>
      </c>
      <c r="BT69" s="21" t="str">
        <f t="shared" si="6"/>
        <v>MATT</v>
      </c>
      <c r="BU69" s="16"/>
    </row>
    <row r="70" spans="2:73" ht="11.1" customHeight="1" x14ac:dyDescent="0.2">
      <c r="B70" s="22" t="s">
        <v>237</v>
      </c>
      <c r="C70" s="35" t="str">
        <f t="array" ref="C70">SUM((G=C$8)*(P=$B70))&amp;" - "&amp;SUM((G=$B70)*(P=C$8))</f>
        <v>0 - 0</v>
      </c>
      <c r="D70" s="12" t="str">
        <f t="array" ref="D70">SUM((G=D$8)*(P=$B70))&amp;" - "&amp;SUM((G=$B70)*(P=D$8))</f>
        <v>0 - 0</v>
      </c>
      <c r="E70" s="12" t="str">
        <f t="array" ref="E70">SUM((G=E$8)*(P=$B70))&amp;" - "&amp;SUM((G=$B70)*(P=E$8))</f>
        <v>0 - 0</v>
      </c>
      <c r="F70" s="12" t="str">
        <f t="array" ref="F70">SUM((G=F$8)*(P=$B70))&amp;" - "&amp;SUM((G=$B70)*(P=F$8))</f>
        <v>0 - 0</v>
      </c>
      <c r="G70" s="12" t="str">
        <f t="array" ref="G70">SUM((G=G$8)*(P=$B70))&amp;" - "&amp;SUM((G=$B70)*(P=G$8))</f>
        <v>0 - 1</v>
      </c>
      <c r="H70" s="12" t="str">
        <f t="array" ref="H70">SUM((G=H$8)*(P=$B70))&amp;" - "&amp;SUM((G=$B70)*(P=H$8))</f>
        <v>0 - 0</v>
      </c>
      <c r="I70" s="12" t="str">
        <f t="array" ref="I70">SUM((G=I$8)*(P=$B70))&amp;" - "&amp;SUM((G=$B70)*(P=I$8))</f>
        <v>0 - 0</v>
      </c>
      <c r="J70" s="12" t="str">
        <f t="array" ref="J70">SUM((G=J$8)*(P=$B70))&amp;" - "&amp;SUM((G=$B70)*(P=J$8))</f>
        <v>0 - 0</v>
      </c>
      <c r="K70" s="12" t="str">
        <f t="array" ref="K70">SUM((G=K$8)*(P=$B70))&amp;" - "&amp;SUM((G=$B70)*(P=K$8))</f>
        <v>0 - 1</v>
      </c>
      <c r="L70" s="12" t="str">
        <f t="array" ref="L70">SUM((G=L$8)*(P=$B70))&amp;" - "&amp;SUM((G=$B70)*(P=L$8))</f>
        <v>0 - 0</v>
      </c>
      <c r="M70" s="12" t="str">
        <f t="array" ref="M70">SUM((G=M$8)*(P=$B70))&amp;" - "&amp;SUM((G=$B70)*(P=M$8))</f>
        <v>0 - 0</v>
      </c>
      <c r="N70" s="12" t="str">
        <f t="array" ref="N70">SUM((G=N$8)*(P=$B70))&amp;" - "&amp;SUM((G=$B70)*(P=N$8))</f>
        <v>0 - 1</v>
      </c>
      <c r="O70" s="12" t="str">
        <f t="array" ref="O70">SUM((G=O$8)*(P=$B70))&amp;" - "&amp;SUM((G=$B70)*(P=O$8))</f>
        <v>0 - 0</v>
      </c>
      <c r="P70" s="12" t="str">
        <f t="array" ref="P70">SUM((G=P$8)*(P=$B70))&amp;" - "&amp;SUM((G=$B70)*(P=P$8))</f>
        <v>0 - 0</v>
      </c>
      <c r="Q70" s="12" t="str">
        <f t="array" ref="Q70">SUM((G=Q$8)*(P=$B70))&amp;" - "&amp;SUM((G=$B70)*(P=Q$8))</f>
        <v>0 - 0</v>
      </c>
      <c r="R70" s="12" t="str">
        <f t="array" ref="R70">SUM((G=R$8)*(P=$B70))&amp;" - "&amp;SUM((G=$B70)*(P=R$8))</f>
        <v>0 - 0</v>
      </c>
      <c r="S70" s="12" t="str">
        <f t="array" ref="S70">SUM((G=S$8)*(P=$B70))&amp;" - "&amp;SUM((G=$B70)*(P=S$8))</f>
        <v>0 - 0</v>
      </c>
      <c r="T70" s="12" t="str">
        <f t="array" ref="T70">SUM((G=T$8)*(P=$B70))&amp;" - "&amp;SUM((G=$B70)*(P=T$8))</f>
        <v>0 - 0</v>
      </c>
      <c r="U70" s="12" t="str">
        <f t="array" ref="U70">SUM((G=U$8)*(P=$B70))&amp;" - "&amp;SUM((G=$B70)*(P=U$8))</f>
        <v>0 - 0</v>
      </c>
      <c r="V70" s="12" t="str">
        <f t="array" ref="V70">SUM((G=V$8)*(P=$B70))&amp;" - "&amp;SUM((G=$B70)*(P=V$8))</f>
        <v>0 - 0</v>
      </c>
      <c r="W70" s="12" t="str">
        <f t="array" ref="W70">SUM((G=W$8)*(P=$B70))&amp;" - "&amp;SUM((G=$B70)*(P=W$8))</f>
        <v>0 - 0</v>
      </c>
      <c r="X70" s="12" t="str">
        <f t="array" ref="X70">SUM((G=X$8)*(P=$B70))&amp;" - "&amp;SUM((G=$B70)*(P=X$8))</f>
        <v>0 - 1</v>
      </c>
      <c r="Y70" s="12" t="str">
        <f t="array" ref="Y70">SUM((G=Y$8)*(P=$B70))&amp;" - "&amp;SUM((G=$B70)*(P=Y$8))</f>
        <v>0 - 0</v>
      </c>
      <c r="Z70" s="12" t="str">
        <f t="array" ref="Z70">SUM((G=Z$8)*(P=$B70))&amp;" - "&amp;SUM((G=$B70)*(P=Z$8))</f>
        <v>0 - 0</v>
      </c>
      <c r="AA70" s="12" t="str">
        <f t="array" ref="AA70">SUM((G=AA$8)*(P=$B70))&amp;" - "&amp;SUM((G=$B70)*(P=AA$8))</f>
        <v>0 - 0</v>
      </c>
      <c r="AB70" s="12" t="str">
        <f t="array" ref="AB70">SUM((G=AB$8)*(P=$B70))&amp;" - "&amp;SUM((G=$B70)*(P=AB$8))</f>
        <v>0 - 0</v>
      </c>
      <c r="AC70" s="12" t="str">
        <f t="array" ref="AC70">SUM((G=AC$8)*(P=$B70))&amp;" - "&amp;SUM((G=$B70)*(P=AC$8))</f>
        <v>0 - 0</v>
      </c>
      <c r="AD70" s="12" t="str">
        <f t="array" ref="AD70">SUM((G=AD$8)*(P=$B70))&amp;" - "&amp;SUM((G=$B70)*(P=AD$8))</f>
        <v>0 - 1</v>
      </c>
      <c r="AE70" s="12" t="str">
        <f t="array" ref="AE70">SUM((G=AE$8)*(P=$B70))&amp;" - "&amp;SUM((G=$B70)*(P=AE$8))</f>
        <v>0 - 1</v>
      </c>
      <c r="AF70" s="12" t="str">
        <f t="array" ref="AF70">SUM((G=AF$8)*(P=$B70))&amp;" - "&amp;SUM((G=$B70)*(P=AF$8))</f>
        <v>0 - 0</v>
      </c>
      <c r="AG70" s="12" t="str">
        <f t="array" ref="AG70">SUM((G=AG$8)*(P=$B70))&amp;" - "&amp;SUM((G=$B70)*(P=AG$8))</f>
        <v>0 - 0</v>
      </c>
      <c r="AH70" s="12" t="str">
        <f t="array" ref="AH70">SUM((G=AH$8)*(P=$B70))&amp;" - "&amp;SUM((G=$B70)*(P=AH$8))</f>
        <v>0 - 0</v>
      </c>
      <c r="AI70" s="12" t="str">
        <f t="array" ref="AI70">SUM((G=AI$8)*(P=$B70))&amp;" - "&amp;SUM((G=$B70)*(P=AI$8))</f>
        <v>0 - 0</v>
      </c>
      <c r="AJ70" s="12" t="str">
        <f t="array" ref="AJ70">SUM((G=AJ$8)*(P=$B70))&amp;" - "&amp;SUM((G=$B70)*(P=AJ$8))</f>
        <v>0 - 0</v>
      </c>
      <c r="AK70" s="12" t="str">
        <f t="array" ref="AK70">SUM((G=AK$8)*(P=$B70))&amp;" - "&amp;SUM((G=$B70)*(P=AK$8))</f>
        <v>1 - 0</v>
      </c>
      <c r="AL70" s="12" t="str">
        <f t="array" ref="AL70">SUM((G=AL$8)*(P=$B70))&amp;" - "&amp;SUM((G=$B70)*(P=AL$8))</f>
        <v>0 - 0</v>
      </c>
      <c r="AM70" s="12" t="str">
        <f t="array" ref="AM70">SUM((G=AM$8)*(P=$B70))&amp;" - "&amp;SUM((G=$B70)*(P=AM$8))</f>
        <v>0 - 0</v>
      </c>
      <c r="AN70" s="12" t="str">
        <f t="array" ref="AN70">SUM((G=AN$8)*(P=$B70))&amp;" - "&amp;SUM((G=$B70)*(P=AN$8))</f>
        <v>0 - 0</v>
      </c>
      <c r="AO70" s="12" t="str">
        <f t="array" ref="AO70">SUM((G=AO$8)*(P=$B70))&amp;" - "&amp;SUM((G=$B70)*(P=AO$8))</f>
        <v>0 - 0</v>
      </c>
      <c r="AP70" s="25" t="str">
        <f t="array" ref="AP70">SUM((G=AP$8)*(P=$B70))&amp;" - "&amp;SUM((G=$B70)*(P=AP$8))</f>
        <v>0 - 1</v>
      </c>
      <c r="AQ70" s="856" t="str">
        <f t="array" ref="AQ70">SUM((G=AQ$8)*(P=$B70))&amp;" - "&amp;SUM((G=$B70)*(P=AQ$8))</f>
        <v>0 - 0</v>
      </c>
      <c r="AR70" s="35" t="str">
        <f t="array" ref="AR70">SUM((G=AR$8)*(P=$B70))&amp;" - "&amp;SUM((G=$B70)*(P=AR$8))</f>
        <v>0 - 0</v>
      </c>
      <c r="AS70" s="12" t="str">
        <f t="array" ref="AS70">SUM((G=AS$8)*(P=$B70))&amp;" - "&amp;SUM((G=$B70)*(P=AS$8))</f>
        <v>0 - 0</v>
      </c>
      <c r="AT70" s="12" t="str">
        <f t="array" ref="AT70">SUM((G=AT$8)*(P=$B70))&amp;" - "&amp;SUM((G=$B70)*(P=AT$8))</f>
        <v>0 - 0</v>
      </c>
      <c r="AU70" s="12" t="str">
        <f t="array" ref="AU70">SUM((G=AU$8)*(P=$B70))&amp;" - "&amp;SUM((G=$B70)*(P=AU$8))</f>
        <v>0 - 0</v>
      </c>
      <c r="AV70" s="12" t="str">
        <f t="array" ref="AV70">SUM((G=AV$8)*(P=$B70))&amp;" - "&amp;SUM((G=$B70)*(P=AV$8))</f>
        <v>0 - 0</v>
      </c>
      <c r="AW70" s="12" t="str">
        <f t="array" ref="AW70">SUM((G=AW$8)*(P=$B70))&amp;" - "&amp;SUM((G=$B70)*(P=AW$8))</f>
        <v>0 - 0</v>
      </c>
      <c r="AX70" s="12" t="str">
        <f t="array" ref="AX70">SUM((G=AX$8)*(P=$B70))&amp;" - "&amp;SUM((G=$B70)*(P=AX$8))</f>
        <v>0 - 0</v>
      </c>
      <c r="AY70" s="12" t="str">
        <f t="array" ref="AY70">SUM((G=AY$8)*(P=$B70))&amp;" - "&amp;SUM((G=$B70)*(P=AY$8))</f>
        <v>0 - 0</v>
      </c>
      <c r="AZ70" s="12" t="str">
        <f t="array" ref="AZ70">SUM((G=AZ$8)*(P=$B70))&amp;" - "&amp;SUM((G=$B70)*(P=AZ$8))</f>
        <v>0 - 0</v>
      </c>
      <c r="BA70" s="12" t="str">
        <f t="array" ref="BA70">SUM((G=BA$8)*(P=$B70))&amp;" - "&amp;SUM((G=$B70)*(P=BA$8))</f>
        <v>0 - 0</v>
      </c>
      <c r="BB70" s="12" t="str">
        <f t="array" ref="BB70">SUM((G=BB$8)*(P=$B70))&amp;" - "&amp;SUM((G=$B70)*(P=BB$8))</f>
        <v>0 - 0</v>
      </c>
      <c r="BC70" s="12" t="str">
        <f t="array" ref="BC70">SUM((G=BC$8)*(P=$B70))&amp;" - "&amp;SUM((G=$B70)*(P=BC$8))</f>
        <v>0 - 0</v>
      </c>
      <c r="BD70" s="12" t="str">
        <f t="array" ref="BD70">SUM((G=BD$8)*(P=$B70))&amp;" - "&amp;SUM((G=$B70)*(P=BD$8))</f>
        <v>0 - 0</v>
      </c>
      <c r="BE70" s="12" t="str">
        <f t="array" ref="BE70">SUM((G=BE$8)*(P=$B70))&amp;" - "&amp;SUM((G=$B70)*(P=BE$8))</f>
        <v>0 - 0</v>
      </c>
      <c r="BF70" s="12" t="str">
        <f t="array" ref="BF70">SUM((G=BF$8)*(P=$B70))&amp;" - "&amp;SUM((G=$B70)*(P=BF$8))</f>
        <v>0 - 0</v>
      </c>
      <c r="BG70" s="12" t="str">
        <f t="array" ref="BG70">SUM((G=BG$8)*(P=$B70))&amp;" - "&amp;SUM((G=$B70)*(P=BG$8))</f>
        <v>0 - 0</v>
      </c>
      <c r="BH70" s="12" t="str">
        <f t="array" ref="BH70">SUM((G=BH$8)*(P=$B70))&amp;" - "&amp;SUM((G=$B70)*(P=BH$8))</f>
        <v>0 - 0</v>
      </c>
      <c r="BI70" s="12" t="str">
        <f t="array" ref="BI70">SUM((G=BI$8)*(P=$B70))&amp;" - "&amp;SUM((G=$B70)*(P=BI$8))</f>
        <v>0 - 0</v>
      </c>
      <c r="BJ70" s="12" t="str">
        <f t="array" ref="BJ70">SUM((G=BJ$8)*(P=$B70))&amp;" - "&amp;SUM((G=$B70)*(P=BJ$8))</f>
        <v>0 - 0</v>
      </c>
      <c r="BK70" s="12" t="str">
        <f t="array" ref="BK70">SUM((G=BK$8)*(P=$B70))&amp;" - "&amp;SUM((G=$B70)*(P=BK$8))</f>
        <v>0 - 0</v>
      </c>
      <c r="BL70" s="12" t="str">
        <f t="array" ref="BL70">SUM((G=BL$8)*(P=$B70))&amp;" - "&amp;SUM((G=$B70)*(P=BL$8))</f>
        <v>0 - 0</v>
      </c>
      <c r="BM70" s="12" t="str">
        <f t="array" ref="BM70">SUM((G=BM$8)*(P=$B70))&amp;" - "&amp;SUM((G=$B70)*(P=BM$8))</f>
        <v>0 - 0</v>
      </c>
      <c r="BN70" s="12" t="str">
        <f t="array" ref="BN70">SUM((G=BN$8)*(P=$B70))&amp;" - "&amp;SUM((G=$B70)*(P=BN$8))</f>
        <v>0 - 0</v>
      </c>
      <c r="BO70" s="12" t="str">
        <f t="array" ref="BO70">SUM((G=BO$8)*(P=$B70))&amp;" - "&amp;SUM((G=$B70)*(P=BO$8))</f>
        <v>0 - 0</v>
      </c>
      <c r="BP70" s="12" t="str">
        <f t="array" ref="BP70">SUM((G=BP$8)*(P=$B70))&amp;" - "&amp;SUM((G=$B70)*(P=BP$8))</f>
        <v>0 - 0</v>
      </c>
      <c r="BQ70" s="12" t="str">
        <f t="array" ref="BQ70">SUM((G=BQ$8)*(P=$B70))&amp;" - "&amp;SUM((G=$B70)*(P=BQ$8))</f>
        <v>0 - 0</v>
      </c>
      <c r="BR70" s="25" t="str">
        <f t="array" ref="BR70">SUM((G=BR$8)*(P=$B70))&amp;" - "&amp;SUM((G=$B70)*(P=BR$8))</f>
        <v>0 - 0</v>
      </c>
      <c r="BS70" s="25" t="str">
        <f t="array" ref="BS70">SUM((G=BS$8)*(P=$B70))&amp;" - "&amp;SUM((G=$B70)*(P=BS$8))</f>
        <v>0 - 0</v>
      </c>
      <c r="BT70" s="21" t="str">
        <f t="shared" si="6"/>
        <v>MENOS</v>
      </c>
      <c r="BU70" s="16"/>
    </row>
    <row r="71" spans="2:73" ht="11.1" customHeight="1" x14ac:dyDescent="0.2">
      <c r="B71" s="22" t="s">
        <v>308</v>
      </c>
      <c r="C71" s="35" t="str">
        <f t="array" ref="C71">SUM((G=C$8)*(P=$B71))&amp;" - "&amp;SUM((G=$B71)*(P=C$8))</f>
        <v>0 - 0</v>
      </c>
      <c r="D71" s="12" t="str">
        <f t="array" ref="D71">SUM((G=D$8)*(P=$B71))&amp;" - "&amp;SUM((G=$B71)*(P=D$8))</f>
        <v>0 - 0</v>
      </c>
      <c r="E71" s="12" t="str">
        <f t="array" ref="E71">SUM((G=E$8)*(P=$B71))&amp;" - "&amp;SUM((G=$B71)*(P=E$8))</f>
        <v>0 - 0</v>
      </c>
      <c r="F71" s="12" t="str">
        <f t="array" ref="F71">SUM((G=F$8)*(P=$B71))&amp;" - "&amp;SUM((G=$B71)*(P=F$8))</f>
        <v>0 - 0</v>
      </c>
      <c r="G71" s="12" t="str">
        <f t="array" ref="G71">SUM((G=G$8)*(P=$B71))&amp;" - "&amp;SUM((G=$B71)*(P=G$8))</f>
        <v>0 - 0</v>
      </c>
      <c r="H71" s="12" t="str">
        <f t="array" ref="H71">SUM((G=H$8)*(P=$B71))&amp;" - "&amp;SUM((G=$B71)*(P=H$8))</f>
        <v>0 - 0</v>
      </c>
      <c r="I71" s="12" t="str">
        <f t="array" ref="I71">SUM((G=I$8)*(P=$B71))&amp;" - "&amp;SUM((G=$B71)*(P=I$8))</f>
        <v>0 - 0</v>
      </c>
      <c r="J71" s="12" t="str">
        <f t="array" ref="J71">SUM((G=J$8)*(P=$B71))&amp;" - "&amp;SUM((G=$B71)*(P=J$8))</f>
        <v>0 - 0</v>
      </c>
      <c r="K71" s="12" t="str">
        <f t="array" ref="K71">SUM((G=K$8)*(P=$B71))&amp;" - "&amp;SUM((G=$B71)*(P=K$8))</f>
        <v>0 - 0</v>
      </c>
      <c r="L71" s="12" t="str">
        <f t="array" ref="L71">SUM((G=L$8)*(P=$B71))&amp;" - "&amp;SUM((G=$B71)*(P=L$8))</f>
        <v>0 - 0</v>
      </c>
      <c r="M71" s="12" t="str">
        <f t="array" ref="M71">SUM((G=M$8)*(P=$B71))&amp;" - "&amp;SUM((G=$B71)*(P=M$8))</f>
        <v>0 - 0</v>
      </c>
      <c r="N71" s="12" t="str">
        <f t="array" ref="N71">SUM((G=N$8)*(P=$B71))&amp;" - "&amp;SUM((G=$B71)*(P=N$8))</f>
        <v>1 - 0</v>
      </c>
      <c r="O71" s="12" t="str">
        <f t="array" ref="O71">SUM((G=O$8)*(P=$B71))&amp;" - "&amp;SUM((G=$B71)*(P=O$8))</f>
        <v>0 - 0</v>
      </c>
      <c r="P71" s="12" t="str">
        <f t="array" ref="P71">SUM((G=P$8)*(P=$B71))&amp;" - "&amp;SUM((G=$B71)*(P=P$8))</f>
        <v>0 - 0</v>
      </c>
      <c r="Q71" s="12" t="str">
        <f t="array" ref="Q71">SUM((G=Q$8)*(P=$B71))&amp;" - "&amp;SUM((G=$B71)*(P=Q$8))</f>
        <v>0 - 0</v>
      </c>
      <c r="R71" s="12" t="str">
        <f t="array" ref="R71">SUM((G=R$8)*(P=$B71))&amp;" - "&amp;SUM((G=$B71)*(P=R$8))</f>
        <v>0 - 0</v>
      </c>
      <c r="S71" s="12" t="str">
        <f t="array" ref="S71">SUM((G=S$8)*(P=$B71))&amp;" - "&amp;SUM((G=$B71)*(P=S$8))</f>
        <v>0 - 0</v>
      </c>
      <c r="T71" s="12" t="str">
        <f t="array" ref="T71">SUM((G=T$8)*(P=$B71))&amp;" - "&amp;SUM((G=$B71)*(P=T$8))</f>
        <v>0 - 0</v>
      </c>
      <c r="U71" s="12" t="str">
        <f t="array" ref="U71">SUM((G=U$8)*(P=$B71))&amp;" - "&amp;SUM((G=$B71)*(P=U$8))</f>
        <v>0 - 0</v>
      </c>
      <c r="V71" s="12" t="str">
        <f t="array" ref="V71">SUM((G=V$8)*(P=$B71))&amp;" - "&amp;SUM((G=$B71)*(P=V$8))</f>
        <v>0 - 0</v>
      </c>
      <c r="W71" s="12" t="str">
        <f t="array" ref="W71">SUM((G=W$8)*(P=$B71))&amp;" - "&amp;SUM((G=$B71)*(P=W$8))</f>
        <v>0 - 0</v>
      </c>
      <c r="X71" s="12" t="str">
        <f t="array" ref="X71">SUM((G=X$8)*(P=$B71))&amp;" - "&amp;SUM((G=$B71)*(P=X$8))</f>
        <v>0 - 0</v>
      </c>
      <c r="Y71" s="12" t="str">
        <f t="array" ref="Y71">SUM((G=Y$8)*(P=$B71))&amp;" - "&amp;SUM((G=$B71)*(P=Y$8))</f>
        <v>0 - 0</v>
      </c>
      <c r="Z71" s="12" t="str">
        <f t="array" ref="Z71">SUM((G=Z$8)*(P=$B71))&amp;" - "&amp;SUM((G=$B71)*(P=Z$8))</f>
        <v>0 - 0</v>
      </c>
      <c r="AA71" s="12" t="str">
        <f t="array" ref="AA71">SUM((G=AA$8)*(P=$B71))&amp;" - "&amp;SUM((G=$B71)*(P=AA$8))</f>
        <v>0 - 0</v>
      </c>
      <c r="AB71" s="12" t="str">
        <f t="array" ref="AB71">SUM((G=AB$8)*(P=$B71))&amp;" - "&amp;SUM((G=$B71)*(P=AB$8))</f>
        <v>0 - 0</v>
      </c>
      <c r="AC71" s="12" t="str">
        <f t="array" ref="AC71">SUM((G=AC$8)*(P=$B71))&amp;" - "&amp;SUM((G=$B71)*(P=AC$8))</f>
        <v>0 - 0</v>
      </c>
      <c r="AD71" s="12" t="str">
        <f t="array" ref="AD71">SUM((G=AD$8)*(P=$B71))&amp;" - "&amp;SUM((G=$B71)*(P=AD$8))</f>
        <v>0 - 0</v>
      </c>
      <c r="AE71" s="12" t="str">
        <f t="array" ref="AE71">SUM((G=AE$8)*(P=$B71))&amp;" - "&amp;SUM((G=$B71)*(P=AE$8))</f>
        <v>0 - 0</v>
      </c>
      <c r="AF71" s="12" t="str">
        <f t="array" ref="AF71">SUM((G=AF$8)*(P=$B71))&amp;" - "&amp;SUM((G=$B71)*(P=AF$8))</f>
        <v>0 - 0</v>
      </c>
      <c r="AG71" s="12" t="str">
        <f t="array" ref="AG71">SUM((G=AG$8)*(P=$B71))&amp;" - "&amp;SUM((G=$B71)*(P=AG$8))</f>
        <v>0 - 0</v>
      </c>
      <c r="AH71" s="12" t="str">
        <f t="array" ref="AH71">SUM((G=AH$8)*(P=$B71))&amp;" - "&amp;SUM((G=$B71)*(P=AH$8))</f>
        <v>0 - 0</v>
      </c>
      <c r="AI71" s="12" t="str">
        <f t="array" ref="AI71">SUM((G=AI$8)*(P=$B71))&amp;" - "&amp;SUM((G=$B71)*(P=AI$8))</f>
        <v>0 - 0</v>
      </c>
      <c r="AJ71" s="12" t="str">
        <f t="array" ref="AJ71">SUM((G=AJ$8)*(P=$B71))&amp;" - "&amp;SUM((G=$B71)*(P=AJ$8))</f>
        <v>0 - 0</v>
      </c>
      <c r="AK71" s="12" t="str">
        <f t="array" ref="AK71">SUM((G=AK$8)*(P=$B71))&amp;" - "&amp;SUM((G=$B71)*(P=AK$8))</f>
        <v>0 - 0</v>
      </c>
      <c r="AL71" s="12" t="str">
        <f t="array" ref="AL71">SUM((G=AL$8)*(P=$B71))&amp;" - "&amp;SUM((G=$B71)*(P=AL$8))</f>
        <v>0 - 0</v>
      </c>
      <c r="AM71" s="12" t="str">
        <f t="array" ref="AM71">SUM((G=AM$8)*(P=$B71))&amp;" - "&amp;SUM((G=$B71)*(P=AM$8))</f>
        <v>0 - 0</v>
      </c>
      <c r="AN71" s="12" t="str">
        <f t="array" ref="AN71">SUM((G=AN$8)*(P=$B71))&amp;" - "&amp;SUM((G=$B71)*(P=AN$8))</f>
        <v>0 - 0</v>
      </c>
      <c r="AO71" s="12" t="str">
        <f t="array" ref="AO71">SUM((G=AO$8)*(P=$B71))&amp;" - "&amp;SUM((G=$B71)*(P=AO$8))</f>
        <v>0 - 0</v>
      </c>
      <c r="AP71" s="25" t="str">
        <f t="array" ref="AP71">SUM((G=AP$8)*(P=$B71))&amp;" - "&amp;SUM((G=$B71)*(P=AP$8))</f>
        <v>0 - 0</v>
      </c>
      <c r="AQ71" s="856" t="str">
        <f t="array" ref="AQ71">SUM((G=AQ$8)*(P=$B71))&amp;" - "&amp;SUM((G=$B71)*(P=AQ$8))</f>
        <v>0 - 0</v>
      </c>
      <c r="AR71" s="35" t="str">
        <f t="array" ref="AR71">SUM((G=AR$8)*(P=$B71))&amp;" - "&amp;SUM((G=$B71)*(P=AR$8))</f>
        <v>0 - 0</v>
      </c>
      <c r="AS71" s="12" t="str">
        <f t="array" ref="AS71">SUM((G=AS$8)*(P=$B71))&amp;" - "&amp;SUM((G=$B71)*(P=AS$8))</f>
        <v>0 - 0</v>
      </c>
      <c r="AT71" s="12" t="str">
        <f t="array" ref="AT71">SUM((G=AT$8)*(P=$B71))&amp;" - "&amp;SUM((G=$B71)*(P=AT$8))</f>
        <v>0 - 0</v>
      </c>
      <c r="AU71" s="12" t="str">
        <f t="array" ref="AU71">SUM((G=AU$8)*(P=$B71))&amp;" - "&amp;SUM((G=$B71)*(P=AU$8))</f>
        <v>0 - 0</v>
      </c>
      <c r="AV71" s="12" t="str">
        <f t="array" ref="AV71">SUM((G=AV$8)*(P=$B71))&amp;" - "&amp;SUM((G=$B71)*(P=AV$8))</f>
        <v>0 - 0</v>
      </c>
      <c r="AW71" s="12" t="str">
        <f t="array" ref="AW71">SUM((G=AW$8)*(P=$B71))&amp;" - "&amp;SUM((G=$B71)*(P=AW$8))</f>
        <v>0 - 0</v>
      </c>
      <c r="AX71" s="12" t="str">
        <f t="array" ref="AX71">SUM((G=AX$8)*(P=$B71))&amp;" - "&amp;SUM((G=$B71)*(P=AX$8))</f>
        <v>0 - 0</v>
      </c>
      <c r="AY71" s="12" t="str">
        <f t="array" ref="AY71">SUM((G=AY$8)*(P=$B71))&amp;" - "&amp;SUM((G=$B71)*(P=AY$8))</f>
        <v>0 - 0</v>
      </c>
      <c r="AZ71" s="12" t="str">
        <f t="array" ref="AZ71">SUM((G=AZ$8)*(P=$B71))&amp;" - "&amp;SUM((G=$B71)*(P=AZ$8))</f>
        <v>0 - 0</v>
      </c>
      <c r="BA71" s="12" t="str">
        <f t="array" ref="BA71">SUM((G=BA$8)*(P=$B71))&amp;" - "&amp;SUM((G=$B71)*(P=BA$8))</f>
        <v>0 - 0</v>
      </c>
      <c r="BB71" s="12" t="str">
        <f t="array" ref="BB71">SUM((G=BB$8)*(P=$B71))&amp;" - "&amp;SUM((G=$B71)*(P=BB$8))</f>
        <v>0 - 0</v>
      </c>
      <c r="BC71" s="12" t="str">
        <f t="array" ref="BC71">SUM((G=BC$8)*(P=$B71))&amp;" - "&amp;SUM((G=$B71)*(P=BC$8))</f>
        <v>0 - 0</v>
      </c>
      <c r="BD71" s="12" t="str">
        <f t="array" ref="BD71">SUM((G=BD$8)*(P=$B71))&amp;" - "&amp;SUM((G=$B71)*(P=BD$8))</f>
        <v>0 - 0</v>
      </c>
      <c r="BE71" s="12" t="str">
        <f t="array" ref="BE71">SUM((G=BE$8)*(P=$B71))&amp;" - "&amp;SUM((G=$B71)*(P=BE$8))</f>
        <v>0 - 0</v>
      </c>
      <c r="BF71" s="12" t="str">
        <f t="array" ref="BF71">SUM((G=BF$8)*(P=$B71))&amp;" - "&amp;SUM((G=$B71)*(P=BF$8))</f>
        <v>0 - 0</v>
      </c>
      <c r="BG71" s="12" t="str">
        <f t="array" ref="BG71">SUM((G=BG$8)*(P=$B71))&amp;" - "&amp;SUM((G=$B71)*(P=BG$8))</f>
        <v>0 - 0</v>
      </c>
      <c r="BH71" s="12" t="str">
        <f t="array" ref="BH71">SUM((G=BH$8)*(P=$B71))&amp;" - "&amp;SUM((G=$B71)*(P=BH$8))</f>
        <v>0 - 0</v>
      </c>
      <c r="BI71" s="12" t="str">
        <f t="array" ref="BI71">SUM((G=BI$8)*(P=$B71))&amp;" - "&amp;SUM((G=$B71)*(P=BI$8))</f>
        <v>0 - 0</v>
      </c>
      <c r="BJ71" s="12" t="str">
        <f t="array" ref="BJ71">SUM((G=BJ$8)*(P=$B71))&amp;" - "&amp;SUM((G=$B71)*(P=BJ$8))</f>
        <v>0 - 0</v>
      </c>
      <c r="BK71" s="12" t="str">
        <f t="array" ref="BK71">SUM((G=BK$8)*(P=$B71))&amp;" - "&amp;SUM((G=$B71)*(P=BK$8))</f>
        <v>0 - 0</v>
      </c>
      <c r="BL71" s="12" t="str">
        <f t="array" ref="BL71">SUM((G=BL$8)*(P=$B71))&amp;" - "&amp;SUM((G=$B71)*(P=BL$8))</f>
        <v>0 - 0</v>
      </c>
      <c r="BM71" s="12" t="str">
        <f t="array" ref="BM71">SUM((G=BM$8)*(P=$B71))&amp;" - "&amp;SUM((G=$B71)*(P=BM$8))</f>
        <v>0 - 0</v>
      </c>
      <c r="BN71" s="12" t="str">
        <f t="array" ref="BN71">SUM((G=BN$8)*(P=$B71))&amp;" - "&amp;SUM((G=$B71)*(P=BN$8))</f>
        <v>0 - 0</v>
      </c>
      <c r="BO71" s="12" t="str">
        <f t="array" ref="BO71">SUM((G=BO$8)*(P=$B71))&amp;" - "&amp;SUM((G=$B71)*(P=BO$8))</f>
        <v>0 - 0</v>
      </c>
      <c r="BP71" s="12" t="str">
        <f t="array" ref="BP71">SUM((G=BP$8)*(P=$B71))&amp;" - "&amp;SUM((G=$B71)*(P=BP$8))</f>
        <v>0 - 0</v>
      </c>
      <c r="BQ71" s="12" t="str">
        <f t="array" ref="BQ71">SUM((G=BQ$8)*(P=$B71))&amp;" - "&amp;SUM((G=$B71)*(P=BQ$8))</f>
        <v>0 - 0</v>
      </c>
      <c r="BR71" s="25" t="str">
        <f t="array" ref="BR71">SUM((G=BR$8)*(P=$B71))&amp;" - "&amp;SUM((G=$B71)*(P=BR$8))</f>
        <v>0 - 0</v>
      </c>
      <c r="BS71" s="25" t="str">
        <f t="array" ref="BS71">SUM((G=BS$8)*(P=$B71))&amp;" - "&amp;SUM((G=$B71)*(P=BS$8))</f>
        <v>0 - 0</v>
      </c>
      <c r="BT71" s="21" t="str">
        <f t="shared" si="6"/>
        <v>NADINE</v>
      </c>
      <c r="BU71" s="16"/>
    </row>
    <row r="72" spans="2:73" ht="11.1" customHeight="1" x14ac:dyDescent="0.2">
      <c r="B72" s="22" t="s">
        <v>220</v>
      </c>
      <c r="C72" s="35" t="str">
        <f t="array" ref="C72">SUM((G=C$8)*(P=$B72))&amp;" - "&amp;SUM((G=$B72)*(P=C$8))</f>
        <v>0 - 0</v>
      </c>
      <c r="D72" s="12" t="str">
        <f t="array" ref="D72">SUM((G=D$8)*(P=$B72))&amp;" - "&amp;SUM((G=$B72)*(P=D$8))</f>
        <v>0 - 0</v>
      </c>
      <c r="E72" s="12" t="str">
        <f t="array" ref="E72">SUM((G=E$8)*(P=$B72))&amp;" - "&amp;SUM((G=$B72)*(P=E$8))</f>
        <v>0 - 0</v>
      </c>
      <c r="F72" s="12" t="str">
        <f t="array" ref="F72">SUM((G=F$8)*(P=$B72))&amp;" - "&amp;SUM((G=$B72)*(P=F$8))</f>
        <v>0 - 0</v>
      </c>
      <c r="G72" s="12" t="str">
        <f t="array" ref="G72">SUM((G=G$8)*(P=$B72))&amp;" - "&amp;SUM((G=$B72)*(P=G$8))</f>
        <v>0 - 0</v>
      </c>
      <c r="H72" s="12" t="str">
        <f t="array" ref="H72">SUM((G=H$8)*(P=$B72))&amp;" - "&amp;SUM((G=$B72)*(P=H$8))</f>
        <v>0 - 0</v>
      </c>
      <c r="I72" s="12" t="str">
        <f t="array" ref="I72">SUM((G=I$8)*(P=$B72))&amp;" - "&amp;SUM((G=$B72)*(P=I$8))</f>
        <v>0 - 0</v>
      </c>
      <c r="J72" s="12" t="str">
        <f t="array" ref="J72">SUM((G=J$8)*(P=$B72))&amp;" - "&amp;SUM((G=$B72)*(P=J$8))</f>
        <v>0 - 0</v>
      </c>
      <c r="K72" s="12" t="str">
        <f t="array" ref="K72">SUM((G=K$8)*(P=$B72))&amp;" - "&amp;SUM((G=$B72)*(P=K$8))</f>
        <v>0 - 0</v>
      </c>
      <c r="L72" s="12" t="str">
        <f t="array" ref="L72">SUM((G=L$8)*(P=$B72))&amp;" - "&amp;SUM((G=$B72)*(P=L$8))</f>
        <v>0 - 0</v>
      </c>
      <c r="M72" s="12" t="str">
        <f t="array" ref="M72">SUM((G=M$8)*(P=$B72))&amp;" - "&amp;SUM((G=$B72)*(P=M$8))</f>
        <v>0 - 0</v>
      </c>
      <c r="N72" s="12" t="str">
        <f t="array" ref="N72">SUM((G=N$8)*(P=$B72))&amp;" - "&amp;SUM((G=$B72)*(P=N$8))</f>
        <v>0 - 0</v>
      </c>
      <c r="O72" s="12" t="str">
        <f t="array" ref="O72">SUM((G=O$8)*(P=$B72))&amp;" - "&amp;SUM((G=$B72)*(P=O$8))</f>
        <v>0 - 0</v>
      </c>
      <c r="P72" s="12" t="str">
        <f t="array" ref="P72">SUM((G=P$8)*(P=$B72))&amp;" - "&amp;SUM((G=$B72)*(P=P$8))</f>
        <v>0 - 0</v>
      </c>
      <c r="Q72" s="12" t="str">
        <f t="array" ref="Q72">SUM((G=Q$8)*(P=$B72))&amp;" - "&amp;SUM((G=$B72)*(P=Q$8))</f>
        <v>0 - 0</v>
      </c>
      <c r="R72" s="12" t="str">
        <f t="array" ref="R72">SUM((G=R$8)*(P=$B72))&amp;" - "&amp;SUM((G=$B72)*(P=R$8))</f>
        <v>0 - 0</v>
      </c>
      <c r="S72" s="12" t="str">
        <f t="array" ref="S72">SUM((G=S$8)*(P=$B72))&amp;" - "&amp;SUM((G=$B72)*(P=S$8))</f>
        <v>0 - 0</v>
      </c>
      <c r="T72" s="12" t="str">
        <f t="array" ref="T72">SUM((G=T$8)*(P=$B72))&amp;" - "&amp;SUM((G=$B72)*(P=T$8))</f>
        <v>0 - 0</v>
      </c>
      <c r="U72" s="12" t="str">
        <f t="array" ref="U72">SUM((G=U$8)*(P=$B72))&amp;" - "&amp;SUM((G=$B72)*(P=U$8))</f>
        <v>0 - 0</v>
      </c>
      <c r="V72" s="12" t="str">
        <f t="array" ref="V72">SUM((G=V$8)*(P=$B72))&amp;" - "&amp;SUM((G=$B72)*(P=V$8))</f>
        <v>0 - 0</v>
      </c>
      <c r="W72" s="12" t="str">
        <f t="array" ref="W72">SUM((G=W$8)*(P=$B72))&amp;" - "&amp;SUM((G=$B72)*(P=W$8))</f>
        <v>0 - 0</v>
      </c>
      <c r="X72" s="12" t="str">
        <f t="array" ref="X72">SUM((G=X$8)*(P=$B72))&amp;" - "&amp;SUM((G=$B72)*(P=X$8))</f>
        <v>0 - 0</v>
      </c>
      <c r="Y72" s="12" t="str">
        <f t="array" ref="Y72">SUM((G=Y$8)*(P=$B72))&amp;" - "&amp;SUM((G=$B72)*(P=Y$8))</f>
        <v>0 - 0</v>
      </c>
      <c r="Z72" s="12" t="str">
        <f t="array" ref="Z72">SUM((G=Z$8)*(P=$B72))&amp;" - "&amp;SUM((G=$B72)*(P=Z$8))</f>
        <v>0 - 0</v>
      </c>
      <c r="AA72" s="12" t="str">
        <f t="array" ref="AA72">SUM((G=AA$8)*(P=$B72))&amp;" - "&amp;SUM((G=$B72)*(P=AA$8))</f>
        <v>0 - 0</v>
      </c>
      <c r="AB72" s="12" t="str">
        <f t="array" ref="AB72">SUM((G=AB$8)*(P=$B72))&amp;" - "&amp;SUM((G=$B72)*(P=AB$8))</f>
        <v>0 - 0</v>
      </c>
      <c r="AC72" s="12" t="str">
        <f t="array" ref="AC72">SUM((G=AC$8)*(P=$B72))&amp;" - "&amp;SUM((G=$B72)*(P=AC$8))</f>
        <v>0 - 0</v>
      </c>
      <c r="AD72" s="12" t="str">
        <f t="array" ref="AD72">SUM((G=AD$8)*(P=$B72))&amp;" - "&amp;SUM((G=$B72)*(P=AD$8))</f>
        <v>0 - 0</v>
      </c>
      <c r="AE72" s="12" t="str">
        <f t="array" ref="AE72">SUM((G=AE$8)*(P=$B72))&amp;" - "&amp;SUM((G=$B72)*(P=AE$8))</f>
        <v>0 - 0</v>
      </c>
      <c r="AF72" s="12" t="str">
        <f t="array" ref="AF72">SUM((G=AF$8)*(P=$B72))&amp;" - "&amp;SUM((G=$B72)*(P=AF$8))</f>
        <v>0 - 0</v>
      </c>
      <c r="AG72" s="12" t="str">
        <f t="array" ref="AG72">SUM((G=AG$8)*(P=$B72))&amp;" - "&amp;SUM((G=$B72)*(P=AG$8))</f>
        <v>0 - 0</v>
      </c>
      <c r="AH72" s="12" t="str">
        <f t="array" ref="AH72">SUM((G=AH$8)*(P=$B72))&amp;" - "&amp;SUM((G=$B72)*(P=AH$8))</f>
        <v>0 - 0</v>
      </c>
      <c r="AI72" s="12" t="str">
        <f t="array" ref="AI72">SUM((G=AI$8)*(P=$B72))&amp;" - "&amp;SUM((G=$B72)*(P=AI$8))</f>
        <v>0 - 0</v>
      </c>
      <c r="AJ72" s="12" t="str">
        <f t="array" ref="AJ72">SUM((G=AJ$8)*(P=$B72))&amp;" - "&amp;SUM((G=$B72)*(P=AJ$8))</f>
        <v>0 - 0</v>
      </c>
      <c r="AK72" s="12" t="str">
        <f t="array" ref="AK72">SUM((G=AK$8)*(P=$B72))&amp;" - "&amp;SUM((G=$B72)*(P=AK$8))</f>
        <v>0 - 0</v>
      </c>
      <c r="AL72" s="12" t="str">
        <f t="array" ref="AL72">SUM((G=AL$8)*(P=$B72))&amp;" - "&amp;SUM((G=$B72)*(P=AL$8))</f>
        <v>0 - 0</v>
      </c>
      <c r="AM72" s="12" t="str">
        <f t="array" ref="AM72">SUM((G=AM$8)*(P=$B72))&amp;" - "&amp;SUM((G=$B72)*(P=AM$8))</f>
        <v>0 - 0</v>
      </c>
      <c r="AN72" s="12" t="str">
        <f t="array" ref="AN72">SUM((G=AN$8)*(P=$B72))&amp;" - "&amp;SUM((G=$B72)*(P=AN$8))</f>
        <v>0 - 0</v>
      </c>
      <c r="AO72" s="12" t="str">
        <f t="array" ref="AO72">SUM((G=AO$8)*(P=$B72))&amp;" - "&amp;SUM((G=$B72)*(P=AO$8))</f>
        <v>0 - 0</v>
      </c>
      <c r="AP72" s="25" t="str">
        <f t="array" ref="AP72">SUM((G=AP$8)*(P=$B72))&amp;" - "&amp;SUM((G=$B72)*(P=AP$8))</f>
        <v>1 - 0</v>
      </c>
      <c r="AQ72" s="856" t="str">
        <f t="array" ref="AQ72">SUM((G=AQ$8)*(P=$B72))&amp;" - "&amp;SUM((G=$B72)*(P=AQ$8))</f>
        <v>0 - 0</v>
      </c>
      <c r="AR72" s="35" t="str">
        <f t="array" ref="AR72">SUM((G=AR$8)*(P=$B72))&amp;" - "&amp;SUM((G=$B72)*(P=AR$8))</f>
        <v>0 - 0</v>
      </c>
      <c r="AS72" s="12" t="str">
        <f t="array" ref="AS72">SUM((G=AS$8)*(P=$B72))&amp;" - "&amp;SUM((G=$B72)*(P=AS$8))</f>
        <v>0 - 0</v>
      </c>
      <c r="AT72" s="12" t="str">
        <f t="array" ref="AT72">SUM((G=AT$8)*(P=$B72))&amp;" - "&amp;SUM((G=$B72)*(P=AT$8))</f>
        <v>0 - 0</v>
      </c>
      <c r="AU72" s="12" t="str">
        <f t="array" ref="AU72">SUM((G=AU$8)*(P=$B72))&amp;" - "&amp;SUM((G=$B72)*(P=AU$8))</f>
        <v>0 - 0</v>
      </c>
      <c r="AV72" s="12" t="str">
        <f t="array" ref="AV72">SUM((G=AV$8)*(P=$B72))&amp;" - "&amp;SUM((G=$B72)*(P=AV$8))</f>
        <v>0 - 0</v>
      </c>
      <c r="AW72" s="12" t="str">
        <f t="array" ref="AW72">SUM((G=AW$8)*(P=$B72))&amp;" - "&amp;SUM((G=$B72)*(P=AW$8))</f>
        <v>0 - 0</v>
      </c>
      <c r="AX72" s="12" t="str">
        <f t="array" ref="AX72">SUM((G=AX$8)*(P=$B72))&amp;" - "&amp;SUM((G=$B72)*(P=AX$8))</f>
        <v>0 - 0</v>
      </c>
      <c r="AY72" s="12" t="str">
        <f t="array" ref="AY72">SUM((G=AY$8)*(P=$B72))&amp;" - "&amp;SUM((G=$B72)*(P=AY$8))</f>
        <v>0 - 0</v>
      </c>
      <c r="AZ72" s="12" t="str">
        <f t="array" ref="AZ72">SUM((G=AZ$8)*(P=$B72))&amp;" - "&amp;SUM((G=$B72)*(P=AZ$8))</f>
        <v>0 - 0</v>
      </c>
      <c r="BA72" s="12" t="str">
        <f t="array" ref="BA72">SUM((G=BA$8)*(P=$B72))&amp;" - "&amp;SUM((G=$B72)*(P=BA$8))</f>
        <v>0 - 0</v>
      </c>
      <c r="BB72" s="12" t="str">
        <f t="array" ref="BB72">SUM((G=BB$8)*(P=$B72))&amp;" - "&amp;SUM((G=$B72)*(P=BB$8))</f>
        <v>0 - 0</v>
      </c>
      <c r="BC72" s="12" t="str">
        <f t="array" ref="BC72">SUM((G=BC$8)*(P=$B72))&amp;" - "&amp;SUM((G=$B72)*(P=BC$8))</f>
        <v>0 - 0</v>
      </c>
      <c r="BD72" s="12" t="str">
        <f t="array" ref="BD72">SUM((G=BD$8)*(P=$B72))&amp;" - "&amp;SUM((G=$B72)*(P=BD$8))</f>
        <v>0 - 0</v>
      </c>
      <c r="BE72" s="12" t="str">
        <f t="array" ref="BE72">SUM((G=BE$8)*(P=$B72))&amp;" - "&amp;SUM((G=$B72)*(P=BE$8))</f>
        <v>0 - 0</v>
      </c>
      <c r="BF72" s="12" t="str">
        <f t="array" ref="BF72">SUM((G=BF$8)*(P=$B72))&amp;" - "&amp;SUM((G=$B72)*(P=BF$8))</f>
        <v>0 - 0</v>
      </c>
      <c r="BG72" s="12" t="str">
        <f t="array" ref="BG72">SUM((G=BG$8)*(P=$B72))&amp;" - "&amp;SUM((G=$B72)*(P=BG$8))</f>
        <v>0 - 0</v>
      </c>
      <c r="BH72" s="12" t="str">
        <f t="array" ref="BH72">SUM((G=BH$8)*(P=$B72))&amp;" - "&amp;SUM((G=$B72)*(P=BH$8))</f>
        <v>0 - 0</v>
      </c>
      <c r="BI72" s="12" t="str">
        <f t="array" ref="BI72">SUM((G=BI$8)*(P=$B72))&amp;" - "&amp;SUM((G=$B72)*(P=BI$8))</f>
        <v>0 - 0</v>
      </c>
      <c r="BJ72" s="12" t="str">
        <f t="array" ref="BJ72">SUM((G=BJ$8)*(P=$B72))&amp;" - "&amp;SUM((G=$B72)*(P=BJ$8))</f>
        <v>0 - 0</v>
      </c>
      <c r="BK72" s="12" t="str">
        <f t="array" ref="BK72">SUM((G=BK$8)*(P=$B72))&amp;" - "&amp;SUM((G=$B72)*(P=BK$8))</f>
        <v>0 - 0</v>
      </c>
      <c r="BL72" s="12" t="str">
        <f t="array" ref="BL72">SUM((G=BL$8)*(P=$B72))&amp;" - "&amp;SUM((G=$B72)*(P=BL$8))</f>
        <v>0 - 0</v>
      </c>
      <c r="BM72" s="12" t="str">
        <f t="array" ref="BM72">SUM((G=BM$8)*(P=$B72))&amp;" - "&amp;SUM((G=$B72)*(P=BM$8))</f>
        <v>0 - 0</v>
      </c>
      <c r="BN72" s="12" t="str">
        <f t="array" ref="BN72">SUM((G=BN$8)*(P=$B72))&amp;" - "&amp;SUM((G=$B72)*(P=BN$8))</f>
        <v>0 - 0</v>
      </c>
      <c r="BO72" s="12" t="str">
        <f t="array" ref="BO72">SUM((G=BO$8)*(P=$B72))&amp;" - "&amp;SUM((G=$B72)*(P=BO$8))</f>
        <v>0 - 0</v>
      </c>
      <c r="BP72" s="12" t="str">
        <f t="array" ref="BP72">SUM((G=BP$8)*(P=$B72))&amp;" - "&amp;SUM((G=$B72)*(P=BP$8))</f>
        <v>0 - 0</v>
      </c>
      <c r="BQ72" s="12" t="str">
        <f t="array" ref="BQ72">SUM((G=BQ$8)*(P=$B72))&amp;" - "&amp;SUM((G=$B72)*(P=BQ$8))</f>
        <v>0 - 0</v>
      </c>
      <c r="BR72" s="25" t="str">
        <f t="array" ref="BR72">SUM((G=BR$8)*(P=$B72))&amp;" - "&amp;SUM((G=$B72)*(P=BR$8))</f>
        <v>0 - 0</v>
      </c>
      <c r="BS72" s="25" t="str">
        <f t="array" ref="BS72">SUM((G=BS$8)*(P=$B72))&amp;" - "&amp;SUM((G=$B72)*(P=BS$8))</f>
        <v>0 - 0</v>
      </c>
      <c r="BT72" s="21" t="str">
        <f t="shared" si="6"/>
        <v>NICO</v>
      </c>
      <c r="BU72" s="16"/>
    </row>
    <row r="73" spans="2:73" ht="11.1" customHeight="1" x14ac:dyDescent="0.2">
      <c r="B73" s="22" t="s">
        <v>119</v>
      </c>
      <c r="C73" s="35" t="str">
        <f t="array" ref="C73">SUM((G=C$8)*(P=$B73))&amp;" - "&amp;SUM((G=$B73)*(P=C$8))</f>
        <v>0 - 0</v>
      </c>
      <c r="D73" s="12" t="str">
        <f t="array" ref="D73">SUM((G=D$8)*(P=$B73))&amp;" - "&amp;SUM((G=$B73)*(P=D$8))</f>
        <v>0 - 0</v>
      </c>
      <c r="E73" s="12" t="str">
        <f t="array" ref="E73">SUM((G=E$8)*(P=$B73))&amp;" - "&amp;SUM((G=$B73)*(P=E$8))</f>
        <v>0 - 0</v>
      </c>
      <c r="F73" s="12" t="str">
        <f t="array" ref="F73">SUM((G=F$8)*(P=$B73))&amp;" - "&amp;SUM((G=$B73)*(P=F$8))</f>
        <v>0 - 0</v>
      </c>
      <c r="G73" s="12" t="str">
        <f t="array" ref="G73">SUM((G=G$8)*(P=$B73))&amp;" - "&amp;SUM((G=$B73)*(P=G$8))</f>
        <v>0 - 0</v>
      </c>
      <c r="H73" s="12" t="str">
        <f t="array" ref="H73">SUM((G=H$8)*(P=$B73))&amp;" - "&amp;SUM((G=$B73)*(P=H$8))</f>
        <v>0 - 0</v>
      </c>
      <c r="I73" s="12" t="str">
        <f t="array" ref="I73">SUM((G=I$8)*(P=$B73))&amp;" - "&amp;SUM((G=$B73)*(P=I$8))</f>
        <v>0 - 0</v>
      </c>
      <c r="J73" s="12" t="str">
        <f t="array" ref="J73">SUM((G=J$8)*(P=$B73))&amp;" - "&amp;SUM((G=$B73)*(P=J$8))</f>
        <v>0 - 0</v>
      </c>
      <c r="K73" s="12" t="str">
        <f t="array" ref="K73">SUM((G=K$8)*(P=$B73))&amp;" - "&amp;SUM((G=$B73)*(P=K$8))</f>
        <v>0 - 0</v>
      </c>
      <c r="L73" s="12" t="str">
        <f t="array" ref="L73">SUM((G=L$8)*(P=$B73))&amp;" - "&amp;SUM((G=$B73)*(P=L$8))</f>
        <v>0 - 0</v>
      </c>
      <c r="M73" s="12" t="str">
        <f t="array" ref="M73">SUM((G=M$8)*(P=$B73))&amp;" - "&amp;SUM((G=$B73)*(P=M$8))</f>
        <v>0 - 0</v>
      </c>
      <c r="N73" s="12" t="str">
        <f t="array" ref="N73">SUM((G=N$8)*(P=$B73))&amp;" - "&amp;SUM((G=$B73)*(P=N$8))</f>
        <v>0 - 0</v>
      </c>
      <c r="O73" s="12" t="str">
        <f t="array" ref="O73">SUM((G=O$8)*(P=$B73))&amp;" - "&amp;SUM((G=$B73)*(P=O$8))</f>
        <v>1 - 0</v>
      </c>
      <c r="P73" s="12" t="str">
        <f t="array" ref="P73">SUM((G=P$8)*(P=$B73))&amp;" - "&amp;SUM((G=$B73)*(P=P$8))</f>
        <v>0 - 0</v>
      </c>
      <c r="Q73" s="12" t="str">
        <f t="array" ref="Q73">SUM((G=Q$8)*(P=$B73))&amp;" - "&amp;SUM((G=$B73)*(P=Q$8))</f>
        <v>0 - 0</v>
      </c>
      <c r="R73" s="12" t="str">
        <f t="array" ref="R73">SUM((G=R$8)*(P=$B73))&amp;" - "&amp;SUM((G=$B73)*(P=R$8))</f>
        <v>0 - 0</v>
      </c>
      <c r="S73" s="12" t="str">
        <f t="array" ref="S73">SUM((G=S$8)*(P=$B73))&amp;" - "&amp;SUM((G=$B73)*(P=S$8))</f>
        <v>0 - 0</v>
      </c>
      <c r="T73" s="12" t="str">
        <f t="array" ref="T73">SUM((G=T$8)*(P=$B73))&amp;" - "&amp;SUM((G=$B73)*(P=T$8))</f>
        <v>0 - 0</v>
      </c>
      <c r="U73" s="12" t="str">
        <f t="array" ref="U73">SUM((G=U$8)*(P=$B73))&amp;" - "&amp;SUM((G=$B73)*(P=U$8))</f>
        <v>0 - 0</v>
      </c>
      <c r="V73" s="12" t="str">
        <f t="array" ref="V73">SUM((G=V$8)*(P=$B73))&amp;" - "&amp;SUM((G=$B73)*(P=V$8))</f>
        <v>0 - 0</v>
      </c>
      <c r="W73" s="12" t="str">
        <f t="array" ref="W73">SUM((G=W$8)*(P=$B73))&amp;" - "&amp;SUM((G=$B73)*(P=W$8))</f>
        <v>0 - 0</v>
      </c>
      <c r="X73" s="12" t="str">
        <f t="array" ref="X73">SUM((G=X$8)*(P=$B73))&amp;" - "&amp;SUM((G=$B73)*(P=X$8))</f>
        <v>0 - 0</v>
      </c>
      <c r="Y73" s="12" t="str">
        <f t="array" ref="Y73">SUM((G=Y$8)*(P=$B73))&amp;" - "&amp;SUM((G=$B73)*(P=Y$8))</f>
        <v>0 - 0</v>
      </c>
      <c r="Z73" s="12" t="str">
        <f t="array" ref="Z73">SUM((G=Z$8)*(P=$B73))&amp;" - "&amp;SUM((G=$B73)*(P=Z$8))</f>
        <v>0 - 0</v>
      </c>
      <c r="AA73" s="12" t="str">
        <f t="array" ref="AA73">SUM((G=AA$8)*(P=$B73))&amp;" - "&amp;SUM((G=$B73)*(P=AA$8))</f>
        <v>0 - 0</v>
      </c>
      <c r="AB73" s="12" t="str">
        <f t="array" ref="AB73">SUM((G=AB$8)*(P=$B73))&amp;" - "&amp;SUM((G=$B73)*(P=AB$8))</f>
        <v>0 - 0</v>
      </c>
      <c r="AC73" s="12" t="str">
        <f t="array" ref="AC73">SUM((G=AC$8)*(P=$B73))&amp;" - "&amp;SUM((G=$B73)*(P=AC$8))</f>
        <v>0 - 0</v>
      </c>
      <c r="AD73" s="12" t="str">
        <f t="array" ref="AD73">SUM((G=AD$8)*(P=$B73))&amp;" - "&amp;SUM((G=$B73)*(P=AD$8))</f>
        <v>0 - 0</v>
      </c>
      <c r="AE73" s="12" t="str">
        <f t="array" ref="AE73">SUM((G=AE$8)*(P=$B73))&amp;" - "&amp;SUM((G=$B73)*(P=AE$8))</f>
        <v>0 - 0</v>
      </c>
      <c r="AF73" s="12" t="str">
        <f t="array" ref="AF73">SUM((G=AF$8)*(P=$B73))&amp;" - "&amp;SUM((G=$B73)*(P=AF$8))</f>
        <v>0 - 0</v>
      </c>
      <c r="AG73" s="12" t="str">
        <f t="array" ref="AG73">SUM((G=AG$8)*(P=$B73))&amp;" - "&amp;SUM((G=$B73)*(P=AG$8))</f>
        <v>0 - 0</v>
      </c>
      <c r="AH73" s="12" t="str">
        <f t="array" ref="AH73">SUM((G=AH$8)*(P=$B73))&amp;" - "&amp;SUM((G=$B73)*(P=AH$8))</f>
        <v>0 - 0</v>
      </c>
      <c r="AI73" s="12" t="str">
        <f t="array" ref="AI73">SUM((G=AI$8)*(P=$B73))&amp;" - "&amp;SUM((G=$B73)*(P=AI$8))</f>
        <v>0 - 0</v>
      </c>
      <c r="AJ73" s="12" t="str">
        <f t="array" ref="AJ73">SUM((G=AJ$8)*(P=$B73))&amp;" - "&amp;SUM((G=$B73)*(P=AJ$8))</f>
        <v>0 - 0</v>
      </c>
      <c r="AK73" s="12" t="str">
        <f t="array" ref="AK73">SUM((G=AK$8)*(P=$B73))&amp;" - "&amp;SUM((G=$B73)*(P=AK$8))</f>
        <v>0 - 0</v>
      </c>
      <c r="AL73" s="12" t="str">
        <f t="array" ref="AL73">SUM((G=AL$8)*(P=$B73))&amp;" - "&amp;SUM((G=$B73)*(P=AL$8))</f>
        <v>0 - 0</v>
      </c>
      <c r="AM73" s="12" t="str">
        <f t="array" ref="AM73">SUM((G=AM$8)*(P=$B73))&amp;" - "&amp;SUM((G=$B73)*(P=AM$8))</f>
        <v>0 - 0</v>
      </c>
      <c r="AN73" s="12" t="str">
        <f t="array" ref="AN73">SUM((G=AN$8)*(P=$B73))&amp;" - "&amp;SUM((G=$B73)*(P=AN$8))</f>
        <v>0 - 0</v>
      </c>
      <c r="AO73" s="12" t="str">
        <f t="array" ref="AO73">SUM((G=AO$8)*(P=$B73))&amp;" - "&amp;SUM((G=$B73)*(P=AO$8))</f>
        <v>0 - 0</v>
      </c>
      <c r="AP73" s="25" t="str">
        <f t="array" ref="AP73">SUM((G=AP$8)*(P=$B73))&amp;" - "&amp;SUM((G=$B73)*(P=AP$8))</f>
        <v>0 - 0</v>
      </c>
      <c r="AQ73" s="856" t="str">
        <f t="array" ref="AQ73">SUM((G=AQ$8)*(P=$B73))&amp;" - "&amp;SUM((G=$B73)*(P=AQ$8))</f>
        <v>0 - 0</v>
      </c>
      <c r="AR73" s="35" t="str">
        <f t="array" ref="AR73">SUM((G=AR$8)*(P=$B73))&amp;" - "&amp;SUM((G=$B73)*(P=AR$8))</f>
        <v>0 - 0</v>
      </c>
      <c r="AS73" s="12" t="str">
        <f t="array" ref="AS73">SUM((G=AS$8)*(P=$B73))&amp;" - "&amp;SUM((G=$B73)*(P=AS$8))</f>
        <v>0 - 0</v>
      </c>
      <c r="AT73" s="12" t="str">
        <f t="array" ref="AT73">SUM((G=AT$8)*(P=$B73))&amp;" - "&amp;SUM((G=$B73)*(P=AT$8))</f>
        <v>0 - 0</v>
      </c>
      <c r="AU73" s="12" t="str">
        <f t="array" ref="AU73">SUM((G=AU$8)*(P=$B73))&amp;" - "&amp;SUM((G=$B73)*(P=AU$8))</f>
        <v>0 - 0</v>
      </c>
      <c r="AV73" s="12" t="str">
        <f t="array" ref="AV73">SUM((G=AV$8)*(P=$B73))&amp;" - "&amp;SUM((G=$B73)*(P=AV$8))</f>
        <v>0 - 0</v>
      </c>
      <c r="AW73" s="12" t="str">
        <f t="array" ref="AW73">SUM((G=AW$8)*(P=$B73))&amp;" - "&amp;SUM((G=$B73)*(P=AW$8))</f>
        <v>0 - 0</v>
      </c>
      <c r="AX73" s="12" t="str">
        <f t="array" ref="AX73">SUM((G=AX$8)*(P=$B73))&amp;" - "&amp;SUM((G=$B73)*(P=AX$8))</f>
        <v>0 - 0</v>
      </c>
      <c r="AY73" s="12" t="str">
        <f t="array" ref="AY73">SUM((G=AY$8)*(P=$B73))&amp;" - "&amp;SUM((G=$B73)*(P=AY$8))</f>
        <v>0 - 0</v>
      </c>
      <c r="AZ73" s="12" t="str">
        <f t="array" ref="AZ73">SUM((G=AZ$8)*(P=$B73))&amp;" - "&amp;SUM((G=$B73)*(P=AZ$8))</f>
        <v>0 - 0</v>
      </c>
      <c r="BA73" s="12" t="str">
        <f t="array" ref="BA73">SUM((G=BA$8)*(P=$B73))&amp;" - "&amp;SUM((G=$B73)*(P=BA$8))</f>
        <v>0 - 0</v>
      </c>
      <c r="BB73" s="12" t="str">
        <f t="array" ref="BB73">SUM((G=BB$8)*(P=$B73))&amp;" - "&amp;SUM((G=$B73)*(P=BB$8))</f>
        <v>0 - 0</v>
      </c>
      <c r="BC73" s="12" t="str">
        <f t="array" ref="BC73">SUM((G=BC$8)*(P=$B73))&amp;" - "&amp;SUM((G=$B73)*(P=BC$8))</f>
        <v>0 - 0</v>
      </c>
      <c r="BD73" s="12" t="str">
        <f t="array" ref="BD73">SUM((G=BD$8)*(P=$B73))&amp;" - "&amp;SUM((G=$B73)*(P=BD$8))</f>
        <v>0 - 0</v>
      </c>
      <c r="BE73" s="12" t="str">
        <f t="array" ref="BE73">SUM((G=BE$8)*(P=$B73))&amp;" - "&amp;SUM((G=$B73)*(P=BE$8))</f>
        <v>0 - 0</v>
      </c>
      <c r="BF73" s="12" t="str">
        <f t="array" ref="BF73">SUM((G=BF$8)*(P=$B73))&amp;" - "&amp;SUM((G=$B73)*(P=BF$8))</f>
        <v>0 - 0</v>
      </c>
      <c r="BG73" s="12" t="str">
        <f t="array" ref="BG73">SUM((G=BG$8)*(P=$B73))&amp;" - "&amp;SUM((G=$B73)*(P=BG$8))</f>
        <v>0 - 0</v>
      </c>
      <c r="BH73" s="12" t="str">
        <f t="array" ref="BH73">SUM((G=BH$8)*(P=$B73))&amp;" - "&amp;SUM((G=$B73)*(P=BH$8))</f>
        <v>0 - 0</v>
      </c>
      <c r="BI73" s="12" t="str">
        <f t="array" ref="BI73">SUM((G=BI$8)*(P=$B73))&amp;" - "&amp;SUM((G=$B73)*(P=BI$8))</f>
        <v>0 - 0</v>
      </c>
      <c r="BJ73" s="12" t="str">
        <f t="array" ref="BJ73">SUM((G=BJ$8)*(P=$B73))&amp;" - "&amp;SUM((G=$B73)*(P=BJ$8))</f>
        <v>0 - 0</v>
      </c>
      <c r="BK73" s="12" t="str">
        <f t="array" ref="BK73">SUM((G=BK$8)*(P=$B73))&amp;" - "&amp;SUM((G=$B73)*(P=BK$8))</f>
        <v>0 - 0</v>
      </c>
      <c r="BL73" s="12" t="str">
        <f t="array" ref="BL73">SUM((G=BL$8)*(P=$B73))&amp;" - "&amp;SUM((G=$B73)*(P=BL$8))</f>
        <v>0 - 0</v>
      </c>
      <c r="BM73" s="12" t="str">
        <f t="array" ref="BM73">SUM((G=BM$8)*(P=$B73))&amp;" - "&amp;SUM((G=$B73)*(P=BM$8))</f>
        <v>0 - 0</v>
      </c>
      <c r="BN73" s="12" t="str">
        <f t="array" ref="BN73">SUM((G=BN$8)*(P=$B73))&amp;" - "&amp;SUM((G=$B73)*(P=BN$8))</f>
        <v>0 - 0</v>
      </c>
      <c r="BO73" s="12" t="str">
        <f t="array" ref="BO73">SUM((G=BO$8)*(P=$B73))&amp;" - "&amp;SUM((G=$B73)*(P=BO$8))</f>
        <v>0 - 0</v>
      </c>
      <c r="BP73" s="12" t="str">
        <f t="array" ref="BP73">SUM((G=BP$8)*(P=$B73))&amp;" - "&amp;SUM((G=$B73)*(P=BP$8))</f>
        <v>0 - 0</v>
      </c>
      <c r="BQ73" s="12" t="str">
        <f t="array" ref="BQ73">SUM((G=BQ$8)*(P=$B73))&amp;" - "&amp;SUM((G=$B73)*(P=BQ$8))</f>
        <v>0 - 0</v>
      </c>
      <c r="BR73" s="25" t="str">
        <f t="array" ref="BR73">SUM((G=BR$8)*(P=$B73))&amp;" - "&amp;SUM((G=$B73)*(P=BR$8))</f>
        <v>0 - 0</v>
      </c>
      <c r="BS73" s="25" t="str">
        <f t="array" ref="BS73">SUM((G=BS$8)*(P=$B73))&amp;" - "&amp;SUM((G=$B73)*(P=BS$8))</f>
        <v>0 - 0</v>
      </c>
      <c r="BT73" s="21" t="str">
        <f t="shared" si="6"/>
        <v>OLIVIER</v>
      </c>
      <c r="BU73" s="16"/>
    </row>
    <row r="74" spans="2:73" ht="11.1" customHeight="1" x14ac:dyDescent="0.2">
      <c r="B74" s="22" t="s">
        <v>173</v>
      </c>
      <c r="C74" s="35" t="str">
        <f t="array" ref="C74">SUM((G=C$8)*(P=$B74))&amp;" - "&amp;SUM((G=$B74)*(P=C$8))</f>
        <v>0 - 0</v>
      </c>
      <c r="D74" s="12" t="str">
        <f t="array" ref="D74">SUM((G=D$8)*(P=$B74))&amp;" - "&amp;SUM((G=$B74)*(P=D$8))</f>
        <v>0 - 0</v>
      </c>
      <c r="E74" s="12" t="str">
        <f t="array" ref="E74">SUM((G=E$8)*(P=$B74))&amp;" - "&amp;SUM((G=$B74)*(P=E$8))</f>
        <v>0 - 0</v>
      </c>
      <c r="F74" s="12" t="str">
        <f t="array" ref="F74">SUM((G=F$8)*(P=$B74))&amp;" - "&amp;SUM((G=$B74)*(P=F$8))</f>
        <v>0 - 0</v>
      </c>
      <c r="G74" s="12" t="str">
        <f t="array" ref="G74">SUM((G=G$8)*(P=$B74))&amp;" - "&amp;SUM((G=$B74)*(P=G$8))</f>
        <v>0 - 0</v>
      </c>
      <c r="H74" s="12" t="str">
        <f t="array" ref="H74">SUM((G=H$8)*(P=$B74))&amp;" - "&amp;SUM((G=$B74)*(P=H$8))</f>
        <v>0 - 0</v>
      </c>
      <c r="I74" s="12" t="str">
        <f t="array" ref="I74">SUM((G=I$8)*(P=$B74))&amp;" - "&amp;SUM((G=$B74)*(P=I$8))</f>
        <v>0 - 0</v>
      </c>
      <c r="J74" s="12" t="str">
        <f t="array" ref="J74">SUM((G=J$8)*(P=$B74))&amp;" - "&amp;SUM((G=$B74)*(P=J$8))</f>
        <v>0 - 0</v>
      </c>
      <c r="K74" s="12" t="str">
        <f t="array" ref="K74">SUM((G=K$8)*(P=$B74))&amp;" - "&amp;SUM((G=$B74)*(P=K$8))</f>
        <v>0 - 0</v>
      </c>
      <c r="L74" s="12" t="str">
        <f t="array" ref="L74">SUM((G=L$8)*(P=$B74))&amp;" - "&amp;SUM((G=$B74)*(P=L$8))</f>
        <v>0 - 0</v>
      </c>
      <c r="M74" s="12" t="str">
        <f t="array" ref="M74">SUM((G=M$8)*(P=$B74))&amp;" - "&amp;SUM((G=$B74)*(P=M$8))</f>
        <v>0 - 0</v>
      </c>
      <c r="N74" s="12" t="str">
        <f t="array" ref="N74">SUM((G=N$8)*(P=$B74))&amp;" - "&amp;SUM((G=$B74)*(P=N$8))</f>
        <v>0 - 0</v>
      </c>
      <c r="O74" s="12" t="str">
        <f t="array" ref="O74">SUM((G=O$8)*(P=$B74))&amp;" - "&amp;SUM((G=$B74)*(P=O$8))</f>
        <v>0 - 0</v>
      </c>
      <c r="P74" s="12" t="str">
        <f t="array" ref="P74">SUM((G=P$8)*(P=$B74))&amp;" - "&amp;SUM((G=$B74)*(P=P$8))</f>
        <v>0 - 0</v>
      </c>
      <c r="Q74" s="12" t="str">
        <f t="array" ref="Q74">SUM((G=Q$8)*(P=$B74))&amp;" - "&amp;SUM((G=$B74)*(P=Q$8))</f>
        <v>0 - 0</v>
      </c>
      <c r="R74" s="12" t="str">
        <f t="array" ref="R74">SUM((G=R$8)*(P=$B74))&amp;" - "&amp;SUM((G=$B74)*(P=R$8))</f>
        <v>0 - 0</v>
      </c>
      <c r="S74" s="12" t="str">
        <f t="array" ref="S74">SUM((G=S$8)*(P=$B74))&amp;" - "&amp;SUM((G=$B74)*(P=S$8))</f>
        <v>0 - 0</v>
      </c>
      <c r="T74" s="12" t="str">
        <f t="array" ref="T74">SUM((G=T$8)*(P=$B74))&amp;" - "&amp;SUM((G=$B74)*(P=T$8))</f>
        <v>0 - 0</v>
      </c>
      <c r="U74" s="12" t="str">
        <f t="array" ref="U74">SUM((G=U$8)*(P=$B74))&amp;" - "&amp;SUM((G=$B74)*(P=U$8))</f>
        <v>0 - 0</v>
      </c>
      <c r="V74" s="12" t="str">
        <f t="array" ref="V74">SUM((G=V$8)*(P=$B74))&amp;" - "&amp;SUM((G=$B74)*(P=V$8))</f>
        <v>0 - 0</v>
      </c>
      <c r="W74" s="12" t="str">
        <f t="array" ref="W74">SUM((G=W$8)*(P=$B74))&amp;" - "&amp;SUM((G=$B74)*(P=W$8))</f>
        <v>0 - 0</v>
      </c>
      <c r="X74" s="12" t="str">
        <f t="array" ref="X74">SUM((G=X$8)*(P=$B74))&amp;" - "&amp;SUM((G=$B74)*(P=X$8))</f>
        <v>0 - 0</v>
      </c>
      <c r="Y74" s="12" t="str">
        <f t="array" ref="Y74">SUM((G=Y$8)*(P=$B74))&amp;" - "&amp;SUM((G=$B74)*(P=Y$8))</f>
        <v>0 - 0</v>
      </c>
      <c r="Z74" s="12" t="str">
        <f t="array" ref="Z74">SUM((G=Z$8)*(P=$B74))&amp;" - "&amp;SUM((G=$B74)*(P=Z$8))</f>
        <v>0 - 0</v>
      </c>
      <c r="AA74" s="12" t="str">
        <f t="array" ref="AA74">SUM((G=AA$8)*(P=$B74))&amp;" - "&amp;SUM((G=$B74)*(P=AA$8))</f>
        <v>0 - 0</v>
      </c>
      <c r="AB74" s="12" t="str">
        <f t="array" ref="AB74">SUM((G=AB$8)*(P=$B74))&amp;" - "&amp;SUM((G=$B74)*(P=AB$8))</f>
        <v>0 - 0</v>
      </c>
      <c r="AC74" s="12" t="str">
        <f t="array" ref="AC74">SUM((G=AC$8)*(P=$B74))&amp;" - "&amp;SUM((G=$B74)*(P=AC$8))</f>
        <v>0 - 0</v>
      </c>
      <c r="AD74" s="12" t="str">
        <f t="array" ref="AD74">SUM((G=AD$8)*(P=$B74))&amp;" - "&amp;SUM((G=$B74)*(P=AD$8))</f>
        <v>0 - 0</v>
      </c>
      <c r="AE74" s="12" t="str">
        <f t="array" ref="AE74">SUM((G=AE$8)*(P=$B74))&amp;" - "&amp;SUM((G=$B74)*(P=AE$8))</f>
        <v>0 - 0</v>
      </c>
      <c r="AF74" s="12" t="str">
        <f t="array" ref="AF74">SUM((G=AF$8)*(P=$B74))&amp;" - "&amp;SUM((G=$B74)*(P=AF$8))</f>
        <v>0 - 0</v>
      </c>
      <c r="AG74" s="12" t="str">
        <f t="array" ref="AG74">SUM((G=AG$8)*(P=$B74))&amp;" - "&amp;SUM((G=$B74)*(P=AG$8))</f>
        <v>0 - 0</v>
      </c>
      <c r="AH74" s="12" t="str">
        <f t="array" ref="AH74">SUM((G=AH$8)*(P=$B74))&amp;" - "&amp;SUM((G=$B74)*(P=AH$8))</f>
        <v>0 - 0</v>
      </c>
      <c r="AI74" s="12" t="str">
        <f t="array" ref="AI74">SUM((G=AI$8)*(P=$B74))&amp;" - "&amp;SUM((G=$B74)*(P=AI$8))</f>
        <v>0 - 0</v>
      </c>
      <c r="AJ74" s="12" t="str">
        <f t="array" ref="AJ74">SUM((G=AJ$8)*(P=$B74))&amp;" - "&amp;SUM((G=$B74)*(P=AJ$8))</f>
        <v>0 - 0</v>
      </c>
      <c r="AK74" s="12" t="str">
        <f t="array" ref="AK74">SUM((G=AK$8)*(P=$B74))&amp;" - "&amp;SUM((G=$B74)*(P=AK$8))</f>
        <v>0 - 0</v>
      </c>
      <c r="AL74" s="12" t="str">
        <f t="array" ref="AL74">SUM((G=AL$8)*(P=$B74))&amp;" - "&amp;SUM((G=$B74)*(P=AL$8))</f>
        <v>0 - 0</v>
      </c>
      <c r="AM74" s="12" t="str">
        <f t="array" ref="AM74">SUM((G=AM$8)*(P=$B74))&amp;" - "&amp;SUM((G=$B74)*(P=AM$8))</f>
        <v>0 - 0</v>
      </c>
      <c r="AN74" s="12" t="str">
        <f t="array" ref="AN74">SUM((G=AN$8)*(P=$B74))&amp;" - "&amp;SUM((G=$B74)*(P=AN$8))</f>
        <v>0 - 0</v>
      </c>
      <c r="AO74" s="12" t="str">
        <f t="array" ref="AO74">SUM((G=AO$8)*(P=$B74))&amp;" - "&amp;SUM((G=$B74)*(P=AO$8))</f>
        <v>0 - 0</v>
      </c>
      <c r="AP74" s="25" t="str">
        <f t="array" ref="AP74">SUM((G=AP$8)*(P=$B74))&amp;" - "&amp;SUM((G=$B74)*(P=AP$8))</f>
        <v>0 - 0</v>
      </c>
      <c r="AQ74" s="856" t="str">
        <f t="array" ref="AQ74">SUM((G=AQ$8)*(P=$B74))&amp;" - "&amp;SUM((G=$B74)*(P=AQ$8))</f>
        <v>0 - 0</v>
      </c>
      <c r="AR74" s="35" t="str">
        <f t="array" ref="AR74">SUM((G=AR$8)*(P=$B74))&amp;" - "&amp;SUM((G=$B74)*(P=AR$8))</f>
        <v>0 - 0</v>
      </c>
      <c r="AS74" s="12" t="str">
        <f t="array" ref="AS74">SUM((G=AS$8)*(P=$B74))&amp;" - "&amp;SUM((G=$B74)*(P=AS$8))</f>
        <v>0 - 0</v>
      </c>
      <c r="AT74" s="12" t="str">
        <f t="array" ref="AT74">SUM((G=AT$8)*(P=$B74))&amp;" - "&amp;SUM((G=$B74)*(P=AT$8))</f>
        <v>0 - 0</v>
      </c>
      <c r="AU74" s="12" t="str">
        <f t="array" ref="AU74">SUM((G=AU$8)*(P=$B74))&amp;" - "&amp;SUM((G=$B74)*(P=AU$8))</f>
        <v>0 - 0</v>
      </c>
      <c r="AV74" s="12" t="str">
        <f t="array" ref="AV74">SUM((G=AV$8)*(P=$B74))&amp;" - "&amp;SUM((G=$B74)*(P=AV$8))</f>
        <v>0 - 0</v>
      </c>
      <c r="AW74" s="12" t="str">
        <f t="array" ref="AW74">SUM((G=AW$8)*(P=$B74))&amp;" - "&amp;SUM((G=$B74)*(P=AW$8))</f>
        <v>0 - 0</v>
      </c>
      <c r="AX74" s="12" t="str">
        <f t="array" ref="AX74">SUM((G=AX$8)*(P=$B74))&amp;" - "&amp;SUM((G=$B74)*(P=AX$8))</f>
        <v>0 - 0</v>
      </c>
      <c r="AY74" s="12" t="str">
        <f t="array" ref="AY74">SUM((G=AY$8)*(P=$B74))&amp;" - "&amp;SUM((G=$B74)*(P=AY$8))</f>
        <v>0 - 0</v>
      </c>
      <c r="AZ74" s="12" t="str">
        <f t="array" ref="AZ74">SUM((G=AZ$8)*(P=$B74))&amp;" - "&amp;SUM((G=$B74)*(P=AZ$8))</f>
        <v>0 - 0</v>
      </c>
      <c r="BA74" s="12" t="str">
        <f t="array" ref="BA74">SUM((G=BA$8)*(P=$B74))&amp;" - "&amp;SUM((G=$B74)*(P=BA$8))</f>
        <v>0 - 0</v>
      </c>
      <c r="BB74" s="12" t="str">
        <f t="array" ref="BB74">SUM((G=BB$8)*(P=$B74))&amp;" - "&amp;SUM((G=$B74)*(P=BB$8))</f>
        <v>0 - 0</v>
      </c>
      <c r="BC74" s="12" t="str">
        <f t="array" ref="BC74">SUM((G=BC$8)*(P=$B74))&amp;" - "&amp;SUM((G=$B74)*(P=BC$8))</f>
        <v>0 - 0</v>
      </c>
      <c r="BD74" s="12" t="str">
        <f t="array" ref="BD74">SUM((G=BD$8)*(P=$B74))&amp;" - "&amp;SUM((G=$B74)*(P=BD$8))</f>
        <v>0 - 0</v>
      </c>
      <c r="BE74" s="12" t="str">
        <f t="array" ref="BE74">SUM((G=BE$8)*(P=$B74))&amp;" - "&amp;SUM((G=$B74)*(P=BE$8))</f>
        <v>0 - 0</v>
      </c>
      <c r="BF74" s="12" t="str">
        <f t="array" ref="BF74">SUM((G=BF$8)*(P=$B74))&amp;" - "&amp;SUM((G=$B74)*(P=BF$8))</f>
        <v>0 - 0</v>
      </c>
      <c r="BG74" s="12" t="str">
        <f t="array" ref="BG74">SUM((G=BG$8)*(P=$B74))&amp;" - "&amp;SUM((G=$B74)*(P=BG$8))</f>
        <v>0 - 0</v>
      </c>
      <c r="BH74" s="12" t="str">
        <f t="array" ref="BH74">SUM((G=BH$8)*(P=$B74))&amp;" - "&amp;SUM((G=$B74)*(P=BH$8))</f>
        <v>0 - 0</v>
      </c>
      <c r="BI74" s="12" t="str">
        <f t="array" ref="BI74">SUM((G=BI$8)*(P=$B74))&amp;" - "&amp;SUM((G=$B74)*(P=BI$8))</f>
        <v>0 - 0</v>
      </c>
      <c r="BJ74" s="12" t="str">
        <f t="array" ref="BJ74">SUM((G=BJ$8)*(P=$B74))&amp;" - "&amp;SUM((G=$B74)*(P=BJ$8))</f>
        <v>0 - 0</v>
      </c>
      <c r="BK74" s="12" t="str">
        <f t="array" ref="BK74">SUM((G=BK$8)*(P=$B74))&amp;" - "&amp;SUM((G=$B74)*(P=BK$8))</f>
        <v>1 - 0</v>
      </c>
      <c r="BL74" s="12" t="str">
        <f t="array" ref="BL74">SUM((G=BL$8)*(P=$B74))&amp;" - "&amp;SUM((G=$B74)*(P=BL$8))</f>
        <v>0 - 0</v>
      </c>
      <c r="BM74" s="12" t="str">
        <f t="array" ref="BM74">SUM((G=BM$8)*(P=$B74))&amp;" - "&amp;SUM((G=$B74)*(P=BM$8))</f>
        <v>0 - 0</v>
      </c>
      <c r="BN74" s="12" t="str">
        <f t="array" ref="BN74">SUM((G=BN$8)*(P=$B74))&amp;" - "&amp;SUM((G=$B74)*(P=BN$8))</f>
        <v>0 - 0</v>
      </c>
      <c r="BO74" s="12" t="str">
        <f t="array" ref="BO74">SUM((G=BO$8)*(P=$B74))&amp;" - "&amp;SUM((G=$B74)*(P=BO$8))</f>
        <v>0 - 0</v>
      </c>
      <c r="BP74" s="12" t="str">
        <f t="array" ref="BP74">SUM((G=BP$8)*(P=$B74))&amp;" - "&amp;SUM((G=$B74)*(P=BP$8))</f>
        <v>0 - 0</v>
      </c>
      <c r="BQ74" s="12" t="str">
        <f t="array" ref="BQ74">SUM((G=BQ$8)*(P=$B74))&amp;" - "&amp;SUM((G=$B74)*(P=BQ$8))</f>
        <v>0 - 0</v>
      </c>
      <c r="BR74" s="25" t="str">
        <f t="array" ref="BR74">SUM((G=BR$8)*(P=$B74))&amp;" - "&amp;SUM((G=$B74)*(P=BR$8))</f>
        <v>0 - 0</v>
      </c>
      <c r="BS74" s="25" t="str">
        <f t="array" ref="BS74">SUM((G=BS$8)*(P=$B74))&amp;" - "&amp;SUM((G=$B74)*(P=BS$8))</f>
        <v>0 - 0</v>
      </c>
      <c r="BT74" s="21" t="str">
        <f t="shared" si="6"/>
        <v>THOM</v>
      </c>
      <c r="BU74" s="16"/>
    </row>
    <row r="75" spans="2:73" ht="11.1" customHeight="1" x14ac:dyDescent="0.2">
      <c r="B75" s="22" t="s">
        <v>215</v>
      </c>
      <c r="C75" s="35" t="str">
        <f t="array" ref="C75">SUM((G=C$8)*(P=$B75))&amp;" - "&amp;SUM((G=$B75)*(P=C$8))</f>
        <v>0 - 0</v>
      </c>
      <c r="D75" s="12" t="str">
        <f t="array" ref="D75">SUM((G=D$8)*(P=$B75))&amp;" - "&amp;SUM((G=$B75)*(P=D$8))</f>
        <v>0 - 0</v>
      </c>
      <c r="E75" s="12" t="str">
        <f t="array" ref="E75">SUM((G=E$8)*(P=$B75))&amp;" - "&amp;SUM((G=$B75)*(P=E$8))</f>
        <v>0 - 0</v>
      </c>
      <c r="F75" s="12" t="str">
        <f t="array" ref="F75">SUM((G=F$8)*(P=$B75))&amp;" - "&amp;SUM((G=$B75)*(P=F$8))</f>
        <v>0 - 0</v>
      </c>
      <c r="G75" s="12" t="str">
        <f t="array" ref="G75">SUM((G=G$8)*(P=$B75))&amp;" - "&amp;SUM((G=$B75)*(P=G$8))</f>
        <v>0 - 1</v>
      </c>
      <c r="H75" s="12" t="str">
        <f t="array" ref="H75">SUM((G=H$8)*(P=$B75))&amp;" - "&amp;SUM((G=$B75)*(P=H$8))</f>
        <v>0 - 1</v>
      </c>
      <c r="I75" s="12" t="str">
        <f t="array" ref="I75">SUM((G=I$8)*(P=$B75))&amp;" - "&amp;SUM((G=$B75)*(P=I$8))</f>
        <v>0 - 0</v>
      </c>
      <c r="J75" s="12" t="str">
        <f t="array" ref="J75">SUM((G=J$8)*(P=$B75))&amp;" - "&amp;SUM((G=$B75)*(P=J$8))</f>
        <v>0 - 0</v>
      </c>
      <c r="K75" s="12" t="str">
        <f t="array" ref="K75">SUM((G=K$8)*(P=$B75))&amp;" - "&amp;SUM((G=$B75)*(P=K$8))</f>
        <v>0 - 0</v>
      </c>
      <c r="L75" s="12" t="str">
        <f t="array" ref="L75">SUM((G=L$8)*(P=$B75))&amp;" - "&amp;SUM((G=$B75)*(P=L$8))</f>
        <v>0 - 0</v>
      </c>
      <c r="M75" s="12" t="str">
        <f t="array" ref="M75">SUM((G=M$8)*(P=$B75))&amp;" - "&amp;SUM((G=$B75)*(P=M$8))</f>
        <v>0 - 1</v>
      </c>
      <c r="N75" s="12" t="str">
        <f t="array" ref="N75">SUM((G=N$8)*(P=$B75))&amp;" - "&amp;SUM((G=$B75)*(P=N$8))</f>
        <v>0 - 0</v>
      </c>
      <c r="O75" s="12" t="str">
        <f t="array" ref="O75">SUM((G=O$8)*(P=$B75))&amp;" - "&amp;SUM((G=$B75)*(P=O$8))</f>
        <v>0 - 0</v>
      </c>
      <c r="P75" s="12" t="str">
        <f t="array" ref="P75">SUM((G=P$8)*(P=$B75))&amp;" - "&amp;SUM((G=$B75)*(P=P$8))</f>
        <v>0 - 0</v>
      </c>
      <c r="Q75" s="12" t="str">
        <f t="array" ref="Q75">SUM((G=Q$8)*(P=$B75))&amp;" - "&amp;SUM((G=$B75)*(P=Q$8))</f>
        <v>0 - 0</v>
      </c>
      <c r="R75" s="12" t="str">
        <f t="array" ref="R75">SUM((G=R$8)*(P=$B75))&amp;" - "&amp;SUM((G=$B75)*(P=R$8))</f>
        <v>0 - 0</v>
      </c>
      <c r="S75" s="12" t="str">
        <f t="array" ref="S75">SUM((G=S$8)*(P=$B75))&amp;" - "&amp;SUM((G=$B75)*(P=S$8))</f>
        <v>0 - 0</v>
      </c>
      <c r="T75" s="12" t="str">
        <f t="array" ref="T75">SUM((G=T$8)*(P=$B75))&amp;" - "&amp;SUM((G=$B75)*(P=T$8))</f>
        <v>0 - 0</v>
      </c>
      <c r="U75" s="12" t="str">
        <f t="array" ref="U75">SUM((G=U$8)*(P=$B75))&amp;" - "&amp;SUM((G=$B75)*(P=U$8))</f>
        <v>0 - 0</v>
      </c>
      <c r="V75" s="12" t="str">
        <f t="array" ref="V75">SUM((G=V$8)*(P=$B75))&amp;" - "&amp;SUM((G=$B75)*(P=V$8))</f>
        <v>0 - 0</v>
      </c>
      <c r="W75" s="12" t="str">
        <f t="array" ref="W75">SUM((G=W$8)*(P=$B75))&amp;" - "&amp;SUM((G=$B75)*(P=W$8))</f>
        <v>0 - 0</v>
      </c>
      <c r="X75" s="12" t="str">
        <f t="array" ref="X75">SUM((G=X$8)*(P=$B75))&amp;" - "&amp;SUM((G=$B75)*(P=X$8))</f>
        <v>0 - 0</v>
      </c>
      <c r="Y75" s="12" t="str">
        <f t="array" ref="Y75">SUM((G=Y$8)*(P=$B75))&amp;" - "&amp;SUM((G=$B75)*(P=Y$8))</f>
        <v>0 - 0</v>
      </c>
      <c r="Z75" s="12" t="str">
        <f t="array" ref="Z75">SUM((G=Z$8)*(P=$B75))&amp;" - "&amp;SUM((G=$B75)*(P=Z$8))</f>
        <v>0 - 0</v>
      </c>
      <c r="AA75" s="12" t="str">
        <f t="array" ref="AA75">SUM((G=AA$8)*(P=$B75))&amp;" - "&amp;SUM((G=$B75)*(P=AA$8))</f>
        <v>0 - 0</v>
      </c>
      <c r="AB75" s="12" t="str">
        <f t="array" ref="AB75">SUM((G=AB$8)*(P=$B75))&amp;" - "&amp;SUM((G=$B75)*(P=AB$8))</f>
        <v>0 - 0</v>
      </c>
      <c r="AC75" s="12" t="str">
        <f t="array" ref="AC75">SUM((G=AC$8)*(P=$B75))&amp;" - "&amp;SUM((G=$B75)*(P=AC$8))</f>
        <v>0 - 0</v>
      </c>
      <c r="AD75" s="12" t="str">
        <f t="array" ref="AD75">SUM((G=AD$8)*(P=$B75))&amp;" - "&amp;SUM((G=$B75)*(P=AD$8))</f>
        <v>0 - 0</v>
      </c>
      <c r="AE75" s="12" t="str">
        <f t="array" ref="AE75">SUM((G=AE$8)*(P=$B75))&amp;" - "&amp;SUM((G=$B75)*(P=AE$8))</f>
        <v>0 - 1</v>
      </c>
      <c r="AF75" s="12" t="str">
        <f t="array" ref="AF75">SUM((G=AF$8)*(P=$B75))&amp;" - "&amp;SUM((G=$B75)*(P=AF$8))</f>
        <v>0 - 0</v>
      </c>
      <c r="AG75" s="12" t="str">
        <f t="array" ref="AG75">SUM((G=AG$8)*(P=$B75))&amp;" - "&amp;SUM((G=$B75)*(P=AG$8))</f>
        <v>0 - 0</v>
      </c>
      <c r="AH75" s="12" t="str">
        <f t="array" ref="AH75">SUM((G=AH$8)*(P=$B75))&amp;" - "&amp;SUM((G=$B75)*(P=AH$8))</f>
        <v>0 - 0</v>
      </c>
      <c r="AI75" s="12" t="str">
        <f t="array" ref="AI75">SUM((G=AI$8)*(P=$B75))&amp;" - "&amp;SUM((G=$B75)*(P=AI$8))</f>
        <v>0 - 0</v>
      </c>
      <c r="AJ75" s="12" t="str">
        <f t="array" ref="AJ75">SUM((G=AJ$8)*(P=$B75))&amp;" - "&amp;SUM((G=$B75)*(P=AJ$8))</f>
        <v>0 - 0</v>
      </c>
      <c r="AK75" s="12" t="str">
        <f t="array" ref="AK75">SUM((G=AK$8)*(P=$B75))&amp;" - "&amp;SUM((G=$B75)*(P=AK$8))</f>
        <v>0 - 0</v>
      </c>
      <c r="AL75" s="12" t="str">
        <f t="array" ref="AL75">SUM((G=AL$8)*(P=$B75))&amp;" - "&amp;SUM((G=$B75)*(P=AL$8))</f>
        <v>0 - 0</v>
      </c>
      <c r="AM75" s="12" t="str">
        <f t="array" ref="AM75">SUM((G=AM$8)*(P=$B75))&amp;" - "&amp;SUM((G=$B75)*(P=AM$8))</f>
        <v>0 - 0</v>
      </c>
      <c r="AN75" s="12" t="str">
        <f t="array" ref="AN75">SUM((G=AN$8)*(P=$B75))&amp;" - "&amp;SUM((G=$B75)*(P=AN$8))</f>
        <v>0 - 0</v>
      </c>
      <c r="AO75" s="12" t="str">
        <f t="array" ref="AO75">SUM((G=AO$8)*(P=$B75))&amp;" - "&amp;SUM((G=$B75)*(P=AO$8))</f>
        <v>0 - 0</v>
      </c>
      <c r="AP75" s="25" t="str">
        <f t="array" ref="AP75">SUM((G=AP$8)*(P=$B75))&amp;" - "&amp;SUM((G=$B75)*(P=AP$8))</f>
        <v>0 - 0</v>
      </c>
      <c r="AQ75" s="856" t="str">
        <f t="array" ref="AQ75">SUM((G=AQ$8)*(P=$B75))&amp;" - "&amp;SUM((G=$B75)*(P=AQ$8))</f>
        <v>0 - 0</v>
      </c>
      <c r="AR75" s="35" t="str">
        <f t="array" ref="AR75">SUM((G=AR$8)*(P=$B75))&amp;" - "&amp;SUM((G=$B75)*(P=AR$8))</f>
        <v>0 - 0</v>
      </c>
      <c r="AS75" s="12" t="str">
        <f t="array" ref="AS75">SUM((G=AS$8)*(P=$B75))&amp;" - "&amp;SUM((G=$B75)*(P=AS$8))</f>
        <v>0 - 0</v>
      </c>
      <c r="AT75" s="12" t="str">
        <f t="array" ref="AT75">SUM((G=AT$8)*(P=$B75))&amp;" - "&amp;SUM((G=$B75)*(P=AT$8))</f>
        <v>0 - 0</v>
      </c>
      <c r="AU75" s="12" t="str">
        <f t="array" ref="AU75">SUM((G=AU$8)*(P=$B75))&amp;" - "&amp;SUM((G=$B75)*(P=AU$8))</f>
        <v>0 - 0</v>
      </c>
      <c r="AV75" s="12" t="str">
        <f t="array" ref="AV75">SUM((G=AV$8)*(P=$B75))&amp;" - "&amp;SUM((G=$B75)*(P=AV$8))</f>
        <v>0 - 0</v>
      </c>
      <c r="AW75" s="12" t="str">
        <f t="array" ref="AW75">SUM((G=AW$8)*(P=$B75))&amp;" - "&amp;SUM((G=$B75)*(P=AW$8))</f>
        <v>0 - 0</v>
      </c>
      <c r="AX75" s="12" t="str">
        <f t="array" ref="AX75">SUM((G=AX$8)*(P=$B75))&amp;" - "&amp;SUM((G=$B75)*(P=AX$8))</f>
        <v>0 - 0</v>
      </c>
      <c r="AY75" s="12" t="str">
        <f t="array" ref="AY75">SUM((G=AY$8)*(P=$B75))&amp;" - "&amp;SUM((G=$B75)*(P=AY$8))</f>
        <v>0 - 0</v>
      </c>
      <c r="AZ75" s="12" t="str">
        <f t="array" ref="AZ75">SUM((G=AZ$8)*(P=$B75))&amp;" - "&amp;SUM((G=$B75)*(P=AZ$8))</f>
        <v>0 - 0</v>
      </c>
      <c r="BA75" s="12" t="str">
        <f t="array" ref="BA75">SUM((G=BA$8)*(P=$B75))&amp;" - "&amp;SUM((G=$B75)*(P=BA$8))</f>
        <v>0 - 0</v>
      </c>
      <c r="BB75" s="12" t="str">
        <f t="array" ref="BB75">SUM((G=BB$8)*(P=$B75))&amp;" - "&amp;SUM((G=$B75)*(P=BB$8))</f>
        <v>0 - 0</v>
      </c>
      <c r="BC75" s="12" t="str">
        <f t="array" ref="BC75">SUM((G=BC$8)*(P=$B75))&amp;" - "&amp;SUM((G=$B75)*(P=BC$8))</f>
        <v>0 - 0</v>
      </c>
      <c r="BD75" s="12" t="str">
        <f t="array" ref="BD75">SUM((G=BD$8)*(P=$B75))&amp;" - "&amp;SUM((G=$B75)*(P=BD$8))</f>
        <v>0 - 0</v>
      </c>
      <c r="BE75" s="12" t="str">
        <f t="array" ref="BE75">SUM((G=BE$8)*(P=$B75))&amp;" - "&amp;SUM((G=$B75)*(P=BE$8))</f>
        <v>0 - 0</v>
      </c>
      <c r="BF75" s="12" t="str">
        <f t="array" ref="BF75">SUM((G=BF$8)*(P=$B75))&amp;" - "&amp;SUM((G=$B75)*(P=BF$8))</f>
        <v>0 - 0</v>
      </c>
      <c r="BG75" s="12" t="str">
        <f t="array" ref="BG75">SUM((G=BG$8)*(P=$B75))&amp;" - "&amp;SUM((G=$B75)*(P=BG$8))</f>
        <v>0 - 0</v>
      </c>
      <c r="BH75" s="12" t="str">
        <f t="array" ref="BH75">SUM((G=BH$8)*(P=$B75))&amp;" - "&amp;SUM((G=$B75)*(P=BH$8))</f>
        <v>0 - 0</v>
      </c>
      <c r="BI75" s="12" t="str">
        <f t="array" ref="BI75">SUM((G=BI$8)*(P=$B75))&amp;" - "&amp;SUM((G=$B75)*(P=BI$8))</f>
        <v>0 - 0</v>
      </c>
      <c r="BJ75" s="12" t="str">
        <f t="array" ref="BJ75">SUM((G=BJ$8)*(P=$B75))&amp;" - "&amp;SUM((G=$B75)*(P=BJ$8))</f>
        <v>0 - 0</v>
      </c>
      <c r="BK75" s="12" t="str">
        <f t="array" ref="BK75">SUM((G=BK$8)*(P=$B75))&amp;" - "&amp;SUM((G=$B75)*(P=BK$8))</f>
        <v>0 - 0</v>
      </c>
      <c r="BL75" s="12" t="str">
        <f t="array" ref="BL75">SUM((G=BL$8)*(P=$B75))&amp;" - "&amp;SUM((G=$B75)*(P=BL$8))</f>
        <v>0 - 0</v>
      </c>
      <c r="BM75" s="12" t="str">
        <f t="array" ref="BM75">SUM((G=BM$8)*(P=$B75))&amp;" - "&amp;SUM((G=$B75)*(P=BM$8))</f>
        <v>0 - 0</v>
      </c>
      <c r="BN75" s="12" t="str">
        <f t="array" ref="BN75">SUM((G=BN$8)*(P=$B75))&amp;" - "&amp;SUM((G=$B75)*(P=BN$8))</f>
        <v>0 - 0</v>
      </c>
      <c r="BO75" s="12" t="str">
        <f t="array" ref="BO75">SUM((G=BO$8)*(P=$B75))&amp;" - "&amp;SUM((G=$B75)*(P=BO$8))</f>
        <v>0 - 0</v>
      </c>
      <c r="BP75" s="12" t="str">
        <f t="array" ref="BP75">SUM((G=BP$8)*(P=$B75))&amp;" - "&amp;SUM((G=$B75)*(P=BP$8))</f>
        <v>0 - 0</v>
      </c>
      <c r="BQ75" s="12" t="str">
        <f t="array" ref="BQ75">SUM((G=BQ$8)*(P=$B75))&amp;" - "&amp;SUM((G=$B75)*(P=BQ$8))</f>
        <v>0 - 0</v>
      </c>
      <c r="BR75" s="25" t="str">
        <f t="array" ref="BR75">SUM((G=BR$8)*(P=$B75))&amp;" - "&amp;SUM((G=$B75)*(P=BR$8))</f>
        <v>0 - 0</v>
      </c>
      <c r="BS75" s="25" t="str">
        <f t="array" ref="BS75">SUM((G=BS$8)*(P=$B75))&amp;" - "&amp;SUM((G=$B75)*(P=BS$8))</f>
        <v>0 - 0</v>
      </c>
      <c r="BT75" s="21" t="str">
        <f t="shared" si="6"/>
        <v>TOTOCHE</v>
      </c>
      <c r="BU75" s="16"/>
    </row>
    <row r="76" spans="2:73" ht="11.1" customHeight="1" x14ac:dyDescent="0.2">
      <c r="B76" s="22" t="s">
        <v>174</v>
      </c>
      <c r="C76" s="35" t="str">
        <f t="array" ref="C76">SUM((G=C$8)*(P=$B76))&amp;" - "&amp;SUM((G=$B76)*(P=C$8))</f>
        <v>0 - 0</v>
      </c>
      <c r="D76" s="12" t="str">
        <f t="array" ref="D76">SUM((G=D$8)*(P=$B76))&amp;" - "&amp;SUM((G=$B76)*(P=D$8))</f>
        <v>0 - 0</v>
      </c>
      <c r="E76" s="12" t="str">
        <f t="array" ref="E76">SUM((G=E$8)*(P=$B76))&amp;" - "&amp;SUM((G=$B76)*(P=E$8))</f>
        <v>0 - 0</v>
      </c>
      <c r="F76" s="12" t="str">
        <f t="array" ref="F76">SUM((G=F$8)*(P=$B76))&amp;" - "&amp;SUM((G=$B76)*(P=F$8))</f>
        <v>0 - 0</v>
      </c>
      <c r="G76" s="12" t="str">
        <f t="array" ref="G76">SUM((G=G$8)*(P=$B76))&amp;" - "&amp;SUM((G=$B76)*(P=G$8))</f>
        <v>0 - 0</v>
      </c>
      <c r="H76" s="12" t="str">
        <f t="array" ref="H76">SUM((G=H$8)*(P=$B76))&amp;" - "&amp;SUM((G=$B76)*(P=H$8))</f>
        <v>0 - 0</v>
      </c>
      <c r="I76" s="12" t="str">
        <f t="array" ref="I76">SUM((G=I$8)*(P=$B76))&amp;" - "&amp;SUM((G=$B76)*(P=I$8))</f>
        <v>0 - 0</v>
      </c>
      <c r="J76" s="12" t="str">
        <f t="array" ref="J76">SUM((G=J$8)*(P=$B76))&amp;" - "&amp;SUM((G=$B76)*(P=J$8))</f>
        <v>0 - 0</v>
      </c>
      <c r="K76" s="12" t="str">
        <f t="array" ref="K76">SUM((G=K$8)*(P=$B76))&amp;" - "&amp;SUM((G=$B76)*(P=K$8))</f>
        <v>0 - 0</v>
      </c>
      <c r="L76" s="12" t="str">
        <f t="array" ref="L76">SUM((G=L$8)*(P=$B76))&amp;" - "&amp;SUM((G=$B76)*(P=L$8))</f>
        <v>0 - 0</v>
      </c>
      <c r="M76" s="12" t="str">
        <f t="array" ref="M76">SUM((G=M$8)*(P=$B76))&amp;" - "&amp;SUM((G=$B76)*(P=M$8))</f>
        <v>0 - 0</v>
      </c>
      <c r="N76" s="12" t="str">
        <f t="array" ref="N76">SUM((G=N$8)*(P=$B76))&amp;" - "&amp;SUM((G=$B76)*(P=N$8))</f>
        <v>0 - 0</v>
      </c>
      <c r="O76" s="12" t="str">
        <f t="array" ref="O76">SUM((G=O$8)*(P=$B76))&amp;" - "&amp;SUM((G=$B76)*(P=O$8))</f>
        <v>0 - 0</v>
      </c>
      <c r="P76" s="12" t="str">
        <f t="array" ref="P76">SUM((G=P$8)*(P=$B76))&amp;" - "&amp;SUM((G=$B76)*(P=P$8))</f>
        <v>0 - 0</v>
      </c>
      <c r="Q76" s="12" t="str">
        <f t="array" ref="Q76">SUM((G=Q$8)*(P=$B76))&amp;" - "&amp;SUM((G=$B76)*(P=Q$8))</f>
        <v>0 - 0</v>
      </c>
      <c r="R76" s="12" t="str">
        <f t="array" ref="R76">SUM((G=R$8)*(P=$B76))&amp;" - "&amp;SUM((G=$B76)*(P=R$8))</f>
        <v>0 - 0</v>
      </c>
      <c r="S76" s="12" t="str">
        <f t="array" ref="S76">SUM((G=S$8)*(P=$B76))&amp;" - "&amp;SUM((G=$B76)*(P=S$8))</f>
        <v>0 - 0</v>
      </c>
      <c r="T76" s="12" t="str">
        <f t="array" ref="T76">SUM((G=T$8)*(P=$B76))&amp;" - "&amp;SUM((G=$B76)*(P=T$8))</f>
        <v>0 - 0</v>
      </c>
      <c r="U76" s="12" t="str">
        <f t="array" ref="U76">SUM((G=U$8)*(P=$B76))&amp;" - "&amp;SUM((G=$B76)*(P=U$8))</f>
        <v>0 - 0</v>
      </c>
      <c r="V76" s="12" t="str">
        <f t="array" ref="V76">SUM((G=V$8)*(P=$B76))&amp;" - "&amp;SUM((G=$B76)*(P=V$8))</f>
        <v>0 - 0</v>
      </c>
      <c r="W76" s="12" t="str">
        <f t="array" ref="W76">SUM((G=W$8)*(P=$B76))&amp;" - "&amp;SUM((G=$B76)*(P=W$8))</f>
        <v>0 - 0</v>
      </c>
      <c r="X76" s="12" t="str">
        <f t="array" ref="X76">SUM((G=X$8)*(P=$B76))&amp;" - "&amp;SUM((G=$B76)*(P=X$8))</f>
        <v>1 - 0</v>
      </c>
      <c r="Y76" s="12" t="str">
        <f t="array" ref="Y76">SUM((G=Y$8)*(P=$B76))&amp;" - "&amp;SUM((G=$B76)*(P=Y$8))</f>
        <v>0 - 0</v>
      </c>
      <c r="Z76" s="12" t="str">
        <f t="array" ref="Z76">SUM((G=Z$8)*(P=$B76))&amp;" - "&amp;SUM((G=$B76)*(P=Z$8))</f>
        <v>0 - 0</v>
      </c>
      <c r="AA76" s="12" t="str">
        <f t="array" ref="AA76">SUM((G=AA$8)*(P=$B76))&amp;" - "&amp;SUM((G=$B76)*(P=AA$8))</f>
        <v>0 - 0</v>
      </c>
      <c r="AB76" s="12" t="str">
        <f t="array" ref="AB76">SUM((G=AB$8)*(P=$B76))&amp;" - "&amp;SUM((G=$B76)*(P=AB$8))</f>
        <v>0 - 0</v>
      </c>
      <c r="AC76" s="12" t="str">
        <f t="array" ref="AC76">SUM((G=AC$8)*(P=$B76))&amp;" - "&amp;SUM((G=$B76)*(P=AC$8))</f>
        <v>0 - 0</v>
      </c>
      <c r="AD76" s="12" t="str">
        <f t="array" ref="AD76">SUM((G=AD$8)*(P=$B76))&amp;" - "&amp;SUM((G=$B76)*(P=AD$8))</f>
        <v>0 - 0</v>
      </c>
      <c r="AE76" s="12" t="str">
        <f t="array" ref="AE76">SUM((G=AE$8)*(P=$B76))&amp;" - "&amp;SUM((G=$B76)*(P=AE$8))</f>
        <v>0 - 0</v>
      </c>
      <c r="AF76" s="12" t="str">
        <f t="array" ref="AF76">SUM((G=AF$8)*(P=$B76))&amp;" - "&amp;SUM((G=$B76)*(P=AF$8))</f>
        <v>0 - 0</v>
      </c>
      <c r="AG76" s="12" t="str">
        <f t="array" ref="AG76">SUM((G=AG$8)*(P=$B76))&amp;" - "&amp;SUM((G=$B76)*(P=AG$8))</f>
        <v>0 - 0</v>
      </c>
      <c r="AH76" s="12" t="str">
        <f t="array" ref="AH76">SUM((G=AH$8)*(P=$B76))&amp;" - "&amp;SUM((G=$B76)*(P=AH$8))</f>
        <v>0 - 0</v>
      </c>
      <c r="AI76" s="12" t="str">
        <f t="array" ref="AI76">SUM((G=AI$8)*(P=$B76))&amp;" - "&amp;SUM((G=$B76)*(P=AI$8))</f>
        <v>0 - 0</v>
      </c>
      <c r="AJ76" s="12" t="str">
        <f t="array" ref="AJ76">SUM((G=AJ$8)*(P=$B76))&amp;" - "&amp;SUM((G=$B76)*(P=AJ$8))</f>
        <v>0 - 0</v>
      </c>
      <c r="AK76" s="12" t="str">
        <f t="array" ref="AK76">SUM((G=AK$8)*(P=$B76))&amp;" - "&amp;SUM((G=$B76)*(P=AK$8))</f>
        <v>0 - 0</v>
      </c>
      <c r="AL76" s="12" t="str">
        <f t="array" ref="AL76">SUM((G=AL$8)*(P=$B76))&amp;" - "&amp;SUM((G=$B76)*(P=AL$8))</f>
        <v>0 - 0</v>
      </c>
      <c r="AM76" s="12" t="str">
        <f t="array" ref="AM76">SUM((G=AM$8)*(P=$B76))&amp;" - "&amp;SUM((G=$B76)*(P=AM$8))</f>
        <v>0 - 0</v>
      </c>
      <c r="AN76" s="12" t="str">
        <f t="array" ref="AN76">SUM((G=AN$8)*(P=$B76))&amp;" - "&amp;SUM((G=$B76)*(P=AN$8))</f>
        <v>0 - 0</v>
      </c>
      <c r="AO76" s="12" t="str">
        <f t="array" ref="AO76">SUM((G=AO$8)*(P=$B76))&amp;" - "&amp;SUM((G=$B76)*(P=AO$8))</f>
        <v>0 - 0</v>
      </c>
      <c r="AP76" s="25" t="str">
        <f t="array" ref="AP76">SUM((G=AP$8)*(P=$B76))&amp;" - "&amp;SUM((G=$B76)*(P=AP$8))</f>
        <v>0 - 0</v>
      </c>
      <c r="AQ76" s="856" t="str">
        <f t="array" ref="AQ76">SUM((G=AQ$8)*(P=$B76))&amp;" - "&amp;SUM((G=$B76)*(P=AQ$8))</f>
        <v>0 - 0</v>
      </c>
      <c r="AR76" s="35" t="str">
        <f t="array" ref="AR76">SUM((G=AR$8)*(P=$B76))&amp;" - "&amp;SUM((G=$B76)*(P=AR$8))</f>
        <v>0 - 0</v>
      </c>
      <c r="AS76" s="12" t="str">
        <f t="array" ref="AS76">SUM((G=AS$8)*(P=$B76))&amp;" - "&amp;SUM((G=$B76)*(P=AS$8))</f>
        <v>0 - 0</v>
      </c>
      <c r="AT76" s="12" t="str">
        <f t="array" ref="AT76">SUM((G=AT$8)*(P=$B76))&amp;" - "&amp;SUM((G=$B76)*(P=AT$8))</f>
        <v>0 - 0</v>
      </c>
      <c r="AU76" s="12" t="str">
        <f t="array" ref="AU76">SUM((G=AU$8)*(P=$B76))&amp;" - "&amp;SUM((G=$B76)*(P=AU$8))</f>
        <v>0 - 0</v>
      </c>
      <c r="AV76" s="12" t="str">
        <f t="array" ref="AV76">SUM((G=AV$8)*(P=$B76))&amp;" - "&amp;SUM((G=$B76)*(P=AV$8))</f>
        <v>0 - 0</v>
      </c>
      <c r="AW76" s="12" t="str">
        <f t="array" ref="AW76">SUM((G=AW$8)*(P=$B76))&amp;" - "&amp;SUM((G=$B76)*(P=AW$8))</f>
        <v>0 - 0</v>
      </c>
      <c r="AX76" s="12" t="str">
        <f t="array" ref="AX76">SUM((G=AX$8)*(P=$B76))&amp;" - "&amp;SUM((G=$B76)*(P=AX$8))</f>
        <v>0 - 0</v>
      </c>
      <c r="AY76" s="12" t="str">
        <f t="array" ref="AY76">SUM((G=AY$8)*(P=$B76))&amp;" - "&amp;SUM((G=$B76)*(P=AY$8))</f>
        <v>0 - 0</v>
      </c>
      <c r="AZ76" s="12" t="str">
        <f t="array" ref="AZ76">SUM((G=AZ$8)*(P=$B76))&amp;" - "&amp;SUM((G=$B76)*(P=AZ$8))</f>
        <v>0 - 0</v>
      </c>
      <c r="BA76" s="12" t="str">
        <f t="array" ref="BA76">SUM((G=BA$8)*(P=$B76))&amp;" - "&amp;SUM((G=$B76)*(P=BA$8))</f>
        <v>0 - 0</v>
      </c>
      <c r="BB76" s="12" t="str">
        <f t="array" ref="BB76">SUM((G=BB$8)*(P=$B76))&amp;" - "&amp;SUM((G=$B76)*(P=BB$8))</f>
        <v>0 - 0</v>
      </c>
      <c r="BC76" s="12" t="str">
        <f t="array" ref="BC76">SUM((G=BC$8)*(P=$B76))&amp;" - "&amp;SUM((G=$B76)*(P=BC$8))</f>
        <v>0 - 0</v>
      </c>
      <c r="BD76" s="12" t="str">
        <f t="array" ref="BD76">SUM((G=BD$8)*(P=$B76))&amp;" - "&amp;SUM((G=$B76)*(P=BD$8))</f>
        <v>0 - 0</v>
      </c>
      <c r="BE76" s="12" t="str">
        <f t="array" ref="BE76">SUM((G=BE$8)*(P=$B76))&amp;" - "&amp;SUM((G=$B76)*(P=BE$8))</f>
        <v>0 - 0</v>
      </c>
      <c r="BF76" s="12" t="str">
        <f t="array" ref="BF76">SUM((G=BF$8)*(P=$B76))&amp;" - "&amp;SUM((G=$B76)*(P=BF$8))</f>
        <v>0 - 0</v>
      </c>
      <c r="BG76" s="12" t="str">
        <f t="array" ref="BG76">SUM((G=BG$8)*(P=$B76))&amp;" - "&amp;SUM((G=$B76)*(P=BG$8))</f>
        <v>0 - 0</v>
      </c>
      <c r="BH76" s="12" t="str">
        <f t="array" ref="BH76">SUM((G=BH$8)*(P=$B76))&amp;" - "&amp;SUM((G=$B76)*(P=BH$8))</f>
        <v>0 - 0</v>
      </c>
      <c r="BI76" s="12" t="str">
        <f t="array" ref="BI76">SUM((G=BI$8)*(P=$B76))&amp;" - "&amp;SUM((G=$B76)*(P=BI$8))</f>
        <v>0 - 0</v>
      </c>
      <c r="BJ76" s="12" t="str">
        <f t="array" ref="BJ76">SUM((G=BJ$8)*(P=$B76))&amp;" - "&amp;SUM((G=$B76)*(P=BJ$8))</f>
        <v>0 - 0</v>
      </c>
      <c r="BK76" s="12" t="str">
        <f t="array" ref="BK76">SUM((G=BK$8)*(P=$B76))&amp;" - "&amp;SUM((G=$B76)*(P=BK$8))</f>
        <v>0 - 0</v>
      </c>
      <c r="BL76" s="12" t="str">
        <f t="array" ref="BL76">SUM((G=BL$8)*(P=$B76))&amp;" - "&amp;SUM((G=$B76)*(P=BL$8))</f>
        <v>0 - 0</v>
      </c>
      <c r="BM76" s="12" t="str">
        <f t="array" ref="BM76">SUM((G=BM$8)*(P=$B76))&amp;" - "&amp;SUM((G=$B76)*(P=BM$8))</f>
        <v>0 - 0</v>
      </c>
      <c r="BN76" s="12" t="str">
        <f t="array" ref="BN76">SUM((G=BN$8)*(P=$B76))&amp;" - "&amp;SUM((G=$B76)*(P=BN$8))</f>
        <v>0 - 0</v>
      </c>
      <c r="BO76" s="12" t="str">
        <f t="array" ref="BO76">SUM((G=BO$8)*(P=$B76))&amp;" - "&amp;SUM((G=$B76)*(P=BO$8))</f>
        <v>0 - 0</v>
      </c>
      <c r="BP76" s="12" t="str">
        <f t="array" ref="BP76">SUM((G=BP$8)*(P=$B76))&amp;" - "&amp;SUM((G=$B76)*(P=BP$8))</f>
        <v>0 - 0</v>
      </c>
      <c r="BQ76" s="12" t="str">
        <f t="array" ref="BQ76">SUM((G=BQ$8)*(P=$B76))&amp;" - "&amp;SUM((G=$B76)*(P=BQ$8))</f>
        <v>0 - 0</v>
      </c>
      <c r="BR76" s="25" t="str">
        <f t="array" ref="BR76">SUM((G=BR$8)*(P=$B76))&amp;" - "&amp;SUM((G=$B76)*(P=BR$8))</f>
        <v>0 - 0</v>
      </c>
      <c r="BS76" s="25" t="str">
        <f t="array" ref="BS76">SUM((G=BS$8)*(P=$B76))&amp;" - "&amp;SUM((G=$B76)*(P=BS$8))</f>
        <v>0 - 0</v>
      </c>
      <c r="BT76" s="21" t="str">
        <f t="shared" si="6"/>
        <v>VINCE</v>
      </c>
      <c r="BU76" s="16"/>
    </row>
    <row r="77" spans="2:73" ht="11.1" customHeight="1" x14ac:dyDescent="0.2">
      <c r="B77" s="23" t="s">
        <v>235</v>
      </c>
      <c r="C77" s="35" t="str">
        <f t="array" ref="C77">SUM((G=C$8)*(P=$B77))&amp;" - "&amp;SUM((G=$B77)*(P=C$8))</f>
        <v>0 - 0</v>
      </c>
      <c r="D77" s="12" t="str">
        <f t="array" ref="D77">SUM((G=D$8)*(P=$B77))&amp;" - "&amp;SUM((G=$B77)*(P=D$8))</f>
        <v>0 - 0</v>
      </c>
      <c r="E77" s="12" t="str">
        <f t="array" ref="E77">SUM((G=E$8)*(P=$B77))&amp;" - "&amp;SUM((G=$B77)*(P=E$8))</f>
        <v>0 - 0</v>
      </c>
      <c r="F77" s="12" t="str">
        <f t="array" ref="F77">SUM((G=F$8)*(P=$B77))&amp;" - "&amp;SUM((G=$B77)*(P=F$8))</f>
        <v>0 - 0</v>
      </c>
      <c r="G77" s="12" t="str">
        <f t="array" ref="G77">SUM((G=G$8)*(P=$B77))&amp;" - "&amp;SUM((G=$B77)*(P=G$8))</f>
        <v>1 - 0</v>
      </c>
      <c r="H77" s="12" t="str">
        <f t="array" ref="H77">SUM((G=H$8)*(P=$B77))&amp;" - "&amp;SUM((G=$B77)*(P=H$8))</f>
        <v>0 - 1</v>
      </c>
      <c r="I77" s="12" t="str">
        <f t="array" ref="I77">SUM((G=I$8)*(P=$B77))&amp;" - "&amp;SUM((G=$B77)*(P=I$8))</f>
        <v>0 - 0</v>
      </c>
      <c r="J77" s="12" t="str">
        <f t="array" ref="J77">SUM((G=J$8)*(P=$B77))&amp;" - "&amp;SUM((G=$B77)*(P=J$8))</f>
        <v>0 - 0</v>
      </c>
      <c r="K77" s="12" t="str">
        <f t="array" ref="K77">SUM((G=K$8)*(P=$B77))&amp;" - "&amp;SUM((G=$B77)*(P=K$8))</f>
        <v>0 - 0</v>
      </c>
      <c r="L77" s="12" t="str">
        <f t="array" ref="L77">SUM((G=L$8)*(P=$B77))&amp;" - "&amp;SUM((G=$B77)*(P=L$8))</f>
        <v>0 - 0</v>
      </c>
      <c r="M77" s="12" t="str">
        <f t="array" ref="M77">SUM((G=M$8)*(P=$B77))&amp;" - "&amp;SUM((G=$B77)*(P=M$8))</f>
        <v>0 - 0</v>
      </c>
      <c r="N77" s="12" t="str">
        <f t="array" ref="N77">SUM((G=N$8)*(P=$B77))&amp;" - "&amp;SUM((G=$B77)*(P=N$8))</f>
        <v>0 - 0</v>
      </c>
      <c r="O77" s="12" t="str">
        <f t="array" ref="O77">SUM((G=O$8)*(P=$B77))&amp;" - "&amp;SUM((G=$B77)*(P=O$8))</f>
        <v>0 - 1</v>
      </c>
      <c r="P77" s="12" t="str">
        <f t="array" ref="P77">SUM((G=P$8)*(P=$B77))&amp;" - "&amp;SUM((G=$B77)*(P=P$8))</f>
        <v>0 - 1</v>
      </c>
      <c r="Q77" s="12" t="str">
        <f t="array" ref="Q77">SUM((G=Q$8)*(P=$B77))&amp;" - "&amp;SUM((G=$B77)*(P=Q$8))</f>
        <v>0 - 0</v>
      </c>
      <c r="R77" s="12" t="str">
        <f t="array" ref="R77">SUM((G=R$8)*(P=$B77))&amp;" - "&amp;SUM((G=$B77)*(P=R$8))</f>
        <v>0 - 0</v>
      </c>
      <c r="S77" s="12" t="str">
        <f t="array" ref="S77">SUM((G=S$8)*(P=$B77))&amp;" - "&amp;SUM((G=$B77)*(P=S$8))</f>
        <v>0 - 0</v>
      </c>
      <c r="T77" s="12" t="str">
        <f t="array" ref="T77">SUM((G=T$8)*(P=$B77))&amp;" - "&amp;SUM((G=$B77)*(P=T$8))</f>
        <v>0 - 0</v>
      </c>
      <c r="U77" s="12" t="str">
        <f t="array" ref="U77">SUM((G=U$8)*(P=$B77))&amp;" - "&amp;SUM((G=$B77)*(P=U$8))</f>
        <v>0 - 0</v>
      </c>
      <c r="V77" s="12" t="str">
        <f t="array" ref="V77">SUM((G=V$8)*(P=$B77))&amp;" - "&amp;SUM((G=$B77)*(P=V$8))</f>
        <v>0 - 0</v>
      </c>
      <c r="W77" s="12" t="str">
        <f t="array" ref="W77">SUM((G=W$8)*(P=$B77))&amp;" - "&amp;SUM((G=$B77)*(P=W$8))</f>
        <v>0 - 0</v>
      </c>
      <c r="X77" s="12" t="str">
        <f t="array" ref="X77">SUM((G=X$8)*(P=$B77))&amp;" - "&amp;SUM((G=$B77)*(P=X$8))</f>
        <v>0 - 0</v>
      </c>
      <c r="Y77" s="12" t="str">
        <f t="array" ref="Y77">SUM((G=Y$8)*(P=$B77))&amp;" - "&amp;SUM((G=$B77)*(P=Y$8))</f>
        <v>0 - 0</v>
      </c>
      <c r="Z77" s="12" t="str">
        <f t="array" ref="Z77">SUM((G=Z$8)*(P=$B77))&amp;" - "&amp;SUM((G=$B77)*(P=Z$8))</f>
        <v>0 - 1</v>
      </c>
      <c r="AA77" s="12" t="str">
        <f t="array" ref="AA77">SUM((G=AA$8)*(P=$B77))&amp;" - "&amp;SUM((G=$B77)*(P=AA$8))</f>
        <v>0 - 0</v>
      </c>
      <c r="AB77" s="12" t="str">
        <f t="array" ref="AB77">SUM((G=AB$8)*(P=$B77))&amp;" - "&amp;SUM((G=$B77)*(P=AB$8))</f>
        <v>0 - 0</v>
      </c>
      <c r="AC77" s="12" t="str">
        <f t="array" ref="AC77">SUM((G=AC$8)*(P=$B77))&amp;" - "&amp;SUM((G=$B77)*(P=AC$8))</f>
        <v>0 - 0</v>
      </c>
      <c r="AD77" s="12" t="str">
        <f t="array" ref="AD77">SUM((G=AD$8)*(P=$B77))&amp;" - "&amp;SUM((G=$B77)*(P=AD$8))</f>
        <v>0 - 0</v>
      </c>
      <c r="AE77" s="12" t="str">
        <f t="array" ref="AE77">SUM((G=AE$8)*(P=$B77))&amp;" - "&amp;SUM((G=$B77)*(P=AE$8))</f>
        <v>0 - 0</v>
      </c>
      <c r="AF77" s="12" t="str">
        <f t="array" ref="AF77">SUM((G=AF$8)*(P=$B77))&amp;" - "&amp;SUM((G=$B77)*(P=AF$8))</f>
        <v>0 - 0</v>
      </c>
      <c r="AG77" s="12" t="str">
        <f t="array" ref="AG77">SUM((G=AG$8)*(P=$B77))&amp;" - "&amp;SUM((G=$B77)*(P=AG$8))</f>
        <v>0 - 0</v>
      </c>
      <c r="AH77" s="12" t="str">
        <f t="array" ref="AH77">SUM((G=AH$8)*(P=$B77))&amp;" - "&amp;SUM((G=$B77)*(P=AH$8))</f>
        <v>0 - 0</v>
      </c>
      <c r="AI77" s="12" t="str">
        <f t="array" ref="AI77">SUM((G=AI$8)*(P=$B77))&amp;" - "&amp;SUM((G=$B77)*(P=AI$8))</f>
        <v>0 - 0</v>
      </c>
      <c r="AJ77" s="12" t="str">
        <f t="array" ref="AJ77">SUM((G=AJ$8)*(P=$B77))&amp;" - "&amp;SUM((G=$B77)*(P=AJ$8))</f>
        <v>0 - 0</v>
      </c>
      <c r="AK77" s="12" t="str">
        <f t="array" ref="AK77">SUM((G=AK$8)*(P=$B77))&amp;" - "&amp;SUM((G=$B77)*(P=AK$8))</f>
        <v>0 - 0</v>
      </c>
      <c r="AL77" s="12" t="str">
        <f t="array" ref="AL77">SUM((G=AL$8)*(P=$B77))&amp;" - "&amp;SUM((G=$B77)*(P=AL$8))</f>
        <v>0 - 0</v>
      </c>
      <c r="AM77" s="12" t="str">
        <f t="array" ref="AM77">SUM((G=AM$8)*(P=$B77))&amp;" - "&amp;SUM((G=$B77)*(P=AM$8))</f>
        <v>0 - 0</v>
      </c>
      <c r="AN77" s="12" t="str">
        <f t="array" ref="AN77">SUM((G=AN$8)*(P=$B77))&amp;" - "&amp;SUM((G=$B77)*(P=AN$8))</f>
        <v>0 - 0</v>
      </c>
      <c r="AO77" s="12" t="str">
        <f t="array" ref="AO77">SUM((G=AO$8)*(P=$B77))&amp;" - "&amp;SUM((G=$B77)*(P=AO$8))</f>
        <v>0 - 0</v>
      </c>
      <c r="AP77" s="25" t="str">
        <f t="array" ref="AP77">SUM((G=AP$8)*(P=$B77))&amp;" - "&amp;SUM((G=$B77)*(P=AP$8))</f>
        <v>0 - 0</v>
      </c>
      <c r="AQ77" s="856" t="str">
        <f t="array" ref="AQ77">SUM((G=AQ$8)*(P=$B77))&amp;" - "&amp;SUM((G=$B77)*(P=AQ$8))</f>
        <v>0 - 0</v>
      </c>
      <c r="AR77" s="35" t="str">
        <f t="array" ref="AR77">SUM((G=AR$8)*(P=$B77))&amp;" - "&amp;SUM((G=$B77)*(P=AR$8))</f>
        <v>0 - 0</v>
      </c>
      <c r="AS77" s="12" t="str">
        <f t="array" ref="AS77">SUM((G=AS$8)*(P=$B77))&amp;" - "&amp;SUM((G=$B77)*(P=AS$8))</f>
        <v>0 - 0</v>
      </c>
      <c r="AT77" s="12" t="str">
        <f t="array" ref="AT77">SUM((G=AT$8)*(P=$B77))&amp;" - "&amp;SUM((G=$B77)*(P=AT$8))</f>
        <v>0 - 0</v>
      </c>
      <c r="AU77" s="12" t="str">
        <f t="array" ref="AU77">SUM((G=AU$8)*(P=$B77))&amp;" - "&amp;SUM((G=$B77)*(P=AU$8))</f>
        <v>0 - 0</v>
      </c>
      <c r="AV77" s="12" t="str">
        <f t="array" ref="AV77">SUM((G=AV$8)*(P=$B77))&amp;" - "&amp;SUM((G=$B77)*(P=AV$8))</f>
        <v>0 - 0</v>
      </c>
      <c r="AW77" s="12" t="str">
        <f t="array" ref="AW77">SUM((G=AW$8)*(P=$B77))&amp;" - "&amp;SUM((G=$B77)*(P=AW$8))</f>
        <v>0 - 0</v>
      </c>
      <c r="AX77" s="12" t="str">
        <f t="array" ref="AX77">SUM((G=AX$8)*(P=$B77))&amp;" - "&amp;SUM((G=$B77)*(P=AX$8))</f>
        <v>0 - 0</v>
      </c>
      <c r="AY77" s="12" t="str">
        <f t="array" ref="AY77">SUM((G=AY$8)*(P=$B77))&amp;" - "&amp;SUM((G=$B77)*(P=AY$8))</f>
        <v>0 - 0</v>
      </c>
      <c r="AZ77" s="12" t="str">
        <f t="array" ref="AZ77">SUM((G=AZ$8)*(P=$B77))&amp;" - "&amp;SUM((G=$B77)*(P=AZ$8))</f>
        <v>0 - 0</v>
      </c>
      <c r="BA77" s="12" t="str">
        <f t="array" ref="BA77">SUM((G=BA$8)*(P=$B77))&amp;" - "&amp;SUM((G=$B77)*(P=BA$8))</f>
        <v>0 - 0</v>
      </c>
      <c r="BB77" s="12" t="str">
        <f t="array" ref="BB77">SUM((G=BB$8)*(P=$B77))&amp;" - "&amp;SUM((G=$B77)*(P=BB$8))</f>
        <v>0 - 0</v>
      </c>
      <c r="BC77" s="12" t="str">
        <f t="array" ref="BC77">SUM((G=BC$8)*(P=$B77))&amp;" - "&amp;SUM((G=$B77)*(P=BC$8))</f>
        <v>0 - 0</v>
      </c>
      <c r="BD77" s="12" t="str">
        <f t="array" ref="BD77">SUM((G=BD$8)*(P=$B77))&amp;" - "&amp;SUM((G=$B77)*(P=BD$8))</f>
        <v>0 - 0</v>
      </c>
      <c r="BE77" s="12" t="str">
        <f t="array" ref="BE77">SUM((G=BE$8)*(P=$B77))&amp;" - "&amp;SUM((G=$B77)*(P=BE$8))</f>
        <v>0 - 0</v>
      </c>
      <c r="BF77" s="12" t="str">
        <f t="array" ref="BF77">SUM((G=BF$8)*(P=$B77))&amp;" - "&amp;SUM((G=$B77)*(P=BF$8))</f>
        <v>0 - 0</v>
      </c>
      <c r="BG77" s="12" t="str">
        <f t="array" ref="BG77">SUM((G=BG$8)*(P=$B77))&amp;" - "&amp;SUM((G=$B77)*(P=BG$8))</f>
        <v>0 - 0</v>
      </c>
      <c r="BH77" s="12" t="str">
        <f t="array" ref="BH77">SUM((G=BH$8)*(P=$B77))&amp;" - "&amp;SUM((G=$B77)*(P=BH$8))</f>
        <v>0 - 0</v>
      </c>
      <c r="BI77" s="12" t="str">
        <f t="array" ref="BI77">SUM((G=BI$8)*(P=$B77))&amp;" - "&amp;SUM((G=$B77)*(P=BI$8))</f>
        <v>0 - 0</v>
      </c>
      <c r="BJ77" s="12" t="str">
        <f t="array" ref="BJ77">SUM((G=BJ$8)*(P=$B77))&amp;" - "&amp;SUM((G=$B77)*(P=BJ$8))</f>
        <v>0 - 0</v>
      </c>
      <c r="BK77" s="12" t="str">
        <f t="array" ref="BK77">SUM((G=BK$8)*(P=$B77))&amp;" - "&amp;SUM((G=$B77)*(P=BK$8))</f>
        <v>0 - 0</v>
      </c>
      <c r="BL77" s="12" t="str">
        <f t="array" ref="BL77">SUM((G=BL$8)*(P=$B77))&amp;" - "&amp;SUM((G=$B77)*(P=BL$8))</f>
        <v>0 - 0</v>
      </c>
      <c r="BM77" s="12" t="str">
        <f t="array" ref="BM77">SUM((G=BM$8)*(P=$B77))&amp;" - "&amp;SUM((G=$B77)*(P=BM$8))</f>
        <v>0 - 0</v>
      </c>
      <c r="BN77" s="12" t="str">
        <f t="array" ref="BN77">SUM((G=BN$8)*(P=$B77))&amp;" - "&amp;SUM((G=$B77)*(P=BN$8))</f>
        <v>0 - 0</v>
      </c>
      <c r="BO77" s="12" t="str">
        <f t="array" ref="BO77">SUM((G=BO$8)*(P=$B77))&amp;" - "&amp;SUM((G=$B77)*(P=BO$8))</f>
        <v>0 - 0</v>
      </c>
      <c r="BP77" s="12" t="str">
        <f t="array" ref="BP77">SUM((G=BP$8)*(P=$B77))&amp;" - "&amp;SUM((G=$B77)*(P=BP$8))</f>
        <v>0 - 0</v>
      </c>
      <c r="BQ77" s="12" t="str">
        <f t="array" ref="BQ77">SUM((G=BQ$8)*(P=$B77))&amp;" - "&amp;SUM((G=$B77)*(P=BQ$8))</f>
        <v>0 - 0</v>
      </c>
      <c r="BR77" s="25" t="str">
        <f t="array" ref="BR77">SUM((G=BR$8)*(P=$B77))&amp;" - "&amp;SUM((G=$B77)*(P=BR$8))</f>
        <v>0 - 0</v>
      </c>
      <c r="BS77" s="25" t="str">
        <f t="array" ref="BS77">SUM((G=BS$8)*(P=$B77))&amp;" - "&amp;SUM((G=$B77)*(P=BS$8))</f>
        <v>0 - 0</v>
      </c>
      <c r="BT77" s="24" t="str">
        <f t="shared" si="6"/>
        <v>YANN</v>
      </c>
      <c r="BU77" s="16"/>
    </row>
    <row r="78" spans="2:73" ht="15" x14ac:dyDescent="0.2">
      <c r="B78" s="48" t="s">
        <v>307</v>
      </c>
    </row>
    <row r="79" spans="2:73" ht="11.1" customHeight="1" x14ac:dyDescent="0.2"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2"/>
      <c r="BU79" s="16"/>
    </row>
    <row r="80" spans="2:73" ht="11.1" customHeight="1" x14ac:dyDescent="0.2">
      <c r="B80" s="3"/>
      <c r="C80" s="3759" t="s">
        <v>120</v>
      </c>
      <c r="D80" s="3759"/>
      <c r="E80" s="3759"/>
      <c r="F80" s="3759"/>
      <c r="G80" s="3759"/>
      <c r="H80" s="3759"/>
      <c r="I80" s="3759"/>
      <c r="J80" s="3759"/>
      <c r="K80" s="3759"/>
      <c r="L80" s="3759"/>
      <c r="M80" s="3759"/>
      <c r="N80" s="3759"/>
      <c r="O80" s="3759"/>
      <c r="P80" s="3759"/>
      <c r="Q80" s="3759"/>
      <c r="R80" s="3759"/>
      <c r="S80" s="3759"/>
      <c r="T80" s="3759"/>
      <c r="U80" s="3759"/>
      <c r="V80" s="3759"/>
      <c r="W80" s="3759"/>
      <c r="X80" s="3759"/>
      <c r="Y80" s="3759"/>
      <c r="Z80" s="3759"/>
      <c r="AA80" s="3759"/>
      <c r="AB80" s="3759"/>
      <c r="AC80" s="3759"/>
      <c r="AD80" s="3759"/>
      <c r="AE80" s="3759"/>
      <c r="AF80" s="3759"/>
      <c r="AG80" s="3759"/>
      <c r="AH80" s="3759"/>
      <c r="AI80" s="3759"/>
      <c r="AJ80" s="3759"/>
      <c r="AK80" s="3759"/>
      <c r="AL80" s="3759"/>
      <c r="AM80" s="3759"/>
      <c r="AN80" s="3759"/>
      <c r="AO80" s="3759"/>
      <c r="AP80" s="3759"/>
      <c r="AQ80" s="3759"/>
      <c r="AR80" s="3759"/>
      <c r="AS80" s="3759"/>
      <c r="AT80" s="3759"/>
      <c r="AU80" s="3759"/>
      <c r="AV80" s="3759"/>
      <c r="AW80" s="3759"/>
      <c r="AX80" s="3759"/>
      <c r="AY80" s="3759"/>
      <c r="AZ80" s="3759"/>
      <c r="BA80" s="3759"/>
      <c r="BB80" s="3759"/>
      <c r="BC80" s="3759"/>
      <c r="BD80" s="3759"/>
      <c r="BE80" s="3759"/>
      <c r="BF80" s="3759"/>
      <c r="BG80" s="3759"/>
      <c r="BH80" s="3759"/>
      <c r="BI80" s="3759"/>
      <c r="BJ80" s="3759"/>
      <c r="BK80" s="3759"/>
      <c r="BL80" s="3759"/>
      <c r="BM80" s="3759"/>
      <c r="BN80" s="3759"/>
      <c r="BO80" s="3759"/>
      <c r="BP80" s="3759"/>
      <c r="BQ80" s="3759"/>
      <c r="BR80" s="3759"/>
      <c r="BS80" s="3760"/>
      <c r="BT80" s="2"/>
      <c r="BU80" s="16"/>
    </row>
    <row r="81" spans="1:73" ht="11.1" customHeight="1" x14ac:dyDescent="0.2">
      <c r="B81" s="3"/>
      <c r="C81" s="3761"/>
      <c r="D81" s="3761"/>
      <c r="E81" s="3761"/>
      <c r="F81" s="3761"/>
      <c r="G81" s="3761"/>
      <c r="H81" s="3761"/>
      <c r="I81" s="3761"/>
      <c r="J81" s="3761"/>
      <c r="K81" s="3761"/>
      <c r="L81" s="3761"/>
      <c r="M81" s="3761"/>
      <c r="N81" s="3761"/>
      <c r="O81" s="3761"/>
      <c r="P81" s="3761"/>
      <c r="Q81" s="3761"/>
      <c r="R81" s="3761"/>
      <c r="S81" s="3761"/>
      <c r="T81" s="3761"/>
      <c r="U81" s="3761"/>
      <c r="V81" s="3761"/>
      <c r="W81" s="3761"/>
      <c r="X81" s="3761"/>
      <c r="Y81" s="3761"/>
      <c r="Z81" s="3761"/>
      <c r="AA81" s="3761"/>
      <c r="AB81" s="3761"/>
      <c r="AC81" s="3761"/>
      <c r="AD81" s="3761"/>
      <c r="AE81" s="3761"/>
      <c r="AF81" s="3761"/>
      <c r="AG81" s="3761"/>
      <c r="AH81" s="3761"/>
      <c r="AI81" s="3761"/>
      <c r="AJ81" s="3761"/>
      <c r="AK81" s="3761"/>
      <c r="AL81" s="3761"/>
      <c r="AM81" s="3761"/>
      <c r="AN81" s="3761"/>
      <c r="AO81" s="3761"/>
      <c r="AP81" s="3761"/>
      <c r="AQ81" s="3761"/>
      <c r="AR81" s="3761"/>
      <c r="AS81" s="3761"/>
      <c r="AT81" s="3761"/>
      <c r="AU81" s="3761"/>
      <c r="AV81" s="3761"/>
      <c r="AW81" s="3761"/>
      <c r="AX81" s="3761"/>
      <c r="AY81" s="3761"/>
      <c r="AZ81" s="3761"/>
      <c r="BA81" s="3761"/>
      <c r="BB81" s="3761"/>
      <c r="BC81" s="3761"/>
      <c r="BD81" s="3761"/>
      <c r="BE81" s="3761"/>
      <c r="BF81" s="3761"/>
      <c r="BG81" s="3761"/>
      <c r="BH81" s="3761"/>
      <c r="BI81" s="3761"/>
      <c r="BJ81" s="3761"/>
      <c r="BK81" s="3761"/>
      <c r="BL81" s="3761"/>
      <c r="BM81" s="3761"/>
      <c r="BN81" s="3761"/>
      <c r="BO81" s="3761"/>
      <c r="BP81" s="3761"/>
      <c r="BQ81" s="3761"/>
      <c r="BR81" s="3761"/>
      <c r="BS81" s="3762"/>
      <c r="BT81" s="2"/>
      <c r="BU81" s="16"/>
    </row>
    <row r="82" spans="1:73" ht="11.1" customHeight="1" x14ac:dyDescent="0.2">
      <c r="B82" s="2"/>
      <c r="C82" s="504"/>
      <c r="D82" s="505"/>
      <c r="E82" s="505"/>
      <c r="F82" s="505"/>
      <c r="G82" s="505"/>
      <c r="H82" s="505"/>
      <c r="I82" s="505"/>
      <c r="J82" s="505"/>
      <c r="K82" s="505"/>
      <c r="L82" s="505"/>
      <c r="M82" s="505"/>
      <c r="N82" s="505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  <c r="AA82" s="504"/>
      <c r="AB82" s="504"/>
      <c r="AC82" s="504"/>
      <c r="AD82" s="504"/>
      <c r="AE82" s="504"/>
      <c r="AF82" s="504"/>
      <c r="AG82" s="504"/>
      <c r="AH82" s="504"/>
      <c r="AI82" s="504"/>
      <c r="AJ82" s="504"/>
      <c r="AK82" s="504"/>
      <c r="AL82" s="504"/>
      <c r="AM82" s="504"/>
      <c r="AN82" s="504"/>
      <c r="AO82" s="504"/>
      <c r="AP82" s="504"/>
      <c r="AQ82" s="504"/>
      <c r="AR82" s="504"/>
      <c r="AS82" s="505"/>
      <c r="AT82" s="505"/>
      <c r="AU82" s="505"/>
      <c r="AV82" s="505"/>
      <c r="AW82" s="505"/>
      <c r="AX82" s="505"/>
      <c r="AY82" s="505"/>
      <c r="AZ82" s="505"/>
      <c r="BA82" s="504"/>
      <c r="BB82" s="504"/>
      <c r="BC82" s="504"/>
      <c r="BD82" s="504"/>
      <c r="BE82" s="504"/>
      <c r="BF82" s="504"/>
      <c r="BG82" s="504"/>
      <c r="BH82" s="504"/>
      <c r="BI82" s="504"/>
      <c r="BJ82" s="504"/>
      <c r="BK82" s="504"/>
      <c r="BL82" s="504"/>
      <c r="BM82" s="504"/>
      <c r="BN82" s="504"/>
      <c r="BO82" s="504"/>
      <c r="BP82" s="504"/>
      <c r="BQ82" s="504"/>
      <c r="BR82" s="504"/>
      <c r="BS82" s="504"/>
      <c r="BT82" s="2"/>
      <c r="BU82" s="16"/>
    </row>
    <row r="83" spans="1:73" s="37" customFormat="1" ht="63" x14ac:dyDescent="0.25">
      <c r="B83" s="36"/>
      <c r="C83" s="506" t="str">
        <f t="shared" ref="C83:BO83" si="7">C8</f>
        <v>ARNAUD E.</v>
      </c>
      <c r="D83" s="506" t="str">
        <f t="shared" si="7"/>
        <v>BOBOS</v>
      </c>
      <c r="E83" s="506" t="str">
        <f t="shared" si="7"/>
        <v>CEDRIC J.</v>
      </c>
      <c r="F83" s="506" t="str">
        <f t="shared" si="7"/>
        <v>CLAUDE</v>
      </c>
      <c r="G83" s="506" t="str">
        <f t="shared" si="7"/>
        <v>CYRILLE</v>
      </c>
      <c r="H83" s="506" t="str">
        <f t="shared" si="7"/>
        <v>DAMS</v>
      </c>
      <c r="I83" s="506" t="str">
        <f t="shared" si="7"/>
        <v>DJOH</v>
      </c>
      <c r="J83" s="506" t="str">
        <f t="shared" si="7"/>
        <v>ERIC</v>
      </c>
      <c r="K83" s="506" t="str">
        <f t="shared" si="7"/>
        <v>FABRICE</v>
      </c>
      <c r="L83" s="506" t="str">
        <f t="shared" ref="L83" si="8">L8</f>
        <v>FLORIAN</v>
      </c>
      <c r="M83" s="506" t="str">
        <f t="shared" si="7"/>
        <v>FRANCK</v>
      </c>
      <c r="N83" s="506" t="str">
        <f t="shared" si="7"/>
        <v>FD</v>
      </c>
      <c r="O83" s="506" t="str">
        <f t="shared" si="7"/>
        <v>FRANCKY</v>
      </c>
      <c r="P83" s="506" t="str">
        <f t="shared" si="7"/>
        <v>FRED</v>
      </c>
      <c r="Q83" s="506" t="str">
        <f t="shared" si="7"/>
        <v>FRED S.</v>
      </c>
      <c r="R83" s="506" t="str">
        <f t="shared" si="7"/>
        <v>GUICHON</v>
      </c>
      <c r="S83" s="506" t="str">
        <f t="shared" si="7"/>
        <v>HUGO</v>
      </c>
      <c r="T83" s="506" t="str">
        <f t="shared" si="7"/>
        <v>ISA</v>
      </c>
      <c r="U83" s="506" t="str">
        <f t="shared" si="7"/>
        <v>JEREMY</v>
      </c>
      <c r="V83" s="506" t="str">
        <f t="shared" si="7"/>
        <v>JEREMY D.</v>
      </c>
      <c r="W83" s="506" t="str">
        <f t="shared" si="7"/>
        <v>JEROME C.</v>
      </c>
      <c r="X83" s="506" t="str">
        <f t="shared" si="7"/>
        <v>JON</v>
      </c>
      <c r="Y83" s="506" t="str">
        <f t="shared" si="7"/>
        <v>JOULS</v>
      </c>
      <c r="Z83" s="506" t="str">
        <f t="shared" si="7"/>
        <v>JUDE</v>
      </c>
      <c r="AA83" s="506" t="str">
        <f t="shared" si="7"/>
        <v>JULIE</v>
      </c>
      <c r="AB83" s="506" t="str">
        <f t="shared" si="7"/>
        <v>KARL</v>
      </c>
      <c r="AC83" s="506" t="str">
        <f t="shared" si="7"/>
        <v>LAURE</v>
      </c>
      <c r="AD83" s="506" t="str">
        <f t="shared" si="7"/>
        <v>LOGAN</v>
      </c>
      <c r="AE83" s="506" t="str">
        <f t="shared" si="7"/>
        <v>MATHIAS</v>
      </c>
      <c r="AF83" s="506" t="str">
        <f t="shared" si="7"/>
        <v>MATH T.</v>
      </c>
      <c r="AG83" s="506" t="str">
        <f t="shared" si="7"/>
        <v>MAX</v>
      </c>
      <c r="AH83" s="506" t="str">
        <f t="shared" si="7"/>
        <v>NIL</v>
      </c>
      <c r="AI83" s="506" t="str">
        <f t="shared" si="7"/>
        <v>OLIV</v>
      </c>
      <c r="AJ83" s="506" t="str">
        <f t="shared" si="7"/>
        <v>PILOU</v>
      </c>
      <c r="AK83" s="506" t="str">
        <f t="shared" si="7"/>
        <v>ROB</v>
      </c>
      <c r="AL83" s="506" t="str">
        <f t="shared" si="7"/>
        <v>ROMAIN</v>
      </c>
      <c r="AM83" s="506" t="str">
        <f t="shared" si="7"/>
        <v>THOMAS J.</v>
      </c>
      <c r="AN83" s="506" t="str">
        <f t="shared" si="7"/>
        <v>THOMAS S.</v>
      </c>
      <c r="AO83" s="506" t="str">
        <f t="shared" si="7"/>
        <v>TOAT'S</v>
      </c>
      <c r="AP83" s="506" t="str">
        <f t="shared" si="7"/>
        <v>TOMY</v>
      </c>
      <c r="AQ83" s="506" t="str">
        <f t="shared" si="7"/>
        <v>ANGELIQUE</v>
      </c>
      <c r="AR83" s="506" t="str">
        <f t="shared" si="7"/>
        <v>BAPTISTE</v>
      </c>
      <c r="AS83" s="506" t="str">
        <f t="shared" si="7"/>
        <v>CATHY</v>
      </c>
      <c r="AT83" s="506" t="str">
        <f t="shared" si="7"/>
        <v>CELIA</v>
      </c>
      <c r="AU83" s="506" t="str">
        <f t="shared" si="7"/>
        <v>CHRISTOPHE</v>
      </c>
      <c r="AV83" s="506" t="str">
        <f t="shared" si="7"/>
        <v>CORINNE</v>
      </c>
      <c r="AW83" s="506" t="str">
        <f t="shared" si="7"/>
        <v>CYRIL D.</v>
      </c>
      <c r="AX83" s="506" t="str">
        <f t="shared" si="7"/>
        <v>ELISA</v>
      </c>
      <c r="AY83" s="506" t="str">
        <f t="shared" si="7"/>
        <v>ELISE</v>
      </c>
      <c r="AZ83" s="506" t="str">
        <f t="shared" si="7"/>
        <v>FLORA</v>
      </c>
      <c r="BA83" s="506" t="str">
        <f t="shared" si="7"/>
        <v>FREDOUILLE</v>
      </c>
      <c r="BB83" s="506" t="str">
        <f t="shared" si="7"/>
        <v>GEOFFROY</v>
      </c>
      <c r="BC83" s="506" t="str">
        <f t="shared" si="7"/>
        <v>JEAN-BAPTISTE</v>
      </c>
      <c r="BD83" s="506" t="str">
        <f t="shared" si="7"/>
        <v>JEAN-PHILIPPE</v>
      </c>
      <c r="BE83" s="506" t="str">
        <f t="shared" si="7"/>
        <v>JONATHAN B.</v>
      </c>
      <c r="BF83" s="506" t="str">
        <f t="shared" si="7"/>
        <v>LOÏC H.</v>
      </c>
      <c r="BG83" s="506" t="str">
        <f t="shared" si="7"/>
        <v>LUCILLE</v>
      </c>
      <c r="BH83" s="506" t="str">
        <f t="shared" si="7"/>
        <v>MARION</v>
      </c>
      <c r="BI83" s="506" t="str">
        <f t="shared" si="7"/>
        <v>MAT</v>
      </c>
      <c r="BJ83" s="506" t="str">
        <f t="shared" si="7"/>
        <v>MATHIEU S.</v>
      </c>
      <c r="BK83" s="506" t="str">
        <f t="shared" si="7"/>
        <v>MATT</v>
      </c>
      <c r="BL83" s="506" t="str">
        <f t="shared" si="7"/>
        <v>MENOS</v>
      </c>
      <c r="BM83" s="506" t="str">
        <f t="shared" si="7"/>
        <v>NADINE</v>
      </c>
      <c r="BN83" s="506" t="str">
        <f t="shared" si="7"/>
        <v>NICO</v>
      </c>
      <c r="BO83" s="506" t="str">
        <f t="shared" si="7"/>
        <v>OLIVIER</v>
      </c>
      <c r="BP83" s="506" t="str">
        <f>BP8</f>
        <v>THOM</v>
      </c>
      <c r="BQ83" s="506" t="str">
        <f>BQ8</f>
        <v>TOTOCHE</v>
      </c>
      <c r="BR83" s="506" t="str">
        <f>BR8</f>
        <v>VINCE</v>
      </c>
      <c r="BS83" s="506" t="str">
        <f>BS8</f>
        <v>YANN</v>
      </c>
      <c r="BU83" s="45"/>
    </row>
    <row r="84" spans="1:73" s="55" customFormat="1" ht="12" x14ac:dyDescent="0.25">
      <c r="A84" s="3774" t="s">
        <v>332</v>
      </c>
      <c r="B84" s="628" t="s">
        <v>285</v>
      </c>
      <c r="C84" s="629">
        <f>COUNTIF('Gagnants-Perdants'!$B$2:$B$93,C83)</f>
        <v>0</v>
      </c>
      <c r="D84" s="629">
        <f>COUNTIF('Gagnants-Perdants'!$B$2:$B$93,D83)</f>
        <v>9</v>
      </c>
      <c r="E84" s="629">
        <f>COUNTIF('Gagnants-Perdants'!$B$2:$B$93,E83)</f>
        <v>0</v>
      </c>
      <c r="F84" s="629">
        <f>COUNTIF('Gagnants-Perdants'!$B$2:$B$93,F83)</f>
        <v>0</v>
      </c>
      <c r="G84" s="629">
        <f>COUNTIF('Gagnants-Perdants'!$B$2:$B$93,G83)</f>
        <v>2</v>
      </c>
      <c r="H84" s="629">
        <f>COUNTIF('Gagnants-Perdants'!$B$2:$B$93,H83)</f>
        <v>6</v>
      </c>
      <c r="I84" s="629">
        <f>COUNTIF('Gagnants-Perdants'!$B$2:$B$93,I83)</f>
        <v>12</v>
      </c>
      <c r="J84" s="629">
        <f>COUNTIF('Gagnants-Perdants'!$B$2:$B$93,J83)</f>
        <v>0</v>
      </c>
      <c r="K84" s="629">
        <f>COUNTIF('Gagnants-Perdants'!$B$2:$B$93,K83)</f>
        <v>0</v>
      </c>
      <c r="L84" s="629">
        <f>COUNTIF('Gagnants-Perdants'!$B$2:$B$93,L83)</f>
        <v>0</v>
      </c>
      <c r="M84" s="629">
        <f>COUNTIF('Gagnants-Perdants'!$B$2:$B$93,M83)</f>
        <v>6</v>
      </c>
      <c r="N84" s="629">
        <f>COUNTIF('Gagnants-Perdants'!$B$2:$B$93,N83)</f>
        <v>10</v>
      </c>
      <c r="O84" s="629">
        <f>COUNTIF('Gagnants-Perdants'!$B$2:$B$93,O83)</f>
        <v>5</v>
      </c>
      <c r="P84" s="629">
        <f>COUNTIF('Gagnants-Perdants'!$B$2:$B$93,P83)</f>
        <v>8</v>
      </c>
      <c r="Q84" s="629">
        <f>COUNTIF('Gagnants-Perdants'!$B$2:$B$93,Q83)</f>
        <v>0</v>
      </c>
      <c r="R84" s="629">
        <f>COUNTIF('Gagnants-Perdants'!$B$2:$B$93,R83)</f>
        <v>0</v>
      </c>
      <c r="S84" s="629">
        <f>COUNTIF('Gagnants-Perdants'!$B$2:$B$93,S83)</f>
        <v>11</v>
      </c>
      <c r="T84" s="629">
        <f>COUNTIF('Gagnants-Perdants'!$B$2:$B$93,T83)</f>
        <v>0</v>
      </c>
      <c r="U84" s="629">
        <f>COUNTIF('Gagnants-Perdants'!$B$2:$B$93,U83)</f>
        <v>0</v>
      </c>
      <c r="V84" s="629">
        <f>COUNTIF('Gagnants-Perdants'!$B$2:$B$93,V83)</f>
        <v>0</v>
      </c>
      <c r="W84" s="629">
        <f>COUNTIF('Gagnants-Perdants'!$B$2:$B$93,W83)</f>
        <v>0</v>
      </c>
      <c r="X84" s="629">
        <f>COUNTIF('Gagnants-Perdants'!$B$2:$B$93,X83)</f>
        <v>8</v>
      </c>
      <c r="Y84" s="629">
        <f>COUNTIF('Gagnants-Perdants'!$B$2:$B$93,Y83)</f>
        <v>0</v>
      </c>
      <c r="Z84" s="629">
        <f>COUNTIF('Gagnants-Perdants'!$B$2:$B$93,Z83)</f>
        <v>0</v>
      </c>
      <c r="AA84" s="629">
        <f>COUNTIF('Gagnants-Perdants'!$B$2:$B$93,AA83)</f>
        <v>1</v>
      </c>
      <c r="AB84" s="629">
        <f>COUNTIF('Gagnants-Perdants'!$B$2:$B$93,AB83)</f>
        <v>0</v>
      </c>
      <c r="AC84" s="629">
        <f>COUNTIF('Gagnants-Perdants'!$B$2:$B$93,AC83)</f>
        <v>0</v>
      </c>
      <c r="AD84" s="629">
        <f>COUNTIF('Gagnants-Perdants'!$B$2:$B$93,AD83)</f>
        <v>0</v>
      </c>
      <c r="AE84" s="629">
        <f>COUNTIF('Gagnants-Perdants'!$B$2:$B$93,AE83)</f>
        <v>0</v>
      </c>
      <c r="AF84" s="629">
        <f>COUNTIF('Gagnants-Perdants'!$B$2:$B$93,AF83)</f>
        <v>0</v>
      </c>
      <c r="AG84" s="629">
        <f>COUNTIF('Gagnants-Perdants'!$B$2:$B$93,AG83)</f>
        <v>0</v>
      </c>
      <c r="AH84" s="629">
        <f>COUNTIF('Gagnants-Perdants'!$B$2:$B$93,AH83)</f>
        <v>0</v>
      </c>
      <c r="AI84" s="629">
        <f>COUNTIF('Gagnants-Perdants'!$B$2:$B$93,AI83)</f>
        <v>2</v>
      </c>
      <c r="AJ84" s="629">
        <f>COUNTIF('Gagnants-Perdants'!$B$2:$B$93,AJ83)</f>
        <v>1</v>
      </c>
      <c r="AK84" s="629">
        <f>COUNTIF('Gagnants-Perdants'!$B$2:$B$93,AK83)</f>
        <v>6</v>
      </c>
      <c r="AL84" s="629">
        <f>COUNTIF('Gagnants-Perdants'!$B$2:$B$93,AL83)</f>
        <v>0</v>
      </c>
      <c r="AM84" s="629">
        <f>COUNTIF('Gagnants-Perdants'!$B$2:$B$93,AM83)</f>
        <v>0</v>
      </c>
      <c r="AN84" s="629">
        <f>COUNTIF('Gagnants-Perdants'!$B$2:$B$93,AN83)</f>
        <v>0</v>
      </c>
      <c r="AO84" s="629">
        <f>COUNTIF('Gagnants-Perdants'!$B$2:$B$93,AO83)</f>
        <v>0</v>
      </c>
      <c r="AP84" s="866">
        <f>COUNTIF('Gagnants-Perdants'!$B$2:$B$93,AP83)</f>
        <v>0</v>
      </c>
      <c r="AQ84" s="899">
        <f>COUNTIF('Gagnants-Perdants'!$B$2:$B$93,AQ83)</f>
        <v>0</v>
      </c>
      <c r="AR84" s="629">
        <f>COUNTIF('Gagnants-Perdants'!$B$2:$B$93,AR83)</f>
        <v>0</v>
      </c>
      <c r="AS84" s="629">
        <f>COUNTIF('Gagnants-Perdants'!$B$2:$B$93,AS83)</f>
        <v>0</v>
      </c>
      <c r="AT84" s="629">
        <f>COUNTIF('Gagnants-Perdants'!$B$2:$B$93,AT83)</f>
        <v>0</v>
      </c>
      <c r="AU84" s="629">
        <f>COUNTIF('Gagnants-Perdants'!$B$2:$B$93,AU83)</f>
        <v>0</v>
      </c>
      <c r="AV84" s="629">
        <f>COUNTIF('Gagnants-Perdants'!$B$2:$B$93,AV83)</f>
        <v>0</v>
      </c>
      <c r="AW84" s="629">
        <f>COUNTIF('Gagnants-Perdants'!$B$2:$B$93,AW83)</f>
        <v>0</v>
      </c>
      <c r="AX84" s="629">
        <f>COUNTIF('Gagnants-Perdants'!$B$2:$B$93,AX83)</f>
        <v>0</v>
      </c>
      <c r="AY84" s="629">
        <f>COUNTIF('Gagnants-Perdants'!$B$2:$B$93,AY83)</f>
        <v>0</v>
      </c>
      <c r="AZ84" s="629">
        <f>COUNTIF('Gagnants-Perdants'!$B$2:$B$93,AZ83)</f>
        <v>1</v>
      </c>
      <c r="BA84" s="629">
        <f>COUNTIF('Gagnants-Perdants'!$B$2:$B$93,BA83)</f>
        <v>3</v>
      </c>
      <c r="BB84" s="629">
        <f>COUNTIF('Gagnants-Perdants'!$B$2:$B$93,BB83)</f>
        <v>0</v>
      </c>
      <c r="BC84" s="629">
        <f>COUNTIF('Gagnants-Perdants'!$B$2:$B$93,BC83)</f>
        <v>0</v>
      </c>
      <c r="BD84" s="629">
        <f>COUNTIF('Gagnants-Perdants'!$B$2:$B$93,BD83)</f>
        <v>0</v>
      </c>
      <c r="BE84" s="629">
        <f>COUNTIF('Gagnants-Perdants'!$B$2:$B$93,BE83)</f>
        <v>0</v>
      </c>
      <c r="BF84" s="629">
        <f>COUNTIF('Gagnants-Perdants'!$B$2:$B$93,BF83)</f>
        <v>0</v>
      </c>
      <c r="BG84" s="629">
        <f>COUNTIF('Gagnants-Perdants'!$B$2:$B$93,BG83)</f>
        <v>0</v>
      </c>
      <c r="BH84" s="629">
        <f>COUNTIF('Gagnants-Perdants'!$B$2:$B$93,BH83)</f>
        <v>0</v>
      </c>
      <c r="BI84" s="629">
        <f>COUNTIF('Gagnants-Perdants'!$B$2:$B$93,BI83)</f>
        <v>0</v>
      </c>
      <c r="BJ84" s="629">
        <f>COUNTIF('Gagnants-Perdants'!$B$2:$B$93,BJ83)</f>
        <v>0</v>
      </c>
      <c r="BK84" s="629">
        <f>COUNTIF('Gagnants-Perdants'!$B$2:$B$93,BK83)</f>
        <v>0</v>
      </c>
      <c r="BL84" s="629">
        <f>COUNTIF('Gagnants-Perdants'!$B$2:$B$93,BL83)</f>
        <v>0</v>
      </c>
      <c r="BM84" s="629">
        <f>COUNTIF('Gagnants-Perdants'!$B$2:$B$93,BM83)</f>
        <v>0</v>
      </c>
      <c r="BN84" s="629">
        <f>COUNTIF('Gagnants-Perdants'!$B$2:$B$93,BN83)</f>
        <v>0</v>
      </c>
      <c r="BO84" s="629">
        <f>COUNTIF('Gagnants-Perdants'!$B$2:$B$93,BO83)</f>
        <v>0</v>
      </c>
      <c r="BP84" s="629">
        <f>COUNTIF('Gagnants-Perdants'!$B$2:$B$93,BP83)</f>
        <v>0</v>
      </c>
      <c r="BQ84" s="629">
        <f>COUNTIF('Gagnants-Perdants'!$B$2:$B$93,BQ83)</f>
        <v>0</v>
      </c>
      <c r="BR84" s="629">
        <f>COUNTIF('Gagnants-Perdants'!$B$2:$B$93,BR83)</f>
        <v>0</v>
      </c>
      <c r="BS84" s="629">
        <f>COUNTIF('Gagnants-Perdants'!$B$2:$B$93,BS83)</f>
        <v>0</v>
      </c>
    </row>
    <row r="85" spans="1:73" s="490" customFormat="1" ht="11.25" x14ac:dyDescent="0.25">
      <c r="A85" s="3775"/>
      <c r="B85" s="510" t="s">
        <v>286</v>
      </c>
      <c r="C85" s="492">
        <f t="array" ref="C85">MAX(IF('INTEGRALE verrouillée'!$A$7:$A$108=Bountys!C83,'INTEGRALE verrouillée'!$AM$7:$AM$108))</f>
        <v>0</v>
      </c>
      <c r="D85" s="492">
        <f t="array" ref="D85">MAX(IF('INTEGRALE verrouillée'!$A$7:$A$108=Bountys!D83,'INTEGRALE verrouillée'!$AM$7:$AM$108))</f>
        <v>7</v>
      </c>
      <c r="E85" s="492">
        <f t="array" ref="E85">MAX(IF('INTEGRALE verrouillée'!$A$7:$A$108=Bountys!E83,'INTEGRALE verrouillée'!$AM$7:$AM$108))</f>
        <v>0</v>
      </c>
      <c r="F85" s="492">
        <f t="array" ref="F85">MAX(IF('INTEGRALE verrouillée'!$A$7:$A$108=Bountys!F83,'INTEGRALE verrouillée'!$AM$7:$AM$108))</f>
        <v>0</v>
      </c>
      <c r="G85" s="492">
        <f t="array" ref="G85">MAX(IF('INTEGRALE verrouillée'!$A$7:$A$108=Bountys!G83,'INTEGRALE verrouillée'!$AM$7:$AM$108))</f>
        <v>6</v>
      </c>
      <c r="H85" s="492">
        <f t="array" ref="H85">MAX(IF('INTEGRALE verrouillée'!$A$7:$A$108=Bountys!H83,'INTEGRALE verrouillée'!$AM$7:$AM$108))</f>
        <v>10</v>
      </c>
      <c r="I85" s="492">
        <f t="array" ref="I85">MAX(IF('INTEGRALE verrouillée'!$A$7:$A$108=Bountys!I83,'INTEGRALE verrouillée'!$AM$7:$AM$108))</f>
        <v>5</v>
      </c>
      <c r="J85" s="492">
        <f t="array" ref="J85">MAX(IF('INTEGRALE verrouillée'!$A$7:$A$108=Bountys!J83,'INTEGRALE verrouillée'!$AM$7:$AM$108))</f>
        <v>0</v>
      </c>
      <c r="K85" s="492">
        <f t="array" ref="K85">MAX(IF('INTEGRALE verrouillée'!$A$7:$A$108=Bountys!K83,'INTEGRALE verrouillée'!$AM$7:$AM$108))</f>
        <v>0</v>
      </c>
      <c r="L85" s="492">
        <f t="array" ref="L85">MAX(IF('INTEGRALE verrouillée'!$A$7:$A$108=Bountys!L83,'INTEGRALE verrouillée'!$AM$7:$AM$108))</f>
        <v>0</v>
      </c>
      <c r="M85" s="492">
        <f t="array" ref="M85">MAX(IF('INTEGRALE verrouillée'!$A$7:$A$108=Bountys!M83,'INTEGRALE verrouillée'!$AM$7:$AM$108))</f>
        <v>7</v>
      </c>
      <c r="N85" s="492">
        <f t="array" ref="N85">MAX(IF('INTEGRALE verrouillée'!$A$7:$A$108=Bountys!N83,'INTEGRALE verrouillée'!$AM$7:$AM$108))</f>
        <v>6</v>
      </c>
      <c r="O85" s="492">
        <f t="array" ref="O85">MAX(IF('INTEGRALE verrouillée'!$A$7:$A$108=Bountys!O83,'INTEGRALE verrouillée'!$AM$7:$AM$108))</f>
        <v>4</v>
      </c>
      <c r="P85" s="492">
        <f t="array" ref="P85">MAX(IF('INTEGRALE verrouillée'!$A$7:$A$108=Bountys!P83,'INTEGRALE verrouillée'!$AM$7:$AM$108))</f>
        <v>9</v>
      </c>
      <c r="Q85" s="492">
        <f t="array" ref="Q85">MAX(IF('INTEGRALE verrouillée'!$A$7:$A$108=Bountys!Q83,'INTEGRALE verrouillée'!$AM$7:$AM$108))</f>
        <v>0</v>
      </c>
      <c r="R85" s="492">
        <f t="array" ref="R85">MAX(IF('INTEGRALE verrouillée'!$A$7:$A$108=Bountys!R83,'INTEGRALE verrouillée'!$AM$7:$AM$108))</f>
        <v>0</v>
      </c>
      <c r="S85" s="492">
        <f t="array" ref="S85">MAX(IF('INTEGRALE verrouillée'!$A$7:$A$108=Bountys!S83,'INTEGRALE verrouillée'!$AM$7:$AM$108))</f>
        <v>4</v>
      </c>
      <c r="T85" s="492">
        <f t="array" ref="T85">MAX(IF('INTEGRALE verrouillée'!$A$7:$A$108=Bountys!T83,'INTEGRALE verrouillée'!$AM$7:$AM$108))</f>
        <v>1</v>
      </c>
      <c r="U85" s="492">
        <f t="array" ref="U85">MAX(IF('INTEGRALE verrouillée'!$A$7:$A$108=Bountys!U83,'INTEGRALE verrouillée'!$AM$7:$AM$108))</f>
        <v>0</v>
      </c>
      <c r="V85" s="492">
        <f t="array" ref="V85">MAX(IF('INTEGRALE verrouillée'!$A$7:$A$108=Bountys!V83,'INTEGRALE verrouillée'!$AM$7:$AM$108))</f>
        <v>0</v>
      </c>
      <c r="W85" s="492">
        <f t="array" ref="W85">MAX(IF('INTEGRALE verrouillée'!$A$7:$A$108=Bountys!W83,'INTEGRALE verrouillée'!$AM$7:$AM$108))</f>
        <v>0</v>
      </c>
      <c r="X85" s="492">
        <f t="array" ref="X85">MAX(IF('INTEGRALE verrouillée'!$A$7:$A$108=Bountys!X83,'INTEGRALE verrouillée'!$AM$7:$AM$108))</f>
        <v>6</v>
      </c>
      <c r="Y85" s="492">
        <f t="array" ref="Y85">MAX(IF('INTEGRALE verrouillée'!$A$7:$A$108=Bountys!Y83,'INTEGRALE verrouillée'!$AM$7:$AM$108))</f>
        <v>0</v>
      </c>
      <c r="Z85" s="492">
        <f t="array" ref="Z85">MAX(IF('INTEGRALE verrouillée'!$A$7:$A$108=Bountys!Z83,'INTEGRALE verrouillée'!$AM$7:$AM$108))</f>
        <v>0</v>
      </c>
      <c r="AA85" s="492">
        <f t="array" ref="AA85">MAX(IF('INTEGRALE verrouillée'!$A$7:$A$108=Bountys!AA83,'INTEGRALE verrouillée'!$AM$7:$AM$108))</f>
        <v>3</v>
      </c>
      <c r="AB85" s="492">
        <f t="array" ref="AB85">MAX(IF('INTEGRALE verrouillée'!$A$7:$A$108=Bountys!AB83,'INTEGRALE verrouillée'!$AM$7:$AM$108))</f>
        <v>0</v>
      </c>
      <c r="AC85" s="492">
        <f t="array" ref="AC85">MAX(IF('INTEGRALE verrouillée'!$A$7:$A$108=Bountys!AC83,'INTEGRALE verrouillée'!$AM$7:$AM$108))</f>
        <v>0</v>
      </c>
      <c r="AD85" s="492">
        <f t="array" ref="AD85">MAX(IF('INTEGRALE verrouillée'!$A$7:$A$108=Bountys!AD83,'INTEGRALE verrouillée'!$AM$7:$AM$108))</f>
        <v>0</v>
      </c>
      <c r="AE85" s="492">
        <f t="array" ref="AE85">MAX(IF('INTEGRALE verrouillée'!$A$7:$A$108=Bountys!AE83,'INTEGRALE verrouillée'!$AM$7:$AM$108))</f>
        <v>0</v>
      </c>
      <c r="AF85" s="492">
        <f t="array" ref="AF85">MAX(IF('INTEGRALE verrouillée'!$A$7:$A$108=Bountys!AF83,'INTEGRALE verrouillée'!$AM$7:$AM$108))</f>
        <v>0</v>
      </c>
      <c r="AG85" s="492">
        <f t="array" ref="AG85">MAX(IF('INTEGRALE verrouillée'!$A$7:$A$108=Bountys!AG83,'INTEGRALE verrouillée'!$AM$7:$AM$108))</f>
        <v>0</v>
      </c>
      <c r="AH85" s="492">
        <f t="array" ref="AH85">MAX(IF('INTEGRALE verrouillée'!$A$7:$A$108=Bountys!AH83,'INTEGRALE verrouillée'!$AM$7:$AM$108))</f>
        <v>0</v>
      </c>
      <c r="AI85" s="492">
        <f t="array" ref="AI85">MAX(IF('INTEGRALE verrouillée'!$A$7:$A$108=Bountys!AI83,'INTEGRALE verrouillée'!$AM$7:$AM$108))</f>
        <v>4</v>
      </c>
      <c r="AJ85" s="492">
        <f t="array" ref="AJ85">MAX(IF('INTEGRALE verrouillée'!$A$7:$A$108=Bountys!AJ83,'INTEGRALE verrouillée'!$AM$7:$AM$108))</f>
        <v>6</v>
      </c>
      <c r="AK85" s="492">
        <f t="array" ref="AK85">MAX(IF('INTEGRALE verrouillée'!$A$7:$A$108=Bountys!AK83,'INTEGRALE verrouillée'!$AM$7:$AM$108))</f>
        <v>8</v>
      </c>
      <c r="AL85" s="492">
        <f t="array" ref="AL85">MAX(IF('INTEGRALE verrouillée'!$A$7:$A$108=Bountys!AL83,'INTEGRALE verrouillée'!$AM$7:$AM$108))</f>
        <v>1</v>
      </c>
      <c r="AM85" s="492">
        <f t="array" ref="AM85">MAX(IF('INTEGRALE verrouillée'!$A$7:$A$108=Bountys!AM83,'INTEGRALE verrouillée'!$AM$7:$AM$108))</f>
        <v>3</v>
      </c>
      <c r="AN85" s="492">
        <f t="array" ref="AN85">MAX(IF('INTEGRALE verrouillée'!$A$7:$A$108=Bountys!AN83,'INTEGRALE verrouillée'!$AM$7:$AM$108))</f>
        <v>0</v>
      </c>
      <c r="AO85" s="492">
        <f t="array" ref="AO85">MAX(IF('INTEGRALE verrouillée'!$A$7:$A$108=Bountys!AO83,'INTEGRALE verrouillée'!$AM$7:$AM$108))</f>
        <v>0</v>
      </c>
      <c r="AP85" s="867">
        <f t="array" ref="AP85">MAX(IF('INTEGRALE verrouillée'!$A$7:$A$108=Bountys!AP83,'INTEGRALE verrouillée'!$AM$7:$AM$108))</f>
        <v>3</v>
      </c>
      <c r="AQ85" s="900">
        <f t="array" ref="AQ85">MAX(IF('INTEGRALE verrouillée'!$A$7:$A$108=Bountys!AQ83,'INTEGRALE verrouillée'!$AM$7:$AM$108))</f>
        <v>0</v>
      </c>
      <c r="AR85" s="492">
        <f t="array" ref="AR85">MAX(IF('INTEGRALE verrouillée'!$A$7:$A$108=Bountys!AR83,'INTEGRALE verrouillée'!$AM$7:$AM$108))</f>
        <v>0</v>
      </c>
      <c r="AS85" s="492">
        <f t="array" ref="AS85">MAX(IF('INTEGRALE verrouillée'!$A$7:$A$108=Bountys!AS83,'INTEGRALE verrouillée'!$AM$7:$AM$108))</f>
        <v>0</v>
      </c>
      <c r="AT85" s="492">
        <f t="array" ref="AT85">MAX(IF('INTEGRALE verrouillée'!$A$7:$A$108=Bountys!AT83,'INTEGRALE verrouillée'!$AM$7:$AM$108))</f>
        <v>0</v>
      </c>
      <c r="AU85" s="492">
        <f t="array" ref="AU85">MAX(IF('INTEGRALE verrouillée'!$A$7:$A$108=Bountys!AU83,'INTEGRALE verrouillée'!$AM$7:$AM$108))</f>
        <v>0</v>
      </c>
      <c r="AV85" s="492">
        <f t="array" ref="AV85">MAX(IF('INTEGRALE verrouillée'!$A$7:$A$108=Bountys!AV83,'INTEGRALE verrouillée'!$AM$7:$AM$108))</f>
        <v>1</v>
      </c>
      <c r="AW85" s="492">
        <f t="array" ref="AW85">MAX(IF('INTEGRALE verrouillée'!$A$7:$A$108=Bountys!AW83,'INTEGRALE verrouillée'!$AM$7:$AM$108))</f>
        <v>0</v>
      </c>
      <c r="AX85" s="492">
        <f t="array" ref="AX85">MAX(IF('INTEGRALE verrouillée'!$A$7:$A$108=Bountys!AX83,'INTEGRALE verrouillée'!$AM$7:$AM$108))</f>
        <v>1</v>
      </c>
      <c r="AY85" s="492">
        <f t="array" ref="AY85">MAX(IF('INTEGRALE verrouillée'!$A$7:$A$108=Bountys!AY83,'INTEGRALE verrouillée'!$AM$7:$AM$108))</f>
        <v>0</v>
      </c>
      <c r="AZ85" s="492">
        <f t="array" ref="AZ85">MAX(IF('INTEGRALE verrouillée'!$A$7:$A$108=Bountys!AZ83,'INTEGRALE verrouillée'!$AM$7:$AM$108))</f>
        <v>1</v>
      </c>
      <c r="BA85" s="492">
        <f t="array" ref="BA85">MAX(IF('INTEGRALE verrouillée'!$A$7:$A$108=Bountys!BA83,'INTEGRALE verrouillée'!$AM$7:$AM$108))</f>
        <v>1</v>
      </c>
      <c r="BB85" s="492">
        <f t="array" ref="BB85">MAX(IF('INTEGRALE verrouillée'!$A$7:$A$108=Bountys!BB83,'INTEGRALE verrouillée'!$AM$7:$AM$108))</f>
        <v>1</v>
      </c>
      <c r="BC85" s="492">
        <f t="array" ref="BC85">MAX(IF('INTEGRALE verrouillée'!$A$7:$A$108=Bountys!BC83,'INTEGRALE verrouillée'!$AM$7:$AM$108))</f>
        <v>0</v>
      </c>
      <c r="BD85" s="492">
        <f t="array" ref="BD85">MAX(IF('INTEGRALE verrouillée'!$A$7:$A$108=Bountys!BD83,'INTEGRALE verrouillée'!$AM$7:$AM$108))</f>
        <v>0</v>
      </c>
      <c r="BE85" s="492">
        <f t="array" ref="BE85">MAX(IF('INTEGRALE verrouillée'!$A$7:$A$108=Bountys!BE83,'INTEGRALE verrouillée'!$AM$7:$AM$108))</f>
        <v>0</v>
      </c>
      <c r="BF85" s="492">
        <f t="array" ref="BF85">MAX(IF('INTEGRALE verrouillée'!$A$7:$A$108=Bountys!BF83,'INTEGRALE verrouillée'!$AM$7:$AM$108))</f>
        <v>0</v>
      </c>
      <c r="BG85" s="492">
        <f t="array" ref="BG85">MAX(IF('INTEGRALE verrouillée'!$A$7:$A$108=Bountys!BG83,'INTEGRALE verrouillée'!$AM$7:$AM$108))</f>
        <v>0</v>
      </c>
      <c r="BH85" s="492">
        <f t="array" ref="BH85">MAX(IF('INTEGRALE verrouillée'!$A$7:$A$108=Bountys!BH83,'INTEGRALE verrouillée'!$AM$7:$AM$108))</f>
        <v>2</v>
      </c>
      <c r="BI85" s="492">
        <f t="array" ref="BI85">MAX(IF('INTEGRALE verrouillée'!$A$7:$A$108=Bountys!BI83,'INTEGRALE verrouillée'!$AM$7:$AM$108))</f>
        <v>1</v>
      </c>
      <c r="BJ85" s="492">
        <f t="array" ref="BJ85">MAX(IF('INTEGRALE verrouillée'!$A$7:$A$108=Bountys!BJ83,'INTEGRALE verrouillée'!$AM$7:$AM$108))</f>
        <v>0</v>
      </c>
      <c r="BK85" s="492">
        <f t="array" ref="BK85">MAX(IF('INTEGRALE verrouillée'!$A$7:$A$108=Bountys!BK83,'INTEGRALE verrouillée'!$AM$7:$AM$108))</f>
        <v>0</v>
      </c>
      <c r="BL85" s="492">
        <f t="array" ref="BL85">MAX(IF('INTEGRALE verrouillée'!$A$7:$A$108=Bountys!BL83,'INTEGRALE verrouillée'!$AM$7:$AM$108))</f>
        <v>0</v>
      </c>
      <c r="BM85" s="492">
        <f t="array" ref="BM85">MAX(IF('INTEGRALE verrouillée'!$A$7:$A$108=Bountys!BM83,'INTEGRALE verrouillée'!$AM$7:$AM$108))</f>
        <v>0</v>
      </c>
      <c r="BN85" s="492">
        <f t="array" ref="BN85">MAX(IF('INTEGRALE verrouillée'!$A$7:$A$108=Bountys!BN83,'INTEGRALE verrouillée'!$AM$7:$AM$108))</f>
        <v>0</v>
      </c>
      <c r="BO85" s="492">
        <f t="array" ref="BO85">MAX(IF('INTEGRALE verrouillée'!$A$7:$A$108=Bountys!BO83,'INTEGRALE verrouillée'!$AM$7:$AM$108))</f>
        <v>0</v>
      </c>
      <c r="BP85" s="492">
        <f t="array" ref="BP85">MAX(IF('INTEGRALE verrouillée'!$A$7:$A$108=Bountys!BP83,'INTEGRALE verrouillée'!$AM$7:$AM$108))</f>
        <v>0</v>
      </c>
      <c r="BQ85" s="492">
        <f t="array" ref="BQ85">MAX(IF('INTEGRALE verrouillée'!$A$7:$A$108=Bountys!BQ83,'INTEGRALE verrouillée'!$AM$7:$AM$108))</f>
        <v>0</v>
      </c>
      <c r="BR85" s="492">
        <f t="array" ref="BR85">MAX(IF('INTEGRALE verrouillée'!$A$7:$A$108=Bountys!BR83,'INTEGRALE verrouillée'!$AM$7:$AM$108))</f>
        <v>0</v>
      </c>
      <c r="BS85" s="492">
        <f t="array" ref="BS85">MAX(IF('INTEGRALE verrouillée'!$A$7:$A$108=Bountys!BS83,'INTEGRALE verrouillée'!$AM$7:$AM$108))</f>
        <v>0</v>
      </c>
    </row>
    <row r="86" spans="1:73" s="490" customFormat="1" ht="11.25" x14ac:dyDescent="0.25">
      <c r="A86" s="3775"/>
      <c r="B86" s="651" t="s">
        <v>303</v>
      </c>
      <c r="C86" s="652">
        <f t="array" ref="C86">MAX(IF('INTEGRALE verrouillée'!$A$7:$A$108=Bountys!C83,'INTEGRALE verrouillée'!$AN$7:$AN$108))</f>
        <v>0</v>
      </c>
      <c r="D86" s="652">
        <f t="array" ref="D86">MAX(IF('INTEGRALE verrouillée'!$A$7:$A$108=Bountys!D83,'INTEGRALE verrouillée'!$AN$7:$AN$108))</f>
        <v>1</v>
      </c>
      <c r="E86" s="652">
        <f t="array" ref="E86">MAX(IF('INTEGRALE verrouillée'!$A$7:$A$108=Bountys!E83,'INTEGRALE verrouillée'!$AN$7:$AN$108))</f>
        <v>0</v>
      </c>
      <c r="F86" s="652">
        <f t="array" ref="F86">MAX(IF('INTEGRALE verrouillée'!$A$7:$A$108=Bountys!F83,'INTEGRALE verrouillée'!$AN$7:$AN$108))</f>
        <v>0</v>
      </c>
      <c r="G86" s="652">
        <f t="array" ref="G86">MAX(IF('INTEGRALE verrouillée'!$A$7:$A$108=Bountys!G83,'INTEGRALE verrouillée'!$AN$7:$AN$108))</f>
        <v>0</v>
      </c>
      <c r="H86" s="652">
        <f t="array" ref="H86">MAX(IF('INTEGRALE verrouillée'!$A$7:$A$108=Bountys!H83,'INTEGRALE verrouillée'!$AN$7:$AN$108))</f>
        <v>1</v>
      </c>
      <c r="I86" s="652">
        <f t="array" ref="I86">MAX(IF('INTEGRALE verrouillée'!$A$7:$A$108=Bountys!I83,'INTEGRALE verrouillée'!$AN$7:$AN$108))</f>
        <v>2</v>
      </c>
      <c r="J86" s="652">
        <f t="array" ref="J86">MAX(IF('INTEGRALE verrouillée'!$A$7:$A$108=Bountys!J83,'INTEGRALE verrouillée'!$AN$7:$AN$108))</f>
        <v>0</v>
      </c>
      <c r="K86" s="652">
        <f t="array" ref="K86">MAX(IF('INTEGRALE verrouillée'!$A$7:$A$108=Bountys!K83,'INTEGRALE verrouillée'!$AN$7:$AN$108))</f>
        <v>0</v>
      </c>
      <c r="L86" s="652">
        <f t="array" ref="L86">MAX(IF('INTEGRALE verrouillée'!$A$7:$A$108=Bountys!L83,'INTEGRALE verrouillée'!$AN$7:$AN$108))</f>
        <v>0</v>
      </c>
      <c r="M86" s="652">
        <f t="array" ref="M86">MAX(IF('INTEGRALE verrouillée'!$A$7:$A$108=Bountys!M83,'INTEGRALE verrouillée'!$AN$7:$AN$108))</f>
        <v>1</v>
      </c>
      <c r="N86" s="652">
        <f t="array" ref="N86">MAX(IF('INTEGRALE verrouillée'!$A$7:$A$108=Bountys!N83,'INTEGRALE verrouillée'!$AN$7:$AN$108))</f>
        <v>1</v>
      </c>
      <c r="O86" s="652">
        <f t="array" ref="O86">MAX(IF('INTEGRALE verrouillée'!$A$7:$A$108=Bountys!O83,'INTEGRALE verrouillée'!$AN$7:$AN$108))</f>
        <v>0</v>
      </c>
      <c r="P86" s="652">
        <f t="array" ref="P86">MAX(IF('INTEGRALE verrouillée'!$A$7:$A$108=Bountys!P83,'INTEGRALE verrouillée'!$AN$7:$AN$108))</f>
        <v>0</v>
      </c>
      <c r="Q86" s="652">
        <f t="array" ref="Q86">MAX(IF('INTEGRALE verrouillée'!$A$7:$A$108=Bountys!Q83,'INTEGRALE verrouillée'!$AN$7:$AN$108))</f>
        <v>0</v>
      </c>
      <c r="R86" s="652">
        <f t="array" ref="R86">MAX(IF('INTEGRALE verrouillée'!$A$7:$A$108=Bountys!R83,'INTEGRALE verrouillée'!$AN$7:$AN$108))</f>
        <v>0</v>
      </c>
      <c r="S86" s="652">
        <f t="array" ref="S86">MAX(IF('INTEGRALE verrouillée'!$A$7:$A$108=Bountys!S83,'INTEGRALE verrouillée'!$AN$7:$AN$108))</f>
        <v>2</v>
      </c>
      <c r="T86" s="652">
        <f t="array" ref="T86">MAX(IF('INTEGRALE verrouillée'!$A$7:$A$108=Bountys!T83,'INTEGRALE verrouillée'!$AN$7:$AN$108))</f>
        <v>0</v>
      </c>
      <c r="U86" s="652">
        <f t="array" ref="U86">MAX(IF('INTEGRALE verrouillée'!$A$7:$A$108=Bountys!U83,'INTEGRALE verrouillée'!$AN$7:$AN$108))</f>
        <v>0</v>
      </c>
      <c r="V86" s="652">
        <f t="array" ref="V86">MAX(IF('INTEGRALE verrouillée'!$A$7:$A$108=Bountys!V83,'INTEGRALE verrouillée'!$AN$7:$AN$108))</f>
        <v>0</v>
      </c>
      <c r="W86" s="652">
        <f t="array" ref="W86">MAX(IF('INTEGRALE verrouillée'!$A$7:$A$108=Bountys!W83,'INTEGRALE verrouillée'!$AN$7:$AN$108))</f>
        <v>0</v>
      </c>
      <c r="X86" s="652">
        <f t="array" ref="X86">MAX(IF('INTEGRALE verrouillée'!$A$7:$A$108=Bountys!X83,'INTEGRALE verrouillée'!$AN$7:$AN$108))</f>
        <v>1</v>
      </c>
      <c r="Y86" s="652">
        <f t="array" ref="Y86">MAX(IF('INTEGRALE verrouillée'!$A$7:$A$108=Bountys!Y83,'INTEGRALE verrouillée'!$AN$7:$AN$108))</f>
        <v>0</v>
      </c>
      <c r="Z86" s="652">
        <f t="array" ref="Z86">MAX(IF('INTEGRALE verrouillée'!$A$7:$A$108=Bountys!Z83,'INTEGRALE verrouillée'!$AN$7:$AN$108))</f>
        <v>0</v>
      </c>
      <c r="AA86" s="652">
        <f t="array" ref="AA86">MAX(IF('INTEGRALE verrouillée'!$A$7:$A$108=Bountys!AA83,'INTEGRALE verrouillée'!$AN$7:$AN$108))</f>
        <v>0</v>
      </c>
      <c r="AB86" s="652">
        <f t="array" ref="AB86">MAX(IF('INTEGRALE verrouillée'!$A$7:$A$108=Bountys!AB83,'INTEGRALE verrouillée'!$AN$7:$AN$108))</f>
        <v>0</v>
      </c>
      <c r="AC86" s="652">
        <f t="array" ref="AC86">MAX(IF('INTEGRALE verrouillée'!$A$7:$A$108=Bountys!AC83,'INTEGRALE verrouillée'!$AN$7:$AN$108))</f>
        <v>0</v>
      </c>
      <c r="AD86" s="652">
        <f t="array" ref="AD86">MAX(IF('INTEGRALE verrouillée'!$A$7:$A$108=Bountys!AD83,'INTEGRALE verrouillée'!$AN$7:$AN$108))</f>
        <v>0</v>
      </c>
      <c r="AE86" s="652">
        <f t="array" ref="AE86">MAX(IF('INTEGRALE verrouillée'!$A$7:$A$108=Bountys!AE83,'INTEGRALE verrouillée'!$AN$7:$AN$108))</f>
        <v>0</v>
      </c>
      <c r="AF86" s="652">
        <f t="array" ref="AF86">MAX(IF('INTEGRALE verrouillée'!$A$7:$A$108=Bountys!AF83,'INTEGRALE verrouillée'!$AN$7:$AN$108))</f>
        <v>0</v>
      </c>
      <c r="AG86" s="652">
        <f t="array" ref="AG86">MAX(IF('INTEGRALE verrouillée'!$A$7:$A$108=Bountys!AG83,'INTEGRALE verrouillée'!$AN$7:$AN$108))</f>
        <v>0</v>
      </c>
      <c r="AH86" s="652">
        <f t="array" ref="AH86">MAX(IF('INTEGRALE verrouillée'!$A$7:$A$108=Bountys!AH83,'INTEGRALE verrouillée'!$AN$7:$AN$108))</f>
        <v>0</v>
      </c>
      <c r="AI86" s="652">
        <f t="array" ref="AI86">MAX(IF('INTEGRALE verrouillée'!$A$7:$A$108=Bountys!AI83,'INTEGRALE verrouillée'!$AN$7:$AN$108))</f>
        <v>0</v>
      </c>
      <c r="AJ86" s="652">
        <f t="array" ref="AJ86">MAX(IF('INTEGRALE verrouillée'!$A$7:$A$108=Bountys!AJ83,'INTEGRALE verrouillée'!$AN$7:$AN$108))</f>
        <v>0</v>
      </c>
      <c r="AK86" s="652">
        <f t="array" ref="AK86">MAX(IF('INTEGRALE verrouillée'!$A$7:$A$108=Bountys!AK83,'INTEGRALE verrouillée'!$AN$7:$AN$108))</f>
        <v>0</v>
      </c>
      <c r="AL86" s="652">
        <f t="array" ref="AL86">MAX(IF('INTEGRALE verrouillée'!$A$7:$A$108=Bountys!AL83,'INTEGRALE verrouillée'!$AN$7:$AN$108))</f>
        <v>0</v>
      </c>
      <c r="AM86" s="652">
        <f t="array" ref="AM86">MAX(IF('INTEGRALE verrouillée'!$A$7:$A$108=Bountys!AM83,'INTEGRALE verrouillée'!$AN$7:$AN$108))</f>
        <v>0</v>
      </c>
      <c r="AN86" s="652">
        <f t="array" ref="AN86">MAX(IF('INTEGRALE verrouillée'!$A$7:$A$108=Bountys!AN83,'INTEGRALE verrouillée'!$AN$7:$AN$108))</f>
        <v>0</v>
      </c>
      <c r="AO86" s="652">
        <f t="array" ref="AO86">MAX(IF('INTEGRALE verrouillée'!$A$7:$A$108=Bountys!AO83,'INTEGRALE verrouillée'!$AN$7:$AN$108))</f>
        <v>0</v>
      </c>
      <c r="AP86" s="868">
        <f t="array" ref="AP86">MAX(IF('INTEGRALE verrouillée'!$A$7:$A$108=Bountys!AP83,'INTEGRALE verrouillée'!$AN$7:$AN$108))</f>
        <v>0</v>
      </c>
      <c r="AQ86" s="901">
        <f t="array" ref="AQ86">MAX(IF('INTEGRALE verrouillée'!$A$7:$A$108=Bountys!AQ83,'INTEGRALE verrouillée'!$AN$7:$AN$108))</f>
        <v>0</v>
      </c>
      <c r="AR86" s="652">
        <f t="array" ref="AR86">MAX(IF('INTEGRALE verrouillée'!$A$7:$A$108=Bountys!AR83,'INTEGRALE verrouillée'!$AN$7:$AN$108))</f>
        <v>0</v>
      </c>
      <c r="AS86" s="652">
        <f t="array" ref="AS86">MAX(IF('INTEGRALE verrouillée'!$A$7:$A$108=Bountys!AS83,'INTEGRALE verrouillée'!$AN$7:$AN$108))</f>
        <v>0</v>
      </c>
      <c r="AT86" s="652">
        <f t="array" ref="AT86">MAX(IF('INTEGRALE verrouillée'!$A$7:$A$108=Bountys!AT83,'INTEGRALE verrouillée'!$AN$7:$AN$108))</f>
        <v>0</v>
      </c>
      <c r="AU86" s="652">
        <f t="array" ref="AU86">MAX(IF('INTEGRALE verrouillée'!$A$7:$A$108=Bountys!AU83,'INTEGRALE verrouillée'!$AN$7:$AN$108))</f>
        <v>0</v>
      </c>
      <c r="AV86" s="652">
        <f t="array" ref="AV86">MAX(IF('INTEGRALE verrouillée'!$A$7:$A$108=Bountys!AV83,'INTEGRALE verrouillée'!$AN$7:$AN$108))</f>
        <v>0</v>
      </c>
      <c r="AW86" s="652">
        <f t="array" ref="AW86">MAX(IF('INTEGRALE verrouillée'!$A$7:$A$108=Bountys!AW83,'INTEGRALE verrouillée'!$AN$7:$AN$108))</f>
        <v>0</v>
      </c>
      <c r="AX86" s="652">
        <f t="array" ref="AX86">MAX(IF('INTEGRALE verrouillée'!$A$7:$A$108=Bountys!AX83,'INTEGRALE verrouillée'!$AN$7:$AN$108))</f>
        <v>0</v>
      </c>
      <c r="AY86" s="652">
        <f t="array" ref="AY86">MAX(IF('INTEGRALE verrouillée'!$A$7:$A$108=Bountys!AY83,'INTEGRALE verrouillée'!$AN$7:$AN$108))</f>
        <v>0</v>
      </c>
      <c r="AZ86" s="652">
        <f t="array" ref="AZ86">MAX(IF('INTEGRALE verrouillée'!$A$7:$A$108=Bountys!AZ83,'INTEGRALE verrouillée'!$AN$7:$AN$108))</f>
        <v>0</v>
      </c>
      <c r="BA86" s="652">
        <f t="array" ref="BA86">MAX(IF('INTEGRALE verrouillée'!$A$7:$A$108=Bountys!BA83,'INTEGRALE verrouillée'!$AN$7:$AN$108))</f>
        <v>1</v>
      </c>
      <c r="BB86" s="652">
        <f t="array" ref="BB86">MAX(IF('INTEGRALE verrouillée'!$A$7:$A$108=Bountys!BB83,'INTEGRALE verrouillée'!$AN$7:$AN$108))</f>
        <v>0</v>
      </c>
      <c r="BC86" s="652">
        <f t="array" ref="BC86">MAX(IF('INTEGRALE verrouillée'!$A$7:$A$108=Bountys!BC83,'INTEGRALE verrouillée'!$AN$7:$AN$108))</f>
        <v>0</v>
      </c>
      <c r="BD86" s="652">
        <f t="array" ref="BD86">MAX(IF('INTEGRALE verrouillée'!$A$7:$A$108=Bountys!BD83,'INTEGRALE verrouillée'!$AN$7:$AN$108))</f>
        <v>0</v>
      </c>
      <c r="BE86" s="652">
        <f t="array" ref="BE86">MAX(IF('INTEGRALE verrouillée'!$A$7:$A$108=Bountys!BE83,'INTEGRALE verrouillée'!$AN$7:$AN$108))</f>
        <v>0</v>
      </c>
      <c r="BF86" s="652">
        <f t="array" ref="BF86">MAX(IF('INTEGRALE verrouillée'!$A$7:$A$108=Bountys!BF83,'INTEGRALE verrouillée'!$AN$7:$AN$108))</f>
        <v>0</v>
      </c>
      <c r="BG86" s="652">
        <f t="array" ref="BG86">MAX(IF('INTEGRALE verrouillée'!$A$7:$A$108=Bountys!BG83,'INTEGRALE verrouillée'!$AN$7:$AN$108))</f>
        <v>0</v>
      </c>
      <c r="BH86" s="652">
        <f t="array" ref="BH86">MAX(IF('INTEGRALE verrouillée'!$A$7:$A$108=Bountys!BH83,'INTEGRALE verrouillée'!$AN$7:$AN$108))</f>
        <v>0</v>
      </c>
      <c r="BI86" s="652">
        <f t="array" ref="BI86">MAX(IF('INTEGRALE verrouillée'!$A$7:$A$108=Bountys!BI83,'INTEGRALE verrouillée'!$AN$7:$AN$108))</f>
        <v>0</v>
      </c>
      <c r="BJ86" s="652">
        <f t="array" ref="BJ86">MAX(IF('INTEGRALE verrouillée'!$A$7:$A$108=Bountys!BJ83,'INTEGRALE verrouillée'!$AN$7:$AN$108))</f>
        <v>0</v>
      </c>
      <c r="BK86" s="652">
        <f t="array" ref="BK86">MAX(IF('INTEGRALE verrouillée'!$A$7:$A$108=Bountys!BK83,'INTEGRALE verrouillée'!$AN$7:$AN$108))</f>
        <v>0</v>
      </c>
      <c r="BL86" s="652">
        <f t="array" ref="BL86">MAX(IF('INTEGRALE verrouillée'!$A$7:$A$108=Bountys!BL83,'INTEGRALE verrouillée'!$AN$7:$AN$108))</f>
        <v>0</v>
      </c>
      <c r="BM86" s="652">
        <f t="array" ref="BM86">MAX(IF('INTEGRALE verrouillée'!$A$7:$A$108=Bountys!BM83,'INTEGRALE verrouillée'!$AN$7:$AN$108))</f>
        <v>0</v>
      </c>
      <c r="BN86" s="652">
        <f t="array" ref="BN86">MAX(IF('INTEGRALE verrouillée'!$A$7:$A$108=Bountys!BN83,'INTEGRALE verrouillée'!$AN$7:$AN$108))</f>
        <v>0</v>
      </c>
      <c r="BO86" s="652">
        <f t="array" ref="BO86">MAX(IF('INTEGRALE verrouillée'!$A$7:$A$108=Bountys!BO83,'INTEGRALE verrouillée'!$AN$7:$AN$108))</f>
        <v>0</v>
      </c>
      <c r="BP86" s="652">
        <f t="array" ref="BP86">MAX(IF('INTEGRALE verrouillée'!$A$7:$A$108=Bountys!BP83,'INTEGRALE verrouillée'!$AN$7:$AN$108))</f>
        <v>0</v>
      </c>
      <c r="BQ86" s="652">
        <f t="array" ref="BQ86">MAX(IF('INTEGRALE verrouillée'!$A$7:$A$108=Bountys!BQ83,'INTEGRALE verrouillée'!$AN$7:$AN$108))</f>
        <v>0</v>
      </c>
      <c r="BR86" s="652">
        <f t="array" ref="BR86">MAX(IF('INTEGRALE verrouillée'!$A$7:$A$108=Bountys!BR83,'INTEGRALE verrouillée'!$AN$7:$AN$108))</f>
        <v>0</v>
      </c>
      <c r="BS86" s="652">
        <f t="array" ref="BS86">MAX(IF('INTEGRALE verrouillée'!$A$7:$A$108=Bountys!BS83,'INTEGRALE verrouillée'!$AN$7:$AN$108))</f>
        <v>0</v>
      </c>
    </row>
    <row r="87" spans="1:73" s="53" customFormat="1" ht="12" x14ac:dyDescent="0.25">
      <c r="A87" s="3775"/>
      <c r="B87" s="511" t="s">
        <v>287</v>
      </c>
      <c r="C87" s="493" t="str">
        <f t="shared" ref="C87" si="9">IF(C85&gt;0,(C84+C86)/C85,"-")</f>
        <v>-</v>
      </c>
      <c r="D87" s="493">
        <f t="shared" ref="D87:BO87" si="10">IF(D85&gt;0,(D84+D86)/D85,"-")</f>
        <v>1.4285714285714286</v>
      </c>
      <c r="E87" s="493" t="str">
        <f t="shared" si="10"/>
        <v>-</v>
      </c>
      <c r="F87" s="493" t="str">
        <f t="shared" si="10"/>
        <v>-</v>
      </c>
      <c r="G87" s="493">
        <f t="shared" si="10"/>
        <v>0.33333333333333331</v>
      </c>
      <c r="H87" s="493">
        <f t="shared" si="10"/>
        <v>0.7</v>
      </c>
      <c r="I87" s="493">
        <f t="shared" si="10"/>
        <v>2.8</v>
      </c>
      <c r="J87" s="493" t="str">
        <f t="shared" si="10"/>
        <v>-</v>
      </c>
      <c r="K87" s="493" t="str">
        <f t="shared" si="10"/>
        <v>-</v>
      </c>
      <c r="L87" s="493" t="str">
        <f t="shared" si="10"/>
        <v>-</v>
      </c>
      <c r="M87" s="493">
        <f t="shared" si="10"/>
        <v>1</v>
      </c>
      <c r="N87" s="493">
        <f t="shared" si="10"/>
        <v>1.8333333333333333</v>
      </c>
      <c r="O87" s="493">
        <f t="shared" si="10"/>
        <v>1.25</v>
      </c>
      <c r="P87" s="493">
        <f t="shared" si="10"/>
        <v>0.88888888888888884</v>
      </c>
      <c r="Q87" s="493" t="str">
        <f t="shared" si="10"/>
        <v>-</v>
      </c>
      <c r="R87" s="493" t="str">
        <f t="shared" si="10"/>
        <v>-</v>
      </c>
      <c r="S87" s="493">
        <f t="shared" si="10"/>
        <v>3.25</v>
      </c>
      <c r="T87" s="493">
        <f t="shared" si="10"/>
        <v>0</v>
      </c>
      <c r="U87" s="493" t="str">
        <f t="shared" si="10"/>
        <v>-</v>
      </c>
      <c r="V87" s="493" t="str">
        <f t="shared" si="10"/>
        <v>-</v>
      </c>
      <c r="W87" s="493" t="str">
        <f t="shared" si="10"/>
        <v>-</v>
      </c>
      <c r="X87" s="493">
        <f t="shared" si="10"/>
        <v>1.5</v>
      </c>
      <c r="Y87" s="493" t="str">
        <f t="shared" si="10"/>
        <v>-</v>
      </c>
      <c r="Z87" s="493" t="str">
        <f t="shared" si="10"/>
        <v>-</v>
      </c>
      <c r="AA87" s="493">
        <f t="shared" si="10"/>
        <v>0.33333333333333331</v>
      </c>
      <c r="AB87" s="493" t="str">
        <f t="shared" si="10"/>
        <v>-</v>
      </c>
      <c r="AC87" s="493" t="str">
        <f t="shared" si="10"/>
        <v>-</v>
      </c>
      <c r="AD87" s="493" t="str">
        <f t="shared" si="10"/>
        <v>-</v>
      </c>
      <c r="AE87" s="493" t="str">
        <f t="shared" si="10"/>
        <v>-</v>
      </c>
      <c r="AF87" s="493" t="str">
        <f t="shared" si="10"/>
        <v>-</v>
      </c>
      <c r="AG87" s="493" t="str">
        <f t="shared" si="10"/>
        <v>-</v>
      </c>
      <c r="AH87" s="493" t="str">
        <f t="shared" si="10"/>
        <v>-</v>
      </c>
      <c r="AI87" s="493">
        <f t="shared" si="10"/>
        <v>0.5</v>
      </c>
      <c r="AJ87" s="493">
        <f t="shared" si="10"/>
        <v>0.16666666666666666</v>
      </c>
      <c r="AK87" s="493">
        <f t="shared" si="10"/>
        <v>0.75</v>
      </c>
      <c r="AL87" s="493">
        <f t="shared" si="10"/>
        <v>0</v>
      </c>
      <c r="AM87" s="493">
        <f t="shared" si="10"/>
        <v>0</v>
      </c>
      <c r="AN87" s="493" t="str">
        <f t="shared" si="10"/>
        <v>-</v>
      </c>
      <c r="AO87" s="493" t="str">
        <f t="shared" si="10"/>
        <v>-</v>
      </c>
      <c r="AP87" s="869">
        <f t="shared" si="10"/>
        <v>0</v>
      </c>
      <c r="AQ87" s="902" t="str">
        <f t="shared" si="10"/>
        <v>-</v>
      </c>
      <c r="AR87" s="493" t="str">
        <f t="shared" si="10"/>
        <v>-</v>
      </c>
      <c r="AS87" s="493" t="str">
        <f t="shared" si="10"/>
        <v>-</v>
      </c>
      <c r="AT87" s="493" t="str">
        <f t="shared" si="10"/>
        <v>-</v>
      </c>
      <c r="AU87" s="493" t="str">
        <f t="shared" si="10"/>
        <v>-</v>
      </c>
      <c r="AV87" s="493">
        <f t="shared" si="10"/>
        <v>0</v>
      </c>
      <c r="AW87" s="493" t="str">
        <f t="shared" si="10"/>
        <v>-</v>
      </c>
      <c r="AX87" s="493">
        <f t="shared" si="10"/>
        <v>0</v>
      </c>
      <c r="AY87" s="493" t="str">
        <f t="shared" si="10"/>
        <v>-</v>
      </c>
      <c r="AZ87" s="493">
        <f t="shared" si="10"/>
        <v>1</v>
      </c>
      <c r="BA87" s="493">
        <f t="shared" si="10"/>
        <v>4</v>
      </c>
      <c r="BB87" s="493">
        <f t="shared" si="10"/>
        <v>0</v>
      </c>
      <c r="BC87" s="493" t="str">
        <f t="shared" si="10"/>
        <v>-</v>
      </c>
      <c r="BD87" s="493" t="str">
        <f t="shared" si="10"/>
        <v>-</v>
      </c>
      <c r="BE87" s="493" t="str">
        <f t="shared" si="10"/>
        <v>-</v>
      </c>
      <c r="BF87" s="493" t="str">
        <f t="shared" si="10"/>
        <v>-</v>
      </c>
      <c r="BG87" s="493" t="str">
        <f t="shared" si="10"/>
        <v>-</v>
      </c>
      <c r="BH87" s="493">
        <f t="shared" si="10"/>
        <v>0</v>
      </c>
      <c r="BI87" s="493">
        <f t="shared" si="10"/>
        <v>0</v>
      </c>
      <c r="BJ87" s="493" t="str">
        <f t="shared" si="10"/>
        <v>-</v>
      </c>
      <c r="BK87" s="493" t="str">
        <f t="shared" si="10"/>
        <v>-</v>
      </c>
      <c r="BL87" s="493" t="str">
        <f t="shared" si="10"/>
        <v>-</v>
      </c>
      <c r="BM87" s="493" t="str">
        <f t="shared" si="10"/>
        <v>-</v>
      </c>
      <c r="BN87" s="493" t="str">
        <f t="shared" si="10"/>
        <v>-</v>
      </c>
      <c r="BO87" s="493" t="str">
        <f t="shared" si="10"/>
        <v>-</v>
      </c>
      <c r="BP87" s="493" t="str">
        <f t="shared" ref="BP87:BS87" si="11">IF(BP85&gt;0,(BP84+BP86)/BP85,"-")</f>
        <v>-</v>
      </c>
      <c r="BQ87" s="493" t="str">
        <f t="shared" si="11"/>
        <v>-</v>
      </c>
      <c r="BR87" s="493" t="str">
        <f t="shared" si="11"/>
        <v>-</v>
      </c>
      <c r="BS87" s="493" t="str">
        <f t="shared" si="11"/>
        <v>-</v>
      </c>
    </row>
    <row r="88" spans="1:73" s="55" customFormat="1" ht="12" customHeight="1" x14ac:dyDescent="0.25">
      <c r="A88" s="3776" t="s">
        <v>288</v>
      </c>
      <c r="B88" s="626" t="s">
        <v>285</v>
      </c>
      <c r="C88" s="627">
        <f>COUNTIF('Gagnants-Perdants'!$B$94:$B$225,C83)</f>
        <v>0</v>
      </c>
      <c r="D88" s="627">
        <f>COUNTIF('Gagnants-Perdants'!$B$94:$B$225,D83)</f>
        <v>7</v>
      </c>
      <c r="E88" s="627">
        <f>COUNTIF('Gagnants-Perdants'!$B$94:$B$225,E83)</f>
        <v>0</v>
      </c>
      <c r="F88" s="627">
        <f>COUNTIF('Gagnants-Perdants'!$B$94:$B$225,F83)</f>
        <v>0</v>
      </c>
      <c r="G88" s="627">
        <f>COUNTIF('Gagnants-Perdants'!$B$94:$B$225,G83)</f>
        <v>8</v>
      </c>
      <c r="H88" s="627">
        <f>COUNTIF('Gagnants-Perdants'!$B$94:$B$225,H83)</f>
        <v>11</v>
      </c>
      <c r="I88" s="627">
        <f>COUNTIF('Gagnants-Perdants'!$B$94:$B$225,I83)</f>
        <v>1</v>
      </c>
      <c r="J88" s="627">
        <f>COUNTIF('Gagnants-Perdants'!$B$94:$B$225,J83)</f>
        <v>0</v>
      </c>
      <c r="K88" s="627">
        <f>COUNTIF('Gagnants-Perdants'!$B$94:$B$225,K83)</f>
        <v>1</v>
      </c>
      <c r="L88" s="627">
        <f>COUNTIF('Gagnants-Perdants'!$B$94:$B$225,L83)</f>
        <v>0</v>
      </c>
      <c r="M88" s="627">
        <f>COUNTIF('Gagnants-Perdants'!$B$94:$B$225,M83)</f>
        <v>5</v>
      </c>
      <c r="N88" s="627">
        <f>COUNTIF('Gagnants-Perdants'!$B$94:$B$225,N83)</f>
        <v>15</v>
      </c>
      <c r="O88" s="627">
        <f>COUNTIF('Gagnants-Perdants'!$B$94:$B$225,O83)</f>
        <v>3</v>
      </c>
      <c r="P88" s="627">
        <f>COUNTIF('Gagnants-Perdants'!$B$94:$B$225,P83)</f>
        <v>5</v>
      </c>
      <c r="Q88" s="627">
        <f>COUNTIF('Gagnants-Perdants'!$B$94:$B$225,Q83)</f>
        <v>13</v>
      </c>
      <c r="R88" s="627">
        <f>COUNTIF('Gagnants-Perdants'!$B$94:$B$225,R83)</f>
        <v>2</v>
      </c>
      <c r="S88" s="627">
        <f>COUNTIF('Gagnants-Perdants'!$B$94:$B$225,S83)</f>
        <v>0</v>
      </c>
      <c r="T88" s="627">
        <f>COUNTIF('Gagnants-Perdants'!$B$94:$B$225,T83)</f>
        <v>0</v>
      </c>
      <c r="U88" s="627">
        <f>COUNTIF('Gagnants-Perdants'!$B$94:$B$225,U83)</f>
        <v>0</v>
      </c>
      <c r="V88" s="627">
        <f>COUNTIF('Gagnants-Perdants'!$B$94:$B$225,V83)</f>
        <v>0</v>
      </c>
      <c r="W88" s="627">
        <f>COUNTIF('Gagnants-Perdants'!$B$94:$B$225,W83)</f>
        <v>0</v>
      </c>
      <c r="X88" s="627">
        <f>COUNTIF('Gagnants-Perdants'!$B$94:$B$225,X83)</f>
        <v>5</v>
      </c>
      <c r="Y88" s="627">
        <f>COUNTIF('Gagnants-Perdants'!$B$94:$B$225,Y83)</f>
        <v>4</v>
      </c>
      <c r="Z88" s="627">
        <f>COUNTIF('Gagnants-Perdants'!$B$94:$B$225,Z83)</f>
        <v>3</v>
      </c>
      <c r="AA88" s="627">
        <f>COUNTIF('Gagnants-Perdants'!$B$94:$B$225,AA83)</f>
        <v>2</v>
      </c>
      <c r="AB88" s="627">
        <f>COUNTIF('Gagnants-Perdants'!$B$94:$B$225,AB83)</f>
        <v>0</v>
      </c>
      <c r="AC88" s="627">
        <f>COUNTIF('Gagnants-Perdants'!$B$94:$B$225,AC83)</f>
        <v>0</v>
      </c>
      <c r="AD88" s="627">
        <f>COUNTIF('Gagnants-Perdants'!$B$94:$B$225,AD83)</f>
        <v>0</v>
      </c>
      <c r="AE88" s="627">
        <f>COUNTIF('Gagnants-Perdants'!$B$94:$B$225,AE83)</f>
        <v>0</v>
      </c>
      <c r="AF88" s="627">
        <f>COUNTIF('Gagnants-Perdants'!$B$94:$B$225,AF83)</f>
        <v>0</v>
      </c>
      <c r="AG88" s="627">
        <f>COUNTIF('Gagnants-Perdants'!$B$94:$B$225,AG83)</f>
        <v>5</v>
      </c>
      <c r="AH88" s="627">
        <f>COUNTIF('Gagnants-Perdants'!$B$94:$B$225,AH83)</f>
        <v>0</v>
      </c>
      <c r="AI88" s="627">
        <f>COUNTIF('Gagnants-Perdants'!$B$94:$B$225,AI83)</f>
        <v>4</v>
      </c>
      <c r="AJ88" s="627">
        <f>COUNTIF('Gagnants-Perdants'!$B$94:$B$225,AJ83)</f>
        <v>11</v>
      </c>
      <c r="AK88" s="627">
        <f>COUNTIF('Gagnants-Perdants'!$B$94:$B$225,AK83)</f>
        <v>11</v>
      </c>
      <c r="AL88" s="627">
        <f>COUNTIF('Gagnants-Perdants'!$B$94:$B$225,AL83)</f>
        <v>4</v>
      </c>
      <c r="AM88" s="627">
        <f>COUNTIF('Gagnants-Perdants'!$B$94:$B$225,AM83)</f>
        <v>1</v>
      </c>
      <c r="AN88" s="627">
        <f>COUNTIF('Gagnants-Perdants'!$B$94:$B$225,AN83)</f>
        <v>0</v>
      </c>
      <c r="AO88" s="627">
        <f>COUNTIF('Gagnants-Perdants'!$B$94:$B$225,AO83)</f>
        <v>0</v>
      </c>
      <c r="AP88" s="870">
        <f>COUNTIF('Gagnants-Perdants'!$B$94:$B$225,AP83)</f>
        <v>8</v>
      </c>
      <c r="AQ88" s="903">
        <f>COUNTIF('Gagnants-Perdants'!$B$94:$B$225,AQ83)</f>
        <v>0</v>
      </c>
      <c r="AR88" s="627">
        <f>COUNTIF('Gagnants-Perdants'!$B$94:$B$225,AR83)</f>
        <v>1</v>
      </c>
      <c r="AS88" s="627">
        <f>COUNTIF('Gagnants-Perdants'!$B$94:$B$225,AS83)</f>
        <v>0</v>
      </c>
      <c r="AT88" s="627">
        <f>COUNTIF('Gagnants-Perdants'!$B$94:$B$225,AT83)</f>
        <v>0</v>
      </c>
      <c r="AU88" s="627">
        <f>COUNTIF('Gagnants-Perdants'!$B$94:$B$225,AU83)</f>
        <v>0</v>
      </c>
      <c r="AV88" s="627">
        <f>COUNTIF('Gagnants-Perdants'!$B$94:$B$225,AV83)</f>
        <v>0</v>
      </c>
      <c r="AW88" s="627">
        <f>COUNTIF('Gagnants-Perdants'!$B$94:$B$225,AW83)</f>
        <v>0</v>
      </c>
      <c r="AX88" s="627">
        <f>COUNTIF('Gagnants-Perdants'!$B$94:$B$225,AX83)</f>
        <v>0</v>
      </c>
      <c r="AY88" s="627">
        <f>COUNTIF('Gagnants-Perdants'!$B$94:$B$225,AY83)</f>
        <v>1</v>
      </c>
      <c r="AZ88" s="627">
        <f>COUNTIF('Gagnants-Perdants'!$B$94:$B$225,AZ83)</f>
        <v>0</v>
      </c>
      <c r="BA88" s="627">
        <f>COUNTIF('Gagnants-Perdants'!$B$94:$B$225,BA83)</f>
        <v>0</v>
      </c>
      <c r="BB88" s="627">
        <f>COUNTIF('Gagnants-Perdants'!$B$94:$B$225,BB83)</f>
        <v>0</v>
      </c>
      <c r="BC88" s="627">
        <f>COUNTIF('Gagnants-Perdants'!$B$94:$B$225,BC83)</f>
        <v>0</v>
      </c>
      <c r="BD88" s="627">
        <f>COUNTIF('Gagnants-Perdants'!$B$94:$B$225,BD83)</f>
        <v>0</v>
      </c>
      <c r="BE88" s="627">
        <f>COUNTIF('Gagnants-Perdants'!$B$94:$B$225,BE83)</f>
        <v>0</v>
      </c>
      <c r="BF88" s="627">
        <f>COUNTIF('Gagnants-Perdants'!$B$94:$B$225,BF83)</f>
        <v>0</v>
      </c>
      <c r="BG88" s="627">
        <f>COUNTIF('Gagnants-Perdants'!$B$94:$B$225,BG83)</f>
        <v>0</v>
      </c>
      <c r="BH88" s="627">
        <f>COUNTIF('Gagnants-Perdants'!$B$94:$B$225,BH83)</f>
        <v>0</v>
      </c>
      <c r="BI88" s="627">
        <f>COUNTIF('Gagnants-Perdants'!$B$94:$B$225,BI83)</f>
        <v>0</v>
      </c>
      <c r="BJ88" s="627">
        <f>COUNTIF('Gagnants-Perdants'!$B$94:$B$225,BJ83)</f>
        <v>0</v>
      </c>
      <c r="BK88" s="627">
        <f>COUNTIF('Gagnants-Perdants'!$B$94:$B$225,BK83)</f>
        <v>1</v>
      </c>
      <c r="BL88" s="627">
        <f>COUNTIF('Gagnants-Perdants'!$B$94:$B$225,BL83)</f>
        <v>0</v>
      </c>
      <c r="BM88" s="627">
        <f>COUNTIF('Gagnants-Perdants'!$B$94:$B$225,BM83)</f>
        <v>0</v>
      </c>
      <c r="BN88" s="627">
        <f>COUNTIF('Gagnants-Perdants'!$B$94:$B$225,BN83)</f>
        <v>0</v>
      </c>
      <c r="BO88" s="627">
        <f>COUNTIF('Gagnants-Perdants'!$B$94:$B$225,BO83)</f>
        <v>0</v>
      </c>
      <c r="BP88" s="627">
        <f>COUNTIF('Gagnants-Perdants'!$B$94:$B$225,BP83)</f>
        <v>0</v>
      </c>
      <c r="BQ88" s="627">
        <f>COUNTIF('Gagnants-Perdants'!$B$94:$B$225,BQ83)</f>
        <v>0</v>
      </c>
      <c r="BR88" s="627">
        <f>COUNTIF('Gagnants-Perdants'!$B$94:$B$225,BR83)</f>
        <v>0</v>
      </c>
      <c r="BS88" s="627">
        <f>COUNTIF('Gagnants-Perdants'!$B$94:$B$225,BS83)</f>
        <v>0</v>
      </c>
    </row>
    <row r="89" spans="1:73" s="53" customFormat="1" ht="12" x14ac:dyDescent="0.25">
      <c r="A89" s="3776"/>
      <c r="B89" s="512" t="s">
        <v>286</v>
      </c>
      <c r="C89" s="494">
        <f t="array" ref="C89">MAX(IF('INTEGRALE verrouillée'!$A$7:$A$108=Bountys!C83,'INTEGRALE verrouillée'!$AO$7:$AO$108))</f>
        <v>0</v>
      </c>
      <c r="D89" s="494">
        <f t="array" ref="D89">MAX(IF('INTEGRALE verrouillée'!$A$7:$A$108=Bountys!D83,'INTEGRALE verrouillée'!$AO$7:$AO$108))</f>
        <v>3</v>
      </c>
      <c r="E89" s="494">
        <f t="array" ref="E89">MAX(IF('INTEGRALE verrouillée'!$A$7:$A$108=Bountys!E83,'INTEGRALE verrouillée'!$AO$7:$AO$108))</f>
        <v>1</v>
      </c>
      <c r="F89" s="494">
        <f t="array" ref="F89">MAX(IF('INTEGRALE verrouillée'!$A$7:$A$108=Bountys!F83,'INTEGRALE verrouillée'!$AO$7:$AO$108))</f>
        <v>0</v>
      </c>
      <c r="G89" s="494">
        <f t="array" ref="G89">MAX(IF('INTEGRALE verrouillée'!$A$7:$A$108=Bountys!G83,'INTEGRALE verrouillée'!$AO$7:$AO$108))</f>
        <v>13</v>
      </c>
      <c r="H89" s="494">
        <f t="array" ref="H89">MAX(IF('INTEGRALE verrouillée'!$A$7:$A$108=Bountys!H83,'INTEGRALE verrouillée'!$AO$7:$AO$108))</f>
        <v>13</v>
      </c>
      <c r="I89" s="494">
        <f t="array" ref="I89">MAX(IF('INTEGRALE verrouillée'!$A$7:$A$108=Bountys!I83,'INTEGRALE verrouillée'!$AO$7:$AO$108))</f>
        <v>2</v>
      </c>
      <c r="J89" s="494">
        <f t="array" ref="J89">MAX(IF('INTEGRALE verrouillée'!$A$7:$A$108=Bountys!J83,'INTEGRALE verrouillée'!$AO$7:$AO$108))</f>
        <v>0</v>
      </c>
      <c r="K89" s="494">
        <f t="array" ref="K89">MAX(IF('INTEGRALE verrouillée'!$A$7:$A$108=Bountys!K83,'INTEGRALE verrouillée'!$AO$7:$AO$108))</f>
        <v>3</v>
      </c>
      <c r="L89" s="494">
        <f t="array" ref="L89">MAX(IF('INTEGRALE verrouillée'!$A$7:$A$108=Bountys!L83,'INTEGRALE verrouillée'!$AO$7:$AO$108))</f>
        <v>0</v>
      </c>
      <c r="M89" s="494">
        <f t="array" ref="M89">MAX(IF('INTEGRALE verrouillée'!$A$7:$A$108=Bountys!M83,'INTEGRALE verrouillée'!$AO$7:$AO$108))</f>
        <v>12</v>
      </c>
      <c r="N89" s="494">
        <f t="array" ref="N89">MAX(IF('INTEGRALE verrouillée'!$A$7:$A$108=Bountys!N83,'INTEGRALE verrouillée'!$AO$7:$AO$108))</f>
        <v>5</v>
      </c>
      <c r="O89" s="494">
        <f t="array" ref="O89">MAX(IF('INTEGRALE verrouillée'!$A$7:$A$108=Bountys!O83,'INTEGRALE verrouillée'!$AO$7:$AO$108))</f>
        <v>4</v>
      </c>
      <c r="P89" s="494">
        <f t="array" ref="P89">MAX(IF('INTEGRALE verrouillée'!$A$7:$A$108=Bountys!P83,'INTEGRALE verrouillée'!$AO$7:$AO$108))</f>
        <v>11</v>
      </c>
      <c r="Q89" s="494">
        <f t="array" ref="Q89">MAX(IF('INTEGRALE verrouillée'!$A$7:$A$108=Bountys!Q83,'INTEGRALE verrouillée'!$AO$7:$AO$108))</f>
        <v>6</v>
      </c>
      <c r="R89" s="494">
        <f t="array" ref="R89">MAX(IF('INTEGRALE verrouillée'!$A$7:$A$108=Bountys!R83,'INTEGRALE verrouillée'!$AO$7:$AO$108))</f>
        <v>3</v>
      </c>
      <c r="S89" s="494">
        <f t="array" ref="S89">MAX(IF('INTEGRALE verrouillée'!$A$7:$A$108=Bountys!S83,'INTEGRALE verrouillée'!$AO$7:$AO$108))</f>
        <v>1</v>
      </c>
      <c r="T89" s="494">
        <f t="array" ref="T89">MAX(IF('INTEGRALE verrouillée'!$A$7:$A$108=Bountys!T83,'INTEGRALE verrouillée'!$AO$7:$AO$108))</f>
        <v>0</v>
      </c>
      <c r="U89" s="494">
        <f t="array" ref="U89">MAX(IF('INTEGRALE verrouillée'!$A$7:$A$108=Bountys!U83,'INTEGRALE verrouillée'!$AO$7:$AO$108))</f>
        <v>0</v>
      </c>
      <c r="V89" s="494">
        <f t="array" ref="V89">MAX(IF('INTEGRALE verrouillée'!$A$7:$A$108=Bountys!V83,'INTEGRALE verrouillée'!$AO$7:$AO$108))</f>
        <v>0</v>
      </c>
      <c r="W89" s="494">
        <f t="array" ref="W89">MAX(IF('INTEGRALE verrouillée'!$A$7:$A$108=Bountys!W83,'INTEGRALE verrouillée'!$AO$7:$AO$108))</f>
        <v>0</v>
      </c>
      <c r="X89" s="494">
        <f t="array" ref="X89">MAX(IF('INTEGRALE verrouillée'!$A$7:$A$108=Bountys!X83,'INTEGRALE verrouillée'!$AO$7:$AO$108))</f>
        <v>9</v>
      </c>
      <c r="Y89" s="494">
        <f t="array" ref="Y89">MAX(IF('INTEGRALE verrouillée'!$A$7:$A$108=Bountys!Y83,'INTEGRALE verrouillée'!$AO$7:$AO$108))</f>
        <v>3</v>
      </c>
      <c r="Z89" s="494">
        <f t="array" ref="Z89">MAX(IF('INTEGRALE verrouillée'!$A$7:$A$108=Bountys!Z83,'INTEGRALE verrouillée'!$AO$7:$AO$108))</f>
        <v>1</v>
      </c>
      <c r="AA89" s="494">
        <f t="array" ref="AA89">MAX(IF('INTEGRALE verrouillée'!$A$7:$A$108=Bountys!AA83,'INTEGRALE verrouillée'!$AO$7:$AO$108))</f>
        <v>4</v>
      </c>
      <c r="AB89" s="494">
        <f t="array" ref="AB89">MAX(IF('INTEGRALE verrouillée'!$A$7:$A$108=Bountys!AB83,'INTEGRALE verrouillée'!$AO$7:$AO$108))</f>
        <v>0</v>
      </c>
      <c r="AC89" s="494">
        <f t="array" ref="AC89">MAX(IF('INTEGRALE verrouillée'!$A$7:$A$108=Bountys!AC83,'INTEGRALE verrouillée'!$AO$7:$AO$108))</f>
        <v>0</v>
      </c>
      <c r="AD89" s="494">
        <f t="array" ref="AD89">MAX(IF('INTEGRALE verrouillée'!$A$7:$A$108=Bountys!AD83,'INTEGRALE verrouillée'!$AO$7:$AO$108))</f>
        <v>0</v>
      </c>
      <c r="AE89" s="494">
        <f t="array" ref="AE89">MAX(IF('INTEGRALE verrouillée'!$A$7:$A$108=Bountys!AE83,'INTEGRALE verrouillée'!$AO$7:$AO$108))</f>
        <v>0</v>
      </c>
      <c r="AF89" s="494">
        <f t="array" ref="AF89">MAX(IF('INTEGRALE verrouillée'!$A$7:$A$108=Bountys!AF83,'INTEGRALE verrouillée'!$AO$7:$AO$108))</f>
        <v>0</v>
      </c>
      <c r="AG89" s="494">
        <f t="array" ref="AG89">MAX(IF('INTEGRALE verrouillée'!$A$7:$A$108=Bountys!AG83,'INTEGRALE verrouillée'!$AO$7:$AO$108))</f>
        <v>6</v>
      </c>
      <c r="AH89" s="494">
        <f t="array" ref="AH89">MAX(IF('INTEGRALE verrouillée'!$A$7:$A$108=Bountys!AH83,'INTEGRALE verrouillée'!$AO$7:$AO$108))</f>
        <v>0</v>
      </c>
      <c r="AI89" s="494">
        <f t="array" ref="AI89">MAX(IF('INTEGRALE verrouillée'!$A$7:$A$108=Bountys!AI83,'INTEGRALE verrouillée'!$AO$7:$AO$108))</f>
        <v>7</v>
      </c>
      <c r="AJ89" s="494">
        <f t="array" ref="AJ89">MAX(IF('INTEGRALE verrouillée'!$A$7:$A$108=Bountys!AJ83,'INTEGRALE verrouillée'!$AO$7:$AO$108))</f>
        <v>7</v>
      </c>
      <c r="AK89" s="494">
        <f t="array" ref="AK89">MAX(IF('INTEGRALE verrouillée'!$A$7:$A$108=Bountys!AK83,'INTEGRALE verrouillée'!$AO$7:$AO$108))</f>
        <v>10</v>
      </c>
      <c r="AL89" s="494">
        <f t="array" ref="AL89">MAX(IF('INTEGRALE verrouillée'!$A$7:$A$108=Bountys!AL83,'INTEGRALE verrouillée'!$AO$7:$AO$108))</f>
        <v>4</v>
      </c>
      <c r="AM89" s="494">
        <f t="array" ref="AM89">MAX(IF('INTEGRALE verrouillée'!$A$7:$A$108=Bountys!AM83,'INTEGRALE verrouillée'!$AO$7:$AO$108))</f>
        <v>1</v>
      </c>
      <c r="AN89" s="494">
        <f t="array" ref="AN89">MAX(IF('INTEGRALE verrouillée'!$A$7:$A$108=Bountys!AN83,'INTEGRALE verrouillée'!$AO$7:$AO$108))</f>
        <v>0</v>
      </c>
      <c r="AO89" s="494">
        <f t="array" ref="AO89">MAX(IF('INTEGRALE verrouillée'!$A$7:$A$108=Bountys!AO83,'INTEGRALE verrouillée'!$AO$7:$AO$108))</f>
        <v>1</v>
      </c>
      <c r="AP89" s="871">
        <f t="array" ref="AP89">MAX(IF('INTEGRALE verrouillée'!$A$7:$A$108=Bountys!AP83,'INTEGRALE verrouillée'!$AO$7:$AO$108))</f>
        <v>4</v>
      </c>
      <c r="AQ89" s="904">
        <f t="array" ref="AQ89">MAX(IF('INTEGRALE verrouillée'!$A$7:$A$108=Bountys!AQ83,'INTEGRALE verrouillée'!$AO$7:$AO$108))</f>
        <v>2</v>
      </c>
      <c r="AR89" s="494">
        <f t="array" ref="AR89">MAX(IF('INTEGRALE verrouillée'!$A$7:$A$108=Bountys!AR83,'INTEGRALE verrouillée'!$AO$7:$AO$108))</f>
        <v>2</v>
      </c>
      <c r="AS89" s="494">
        <f t="array" ref="AS89">MAX(IF('INTEGRALE verrouillée'!$A$7:$A$108=Bountys!AS83,'INTEGRALE verrouillée'!$AO$7:$AO$108))</f>
        <v>0</v>
      </c>
      <c r="AT89" s="494">
        <f t="array" ref="AT89">MAX(IF('INTEGRALE verrouillée'!$A$7:$A$108=Bountys!AT83,'INTEGRALE verrouillée'!$AO$7:$AO$108))</f>
        <v>1</v>
      </c>
      <c r="AU89" s="494">
        <f t="array" ref="AU89">MAX(IF('INTEGRALE verrouillée'!$A$7:$A$108=Bountys!AU83,'INTEGRALE verrouillée'!$AO$7:$AO$108))</f>
        <v>0</v>
      </c>
      <c r="AV89" s="494">
        <f t="array" ref="AV89">MAX(IF('INTEGRALE verrouillée'!$A$7:$A$108=Bountys!AV83,'INTEGRALE verrouillée'!$AO$7:$AO$108))</f>
        <v>0</v>
      </c>
      <c r="AW89" s="494">
        <f t="array" ref="AW89">MAX(IF('INTEGRALE verrouillée'!$A$7:$A$108=Bountys!AW83,'INTEGRALE verrouillée'!$AO$7:$AO$108))</f>
        <v>0</v>
      </c>
      <c r="AX89" s="494">
        <f t="array" ref="AX89">MAX(IF('INTEGRALE verrouillée'!$A$7:$A$108=Bountys!AX83,'INTEGRALE verrouillée'!$AO$7:$AO$108))</f>
        <v>0</v>
      </c>
      <c r="AY89" s="494">
        <f t="array" ref="AY89">MAX(IF('INTEGRALE verrouillée'!$A$7:$A$108=Bountys!AY83,'INTEGRALE verrouillée'!$AO$7:$AO$108))</f>
        <v>1</v>
      </c>
      <c r="AZ89" s="494">
        <f t="array" ref="AZ89">MAX(IF('INTEGRALE verrouillée'!$A$7:$A$108=Bountys!AZ83,'INTEGRALE verrouillée'!$AO$7:$AO$108))</f>
        <v>0</v>
      </c>
      <c r="BA89" s="494">
        <f t="array" ref="BA89">MAX(IF('INTEGRALE verrouillée'!$A$7:$A$108=Bountys!BA83,'INTEGRALE verrouillée'!$AO$7:$AO$108))</f>
        <v>0</v>
      </c>
      <c r="BB89" s="494">
        <f t="array" ref="BB89">MAX(IF('INTEGRALE verrouillée'!$A$7:$A$108=Bountys!BB83,'INTEGRALE verrouillée'!$AO$7:$AO$108))</f>
        <v>0</v>
      </c>
      <c r="BC89" s="494">
        <f t="array" ref="BC89">MAX(IF('INTEGRALE verrouillée'!$A$7:$A$108=Bountys!BC83,'INTEGRALE verrouillée'!$AO$7:$AO$108))</f>
        <v>0</v>
      </c>
      <c r="BD89" s="494">
        <f t="array" ref="BD89">MAX(IF('INTEGRALE verrouillée'!$A$7:$A$108=Bountys!BD83,'INTEGRALE verrouillée'!$AO$7:$AO$108))</f>
        <v>0</v>
      </c>
      <c r="BE89" s="494">
        <f t="array" ref="BE89">MAX(IF('INTEGRALE verrouillée'!$A$7:$A$108=Bountys!BE83,'INTEGRALE verrouillée'!$AO$7:$AO$108))</f>
        <v>0</v>
      </c>
      <c r="BF89" s="494">
        <f t="array" ref="BF89">MAX(IF('INTEGRALE verrouillée'!$A$7:$A$108=Bountys!BF83,'INTEGRALE verrouillée'!$AO$7:$AO$108))</f>
        <v>0</v>
      </c>
      <c r="BG89" s="494">
        <f t="array" ref="BG89">MAX(IF('INTEGRALE verrouillée'!$A$7:$A$108=Bountys!BG83,'INTEGRALE verrouillée'!$AO$7:$AO$108))</f>
        <v>1</v>
      </c>
      <c r="BH89" s="494">
        <f t="array" ref="BH89">MAX(IF('INTEGRALE verrouillée'!$A$7:$A$108=Bountys!BH83,'INTEGRALE verrouillée'!$AO$7:$AO$108))</f>
        <v>0</v>
      </c>
      <c r="BI89" s="494">
        <f t="array" ref="BI89">MAX(IF('INTEGRALE verrouillée'!$A$7:$A$108=Bountys!BI83,'INTEGRALE verrouillée'!$AO$7:$AO$108))</f>
        <v>0</v>
      </c>
      <c r="BJ89" s="494">
        <f t="array" ref="BJ89">MAX(IF('INTEGRALE verrouillée'!$A$7:$A$108=Bountys!BJ83,'INTEGRALE verrouillée'!$AO$7:$AO$108))</f>
        <v>0</v>
      </c>
      <c r="BK89" s="494">
        <f t="array" ref="BK89">MAX(IF('INTEGRALE verrouillée'!$A$7:$A$108=Bountys!BK83,'INTEGRALE verrouillée'!$AO$7:$AO$108))</f>
        <v>1</v>
      </c>
      <c r="BL89" s="494">
        <f t="array" ref="BL89">MAX(IF('INTEGRALE verrouillée'!$A$7:$A$108=Bountys!BL83,'INTEGRALE verrouillée'!$AO$7:$AO$108))</f>
        <v>0</v>
      </c>
      <c r="BM89" s="494">
        <f t="array" ref="BM89">MAX(IF('INTEGRALE verrouillée'!$A$7:$A$108=Bountys!BM83,'INTEGRALE verrouillée'!$AO$7:$AO$108))</f>
        <v>0</v>
      </c>
      <c r="BN89" s="494">
        <f t="array" ref="BN89">MAX(IF('INTEGRALE verrouillée'!$A$7:$A$108=Bountys!BN83,'INTEGRALE verrouillée'!$AO$7:$AO$108))</f>
        <v>0</v>
      </c>
      <c r="BO89" s="494">
        <f t="array" ref="BO89">MAX(IF('INTEGRALE verrouillée'!$A$7:$A$108=Bountys!BO83,'INTEGRALE verrouillée'!$AO$7:$AO$108))</f>
        <v>1</v>
      </c>
      <c r="BP89" s="494">
        <f t="array" ref="BP89">MAX(IF('INTEGRALE verrouillée'!$A$7:$A$108=Bountys!BP83,'INTEGRALE verrouillée'!$AO$7:$AO$108))</f>
        <v>1</v>
      </c>
      <c r="BQ89" s="494">
        <f t="array" ref="BQ89">MAX(IF('INTEGRALE verrouillée'!$A$7:$A$108=Bountys!BQ83,'INTEGRALE verrouillée'!$AO$7:$AO$108))</f>
        <v>0</v>
      </c>
      <c r="BR89" s="494">
        <f t="array" ref="BR89">MAX(IF('INTEGRALE verrouillée'!$A$7:$A$108=Bountys!BR83,'INTEGRALE verrouillée'!$AO$7:$AO$108))</f>
        <v>1</v>
      </c>
      <c r="BS89" s="494">
        <f t="array" ref="BS89">MAX(IF('INTEGRALE verrouillée'!$A$7:$A$108=Bountys!BS83,'INTEGRALE verrouillée'!$AO$7:$AO$108))</f>
        <v>0</v>
      </c>
    </row>
    <row r="90" spans="1:73" s="53" customFormat="1" ht="12" x14ac:dyDescent="0.25">
      <c r="A90" s="3776"/>
      <c r="B90" s="653" t="s">
        <v>303</v>
      </c>
      <c r="C90" s="658">
        <f t="array" ref="C90">MAX(IF('INTEGRALE verrouillée'!$A$7:$A$108=Bountys!C83,'INTEGRALE verrouillée'!$AP$7:$AP$108))</f>
        <v>0</v>
      </c>
      <c r="D90" s="658">
        <f t="array" ref="D90">MAX(IF('INTEGRALE verrouillée'!$A$7:$A$108=Bountys!D83,'INTEGRALE verrouillée'!$AP$7:$AP$108))</f>
        <v>1</v>
      </c>
      <c r="E90" s="658">
        <f t="array" ref="E90">MAX(IF('INTEGRALE verrouillée'!$A$7:$A$108=Bountys!E83,'INTEGRALE verrouillée'!$AP$7:$AP$108))</f>
        <v>0</v>
      </c>
      <c r="F90" s="658">
        <f t="array" ref="F90">MAX(IF('INTEGRALE verrouillée'!$A$7:$A$108=Bountys!F83,'INTEGRALE verrouillée'!$AP$7:$AP$108))</f>
        <v>0</v>
      </c>
      <c r="G90" s="658">
        <f t="array" ref="G90">MAX(IF('INTEGRALE verrouillée'!$A$7:$A$108=Bountys!G83,'INTEGRALE verrouillée'!$AP$7:$AP$108))</f>
        <v>1</v>
      </c>
      <c r="H90" s="658">
        <f t="array" ref="H90">MAX(IF('INTEGRALE verrouillée'!$A$7:$A$108=Bountys!H83,'INTEGRALE verrouillée'!$AP$7:$AP$108))</f>
        <v>2</v>
      </c>
      <c r="I90" s="658">
        <f t="array" ref="I90">MAX(IF('INTEGRALE verrouillée'!$A$7:$A$108=Bountys!I83,'INTEGRALE verrouillée'!$AP$7:$AP$108))</f>
        <v>0</v>
      </c>
      <c r="J90" s="658">
        <f t="array" ref="J90">MAX(IF('INTEGRALE verrouillée'!$A$7:$A$108=Bountys!J83,'INTEGRALE verrouillée'!$AP$7:$AP$108))</f>
        <v>0</v>
      </c>
      <c r="K90" s="658">
        <f t="array" ref="K90">MAX(IF('INTEGRALE verrouillée'!$A$7:$A$108=Bountys!K83,'INTEGRALE verrouillée'!$AP$7:$AP$108))</f>
        <v>0</v>
      </c>
      <c r="L90" s="658">
        <f t="array" ref="L90">MAX(IF('INTEGRALE verrouillée'!$A$7:$A$108=Bountys!L83,'INTEGRALE verrouillée'!$AP$7:$AP$108))</f>
        <v>0</v>
      </c>
      <c r="M90" s="658">
        <f t="array" ref="M90">MAX(IF('INTEGRALE verrouillée'!$A$7:$A$108=Bountys!M83,'INTEGRALE verrouillée'!$AP$7:$AP$108))</f>
        <v>0</v>
      </c>
      <c r="N90" s="658">
        <f t="array" ref="N90">MAX(IF('INTEGRALE verrouillée'!$A$7:$A$108=Bountys!N83,'INTEGRALE verrouillée'!$AP$7:$AP$108))</f>
        <v>1</v>
      </c>
      <c r="O90" s="658">
        <f t="array" ref="O90">MAX(IF('INTEGRALE verrouillée'!$A$7:$A$108=Bountys!O83,'INTEGRALE verrouillée'!$AP$7:$AP$108))</f>
        <v>0</v>
      </c>
      <c r="P90" s="658">
        <f t="array" ref="P90">MAX(IF('INTEGRALE verrouillée'!$A$7:$A$108=Bountys!P83,'INTEGRALE verrouillée'!$AP$7:$AP$108))</f>
        <v>0</v>
      </c>
      <c r="Q90" s="658">
        <f t="array" ref="Q90">MAX(IF('INTEGRALE verrouillée'!$A$7:$A$108=Bountys!Q83,'INTEGRALE verrouillée'!$AP$7:$AP$108))</f>
        <v>1</v>
      </c>
      <c r="R90" s="658">
        <f t="array" ref="R90">MAX(IF('INTEGRALE verrouillée'!$A$7:$A$108=Bountys!R83,'INTEGRALE verrouillée'!$AP$7:$AP$108))</f>
        <v>0</v>
      </c>
      <c r="S90" s="658">
        <f t="array" ref="S90">MAX(IF('INTEGRALE verrouillée'!$A$7:$A$108=Bountys!S83,'INTEGRALE verrouillée'!$AP$7:$AP$108))</f>
        <v>0</v>
      </c>
      <c r="T90" s="658">
        <f t="array" ref="T90">MAX(IF('INTEGRALE verrouillée'!$A$7:$A$108=Bountys!T83,'INTEGRALE verrouillée'!$AP$7:$AP$108))</f>
        <v>0</v>
      </c>
      <c r="U90" s="658">
        <f t="array" ref="U90">MAX(IF('INTEGRALE verrouillée'!$A$7:$A$108=Bountys!U83,'INTEGRALE verrouillée'!$AP$7:$AP$108))</f>
        <v>0</v>
      </c>
      <c r="V90" s="658">
        <f t="array" ref="V90">MAX(IF('INTEGRALE verrouillée'!$A$7:$A$108=Bountys!V83,'INTEGRALE verrouillée'!$AP$7:$AP$108))</f>
        <v>0</v>
      </c>
      <c r="W90" s="658">
        <f t="array" ref="W90">MAX(IF('INTEGRALE verrouillée'!$A$7:$A$108=Bountys!W83,'INTEGRALE verrouillée'!$AP$7:$AP$108))</f>
        <v>0</v>
      </c>
      <c r="X90" s="658">
        <f t="array" ref="X90">MAX(IF('INTEGRALE verrouillée'!$A$7:$A$108=Bountys!X83,'INTEGRALE verrouillée'!$AP$7:$AP$108))</f>
        <v>0</v>
      </c>
      <c r="Y90" s="658">
        <f t="array" ref="Y90">MAX(IF('INTEGRALE verrouillée'!$A$7:$A$108=Bountys!Y83,'INTEGRALE verrouillée'!$AP$7:$AP$108))</f>
        <v>0</v>
      </c>
      <c r="Z90" s="658">
        <f t="array" ref="Z90">MAX(IF('INTEGRALE verrouillée'!$A$7:$A$108=Bountys!Z83,'INTEGRALE verrouillée'!$AP$7:$AP$108))</f>
        <v>1</v>
      </c>
      <c r="AA90" s="658">
        <f t="array" ref="AA90">MAX(IF('INTEGRALE verrouillée'!$A$7:$A$108=Bountys!AA83,'INTEGRALE verrouillée'!$AP$7:$AP$108))</f>
        <v>0</v>
      </c>
      <c r="AB90" s="658">
        <f t="array" ref="AB90">MAX(IF('INTEGRALE verrouillée'!$A$7:$A$108=Bountys!AB83,'INTEGRALE verrouillée'!$AP$7:$AP$108))</f>
        <v>0</v>
      </c>
      <c r="AC90" s="658">
        <f t="array" ref="AC90">MAX(IF('INTEGRALE verrouillée'!$A$7:$A$108=Bountys!AC83,'INTEGRALE verrouillée'!$AP$7:$AP$108))</f>
        <v>0</v>
      </c>
      <c r="AD90" s="658">
        <f t="array" ref="AD90">MAX(IF('INTEGRALE verrouillée'!$A$7:$A$108=Bountys!AD83,'INTEGRALE verrouillée'!$AP$7:$AP$108))</f>
        <v>0</v>
      </c>
      <c r="AE90" s="658">
        <f t="array" ref="AE90">MAX(IF('INTEGRALE verrouillée'!$A$7:$A$108=Bountys!AE83,'INTEGRALE verrouillée'!$AP$7:$AP$108))</f>
        <v>0</v>
      </c>
      <c r="AF90" s="658">
        <f t="array" ref="AF90">MAX(IF('INTEGRALE verrouillée'!$A$7:$A$108=Bountys!AF83,'INTEGRALE verrouillée'!$AP$7:$AP$108))</f>
        <v>0</v>
      </c>
      <c r="AG90" s="658">
        <f t="array" ref="AG90">MAX(IF('INTEGRALE verrouillée'!$A$7:$A$108=Bountys!AG83,'INTEGRALE verrouillée'!$AP$7:$AP$108))</f>
        <v>0</v>
      </c>
      <c r="AH90" s="658">
        <f t="array" ref="AH90">MAX(IF('INTEGRALE verrouillée'!$A$7:$A$108=Bountys!AH83,'INTEGRALE verrouillée'!$AP$7:$AP$108))</f>
        <v>0</v>
      </c>
      <c r="AI90" s="658">
        <f t="array" ref="AI90">MAX(IF('INTEGRALE verrouillée'!$A$7:$A$108=Bountys!AI83,'INTEGRALE verrouillée'!$AP$7:$AP$108))</f>
        <v>0</v>
      </c>
      <c r="AJ90" s="658">
        <f t="array" ref="AJ90">MAX(IF('INTEGRALE verrouillée'!$A$7:$A$108=Bountys!AJ83,'INTEGRALE verrouillée'!$AP$7:$AP$108))</f>
        <v>2</v>
      </c>
      <c r="AK90" s="658">
        <f t="array" ref="AK90">MAX(IF('INTEGRALE verrouillée'!$A$7:$A$108=Bountys!AK83,'INTEGRALE verrouillée'!$AP$7:$AP$108))</f>
        <v>2</v>
      </c>
      <c r="AL90" s="658">
        <f t="array" ref="AL90">MAX(IF('INTEGRALE verrouillée'!$A$7:$A$108=Bountys!AL83,'INTEGRALE verrouillée'!$AP$7:$AP$108))</f>
        <v>1</v>
      </c>
      <c r="AM90" s="658">
        <f t="array" ref="AM90">MAX(IF('INTEGRALE verrouillée'!$A$7:$A$108=Bountys!AM83,'INTEGRALE verrouillée'!$AP$7:$AP$108))</f>
        <v>0</v>
      </c>
      <c r="AN90" s="658">
        <f t="array" ref="AN90">MAX(IF('INTEGRALE verrouillée'!$A$7:$A$108=Bountys!AN83,'INTEGRALE verrouillée'!$AP$7:$AP$108))</f>
        <v>0</v>
      </c>
      <c r="AO90" s="658">
        <f t="array" ref="AO90">MAX(IF('INTEGRALE verrouillée'!$A$7:$A$108=Bountys!AO83,'INTEGRALE verrouillée'!$AP$7:$AP$108))</f>
        <v>0</v>
      </c>
      <c r="AP90" s="872">
        <f t="array" ref="AP90">MAX(IF('INTEGRALE verrouillée'!$A$7:$A$108=Bountys!AP83,'INTEGRALE verrouillée'!$AP$7:$AP$108))</f>
        <v>1</v>
      </c>
      <c r="AQ90" s="905">
        <f t="array" ref="AQ90">MAX(IF('INTEGRALE verrouillée'!$A$7:$A$108=Bountys!AQ83,'INTEGRALE verrouillée'!$AP$7:$AP$108))</f>
        <v>0</v>
      </c>
      <c r="AR90" s="658">
        <f t="array" ref="AR90">MAX(IF('INTEGRALE verrouillée'!$A$7:$A$108=Bountys!AR83,'INTEGRALE verrouillée'!$AP$7:$AP$108))</f>
        <v>0</v>
      </c>
      <c r="AS90" s="658">
        <f t="array" ref="AS90">MAX(IF('INTEGRALE verrouillée'!$A$7:$A$108=Bountys!AS83,'INTEGRALE verrouillée'!$AP$7:$AP$108))</f>
        <v>0</v>
      </c>
      <c r="AT90" s="658">
        <f t="array" ref="AT90">MAX(IF('INTEGRALE verrouillée'!$A$7:$A$108=Bountys!AT83,'INTEGRALE verrouillée'!$AP$7:$AP$108))</f>
        <v>0</v>
      </c>
      <c r="AU90" s="658">
        <f t="array" ref="AU90">MAX(IF('INTEGRALE verrouillée'!$A$7:$A$108=Bountys!AU83,'INTEGRALE verrouillée'!$AP$7:$AP$108))</f>
        <v>0</v>
      </c>
      <c r="AV90" s="658">
        <f t="array" ref="AV90">MAX(IF('INTEGRALE verrouillée'!$A$7:$A$108=Bountys!AV83,'INTEGRALE verrouillée'!$AP$7:$AP$108))</f>
        <v>0</v>
      </c>
      <c r="AW90" s="658">
        <f t="array" ref="AW90">MAX(IF('INTEGRALE verrouillée'!$A$7:$A$108=Bountys!AW83,'INTEGRALE verrouillée'!$AP$7:$AP$108))</f>
        <v>0</v>
      </c>
      <c r="AX90" s="658">
        <f t="array" ref="AX90">MAX(IF('INTEGRALE verrouillée'!$A$7:$A$108=Bountys!AX83,'INTEGRALE verrouillée'!$AP$7:$AP$108))</f>
        <v>0</v>
      </c>
      <c r="AY90" s="658">
        <f t="array" ref="AY90">MAX(IF('INTEGRALE verrouillée'!$A$7:$A$108=Bountys!AY83,'INTEGRALE verrouillée'!$AP$7:$AP$108))</f>
        <v>0</v>
      </c>
      <c r="AZ90" s="658">
        <f t="array" ref="AZ90">MAX(IF('INTEGRALE verrouillée'!$A$7:$A$108=Bountys!AZ83,'INTEGRALE verrouillée'!$AP$7:$AP$108))</f>
        <v>0</v>
      </c>
      <c r="BA90" s="658">
        <f t="array" ref="BA90">MAX(IF('INTEGRALE verrouillée'!$A$7:$A$108=Bountys!BA83,'INTEGRALE verrouillée'!$AP$7:$AP$108))</f>
        <v>0</v>
      </c>
      <c r="BB90" s="658">
        <f t="array" ref="BB90">MAX(IF('INTEGRALE verrouillée'!$A$7:$A$108=Bountys!BB83,'INTEGRALE verrouillée'!$AP$7:$AP$108))</f>
        <v>0</v>
      </c>
      <c r="BC90" s="658">
        <f t="array" ref="BC90">MAX(IF('INTEGRALE verrouillée'!$A$7:$A$108=Bountys!BC83,'INTEGRALE verrouillée'!$AP$7:$AP$108))</f>
        <v>0</v>
      </c>
      <c r="BD90" s="658">
        <f t="array" ref="BD90">MAX(IF('INTEGRALE verrouillée'!$A$7:$A$108=Bountys!BD83,'INTEGRALE verrouillée'!$AP$7:$AP$108))</f>
        <v>0</v>
      </c>
      <c r="BE90" s="658">
        <f t="array" ref="BE90">MAX(IF('INTEGRALE verrouillée'!$A$7:$A$108=Bountys!BE83,'INTEGRALE verrouillée'!$AP$7:$AP$108))</f>
        <v>0</v>
      </c>
      <c r="BF90" s="658">
        <f t="array" ref="BF90">MAX(IF('INTEGRALE verrouillée'!$A$7:$A$108=Bountys!BF83,'INTEGRALE verrouillée'!$AP$7:$AP$108))</f>
        <v>0</v>
      </c>
      <c r="BG90" s="658">
        <f t="array" ref="BG90">MAX(IF('INTEGRALE verrouillée'!$A$7:$A$108=Bountys!BG83,'INTEGRALE verrouillée'!$AP$7:$AP$108))</f>
        <v>0</v>
      </c>
      <c r="BH90" s="658">
        <f t="array" ref="BH90">MAX(IF('INTEGRALE verrouillée'!$A$7:$A$108=Bountys!BH83,'INTEGRALE verrouillée'!$AP$7:$AP$108))</f>
        <v>0</v>
      </c>
      <c r="BI90" s="658">
        <f t="array" ref="BI90">MAX(IF('INTEGRALE verrouillée'!$A$7:$A$108=Bountys!BI83,'INTEGRALE verrouillée'!$AP$7:$AP$108))</f>
        <v>0</v>
      </c>
      <c r="BJ90" s="658">
        <f t="array" ref="BJ90">MAX(IF('INTEGRALE verrouillée'!$A$7:$A$108=Bountys!BJ83,'INTEGRALE verrouillée'!$AP$7:$AP$108))</f>
        <v>0</v>
      </c>
      <c r="BK90" s="658">
        <f t="array" ref="BK90">MAX(IF('INTEGRALE verrouillée'!$A$7:$A$108=Bountys!BK83,'INTEGRALE verrouillée'!$AP$7:$AP$108))</f>
        <v>0</v>
      </c>
      <c r="BL90" s="658">
        <f t="array" ref="BL90">MAX(IF('INTEGRALE verrouillée'!$A$7:$A$108=Bountys!BL83,'INTEGRALE verrouillée'!$AP$7:$AP$108))</f>
        <v>0</v>
      </c>
      <c r="BM90" s="658">
        <f t="array" ref="BM90">MAX(IF('INTEGRALE verrouillée'!$A$7:$A$108=Bountys!BM83,'INTEGRALE verrouillée'!$AP$7:$AP$108))</f>
        <v>0</v>
      </c>
      <c r="BN90" s="658">
        <f t="array" ref="BN90">MAX(IF('INTEGRALE verrouillée'!$A$7:$A$108=Bountys!BN83,'INTEGRALE verrouillée'!$AP$7:$AP$108))</f>
        <v>0</v>
      </c>
      <c r="BO90" s="658">
        <f t="array" ref="BO90">MAX(IF('INTEGRALE verrouillée'!$A$7:$A$108=Bountys!BO83,'INTEGRALE verrouillée'!$AP$7:$AP$108))</f>
        <v>0</v>
      </c>
      <c r="BP90" s="658">
        <f t="array" ref="BP90">MAX(IF('INTEGRALE verrouillée'!$A$7:$A$108=Bountys!BP83,'INTEGRALE verrouillée'!$AP$7:$AP$108))</f>
        <v>0</v>
      </c>
      <c r="BQ90" s="658">
        <f t="array" ref="BQ90">MAX(IF('INTEGRALE verrouillée'!$A$7:$A$108=Bountys!BQ83,'INTEGRALE verrouillée'!$AP$7:$AP$108))</f>
        <v>0</v>
      </c>
      <c r="BR90" s="658">
        <f t="array" ref="BR90">MAX(IF('INTEGRALE verrouillée'!$A$7:$A$108=Bountys!BR83,'INTEGRALE verrouillée'!$AP$7:$AP$108))</f>
        <v>0</v>
      </c>
      <c r="BS90" s="658">
        <f t="array" ref="BS90">MAX(IF('INTEGRALE verrouillée'!$A$7:$A$108=Bountys!BS83,'INTEGRALE verrouillée'!$AP$7:$AP$108))</f>
        <v>0</v>
      </c>
    </row>
    <row r="91" spans="1:73" s="53" customFormat="1" ht="12" x14ac:dyDescent="0.25">
      <c r="A91" s="3776"/>
      <c r="B91" s="513" t="s">
        <v>287</v>
      </c>
      <c r="C91" s="495" t="str">
        <f t="shared" ref="C91" si="12">IF(C89&gt;0,(C88+C90)/C89,"-")</f>
        <v>-</v>
      </c>
      <c r="D91" s="495">
        <f t="shared" ref="D91:BO91" si="13">IF(D89&gt;0,(D88+D90)/D89,"-")</f>
        <v>2.6666666666666665</v>
      </c>
      <c r="E91" s="495">
        <f t="shared" si="13"/>
        <v>0</v>
      </c>
      <c r="F91" s="495" t="str">
        <f t="shared" si="13"/>
        <v>-</v>
      </c>
      <c r="G91" s="495">
        <f t="shared" si="13"/>
        <v>0.69230769230769229</v>
      </c>
      <c r="H91" s="495">
        <f t="shared" si="13"/>
        <v>1</v>
      </c>
      <c r="I91" s="495">
        <f t="shared" si="13"/>
        <v>0.5</v>
      </c>
      <c r="J91" s="495" t="str">
        <f t="shared" si="13"/>
        <v>-</v>
      </c>
      <c r="K91" s="495">
        <f t="shared" si="13"/>
        <v>0.33333333333333331</v>
      </c>
      <c r="L91" s="495" t="str">
        <f t="shared" si="13"/>
        <v>-</v>
      </c>
      <c r="M91" s="495">
        <f t="shared" si="13"/>
        <v>0.41666666666666669</v>
      </c>
      <c r="N91" s="495">
        <f t="shared" si="13"/>
        <v>3.2</v>
      </c>
      <c r="O91" s="495">
        <f t="shared" si="13"/>
        <v>0.75</v>
      </c>
      <c r="P91" s="495">
        <f t="shared" si="13"/>
        <v>0.45454545454545453</v>
      </c>
      <c r="Q91" s="495">
        <f t="shared" si="13"/>
        <v>2.3333333333333335</v>
      </c>
      <c r="R91" s="495">
        <f t="shared" si="13"/>
        <v>0.66666666666666663</v>
      </c>
      <c r="S91" s="495">
        <f t="shared" si="13"/>
        <v>0</v>
      </c>
      <c r="T91" s="495" t="str">
        <f t="shared" si="13"/>
        <v>-</v>
      </c>
      <c r="U91" s="495" t="str">
        <f t="shared" si="13"/>
        <v>-</v>
      </c>
      <c r="V91" s="495" t="str">
        <f t="shared" si="13"/>
        <v>-</v>
      </c>
      <c r="W91" s="495" t="str">
        <f t="shared" si="13"/>
        <v>-</v>
      </c>
      <c r="X91" s="495">
        <f t="shared" si="13"/>
        <v>0.55555555555555558</v>
      </c>
      <c r="Y91" s="495">
        <f t="shared" si="13"/>
        <v>1.3333333333333333</v>
      </c>
      <c r="Z91" s="495">
        <f t="shared" si="13"/>
        <v>4</v>
      </c>
      <c r="AA91" s="495">
        <f t="shared" si="13"/>
        <v>0.5</v>
      </c>
      <c r="AB91" s="495" t="str">
        <f t="shared" si="13"/>
        <v>-</v>
      </c>
      <c r="AC91" s="495" t="str">
        <f t="shared" si="13"/>
        <v>-</v>
      </c>
      <c r="AD91" s="495" t="str">
        <f t="shared" si="13"/>
        <v>-</v>
      </c>
      <c r="AE91" s="495" t="str">
        <f t="shared" si="13"/>
        <v>-</v>
      </c>
      <c r="AF91" s="495" t="str">
        <f t="shared" si="13"/>
        <v>-</v>
      </c>
      <c r="AG91" s="495">
        <f t="shared" si="13"/>
        <v>0.83333333333333337</v>
      </c>
      <c r="AH91" s="495" t="str">
        <f t="shared" si="13"/>
        <v>-</v>
      </c>
      <c r="AI91" s="495">
        <f t="shared" si="13"/>
        <v>0.5714285714285714</v>
      </c>
      <c r="AJ91" s="495">
        <f t="shared" si="13"/>
        <v>1.8571428571428572</v>
      </c>
      <c r="AK91" s="495">
        <f t="shared" si="13"/>
        <v>1.3</v>
      </c>
      <c r="AL91" s="495">
        <f t="shared" si="13"/>
        <v>1.25</v>
      </c>
      <c r="AM91" s="495">
        <f t="shared" si="13"/>
        <v>1</v>
      </c>
      <c r="AN91" s="495" t="str">
        <f t="shared" si="13"/>
        <v>-</v>
      </c>
      <c r="AO91" s="495">
        <f t="shared" si="13"/>
        <v>0</v>
      </c>
      <c r="AP91" s="873">
        <f t="shared" si="13"/>
        <v>2.25</v>
      </c>
      <c r="AQ91" s="906">
        <f t="shared" si="13"/>
        <v>0</v>
      </c>
      <c r="AR91" s="495">
        <f t="shared" si="13"/>
        <v>0.5</v>
      </c>
      <c r="AS91" s="495" t="str">
        <f t="shared" si="13"/>
        <v>-</v>
      </c>
      <c r="AT91" s="495">
        <f t="shared" si="13"/>
        <v>0</v>
      </c>
      <c r="AU91" s="495" t="str">
        <f t="shared" si="13"/>
        <v>-</v>
      </c>
      <c r="AV91" s="495" t="str">
        <f t="shared" si="13"/>
        <v>-</v>
      </c>
      <c r="AW91" s="495" t="str">
        <f t="shared" si="13"/>
        <v>-</v>
      </c>
      <c r="AX91" s="495" t="str">
        <f t="shared" si="13"/>
        <v>-</v>
      </c>
      <c r="AY91" s="495">
        <f t="shared" si="13"/>
        <v>1</v>
      </c>
      <c r="AZ91" s="495" t="str">
        <f t="shared" si="13"/>
        <v>-</v>
      </c>
      <c r="BA91" s="495" t="str">
        <f t="shared" si="13"/>
        <v>-</v>
      </c>
      <c r="BB91" s="495" t="str">
        <f t="shared" si="13"/>
        <v>-</v>
      </c>
      <c r="BC91" s="495" t="str">
        <f t="shared" si="13"/>
        <v>-</v>
      </c>
      <c r="BD91" s="495" t="str">
        <f t="shared" si="13"/>
        <v>-</v>
      </c>
      <c r="BE91" s="495" t="str">
        <f t="shared" si="13"/>
        <v>-</v>
      </c>
      <c r="BF91" s="495" t="str">
        <f t="shared" si="13"/>
        <v>-</v>
      </c>
      <c r="BG91" s="495">
        <f t="shared" si="13"/>
        <v>0</v>
      </c>
      <c r="BH91" s="495" t="str">
        <f t="shared" si="13"/>
        <v>-</v>
      </c>
      <c r="BI91" s="495" t="str">
        <f t="shared" si="13"/>
        <v>-</v>
      </c>
      <c r="BJ91" s="495" t="str">
        <f t="shared" si="13"/>
        <v>-</v>
      </c>
      <c r="BK91" s="495">
        <f t="shared" si="13"/>
        <v>1</v>
      </c>
      <c r="BL91" s="495" t="str">
        <f t="shared" si="13"/>
        <v>-</v>
      </c>
      <c r="BM91" s="495" t="str">
        <f t="shared" si="13"/>
        <v>-</v>
      </c>
      <c r="BN91" s="495" t="str">
        <f t="shared" si="13"/>
        <v>-</v>
      </c>
      <c r="BO91" s="495">
        <f t="shared" si="13"/>
        <v>0</v>
      </c>
      <c r="BP91" s="495">
        <f t="shared" ref="BP91:BS91" si="14">IF(BP89&gt;0,(BP88+BP90)/BP89,"-")</f>
        <v>0</v>
      </c>
      <c r="BQ91" s="495" t="str">
        <f t="shared" si="14"/>
        <v>-</v>
      </c>
      <c r="BR91" s="495">
        <f t="shared" si="14"/>
        <v>0</v>
      </c>
      <c r="BS91" s="495" t="str">
        <f t="shared" si="14"/>
        <v>-</v>
      </c>
    </row>
    <row r="92" spans="1:73" s="55" customFormat="1" ht="12" customHeight="1" x14ac:dyDescent="0.25">
      <c r="A92" s="3777" t="s">
        <v>289</v>
      </c>
      <c r="B92" s="624" t="s">
        <v>285</v>
      </c>
      <c r="C92" s="625">
        <f>COUNTIF('Gagnants-Perdants'!$B$226:$B$381,C83)</f>
        <v>0</v>
      </c>
      <c r="D92" s="625">
        <f>COUNTIF('Gagnants-Perdants'!$B$226:$B$381,D83)</f>
        <v>8</v>
      </c>
      <c r="E92" s="625">
        <f>COUNTIF('Gagnants-Perdants'!$B$226:$B$381,E83)</f>
        <v>2</v>
      </c>
      <c r="F92" s="625">
        <f>COUNTIF('Gagnants-Perdants'!$B$226:$B$381,F83)</f>
        <v>0</v>
      </c>
      <c r="G92" s="625">
        <f>COUNTIF('Gagnants-Perdants'!$B$226:$B$381,G83)</f>
        <v>10</v>
      </c>
      <c r="H92" s="625">
        <f>COUNTIF('Gagnants-Perdants'!$B$226:$B$381,H83)</f>
        <v>11</v>
      </c>
      <c r="I92" s="625">
        <f>COUNTIF('Gagnants-Perdants'!$B$226:$B$381,I83)</f>
        <v>0</v>
      </c>
      <c r="J92" s="625">
        <f>COUNTIF('Gagnants-Perdants'!$B$226:$B$381,J83)</f>
        <v>0</v>
      </c>
      <c r="K92" s="625">
        <f>COUNTIF('Gagnants-Perdants'!$B$226:$B$381,K83)</f>
        <v>10</v>
      </c>
      <c r="L92" s="625">
        <f>COUNTIF('Gagnants-Perdants'!$B$226:$B$381,L83)</f>
        <v>0</v>
      </c>
      <c r="M92" s="625">
        <f>COUNTIF('Gagnants-Perdants'!$B$226:$B$381,M83)</f>
        <v>2</v>
      </c>
      <c r="N92" s="625">
        <f>COUNTIF('Gagnants-Perdants'!$B$226:$B$381,N83)</f>
        <v>32</v>
      </c>
      <c r="O92" s="625">
        <f>COUNTIF('Gagnants-Perdants'!$B$226:$B$381,O83)</f>
        <v>0</v>
      </c>
      <c r="P92" s="625">
        <f>COUNTIF('Gagnants-Perdants'!$B$226:$B$381,P83)</f>
        <v>6</v>
      </c>
      <c r="Q92" s="625">
        <f>COUNTIF('Gagnants-Perdants'!$B$226:$B$381,Q83)</f>
        <v>7</v>
      </c>
      <c r="R92" s="625">
        <f>COUNTIF('Gagnants-Perdants'!$B$226:$B$381,R83)</f>
        <v>4</v>
      </c>
      <c r="S92" s="625">
        <f>COUNTIF('Gagnants-Perdants'!$B$226:$B$381,S83)</f>
        <v>0</v>
      </c>
      <c r="T92" s="625">
        <f>COUNTIF('Gagnants-Perdants'!$B$226:$B$381,T83)</f>
        <v>0</v>
      </c>
      <c r="U92" s="625">
        <f>COUNTIF('Gagnants-Perdants'!$B$226:$B$381,U83)</f>
        <v>0</v>
      </c>
      <c r="V92" s="625">
        <f>COUNTIF('Gagnants-Perdants'!$B$226:$B$381,V83)</f>
        <v>0</v>
      </c>
      <c r="W92" s="625">
        <f>COUNTIF('Gagnants-Perdants'!$B$226:$B$381,W83)</f>
        <v>0</v>
      </c>
      <c r="X92" s="625">
        <f>COUNTIF('Gagnants-Perdants'!$B$226:$B$381,X83)</f>
        <v>0</v>
      </c>
      <c r="Y92" s="625">
        <f>COUNTIF('Gagnants-Perdants'!$B$226:$B$381,Y83)</f>
        <v>0</v>
      </c>
      <c r="Z92" s="625">
        <f>COUNTIF('Gagnants-Perdants'!$B$226:$B$381,Z83)</f>
        <v>3</v>
      </c>
      <c r="AA92" s="625">
        <f>COUNTIF('Gagnants-Perdants'!$B$226:$B$381,AA83)</f>
        <v>0</v>
      </c>
      <c r="AB92" s="625">
        <f>COUNTIF('Gagnants-Perdants'!$B$226:$B$381,AB83)</f>
        <v>13</v>
      </c>
      <c r="AC92" s="625">
        <f>COUNTIF('Gagnants-Perdants'!$B$226:$B$381,AC83)</f>
        <v>0</v>
      </c>
      <c r="AD92" s="625">
        <f>COUNTIF('Gagnants-Perdants'!$B$226:$B$381,AD83)</f>
        <v>4</v>
      </c>
      <c r="AE92" s="625">
        <f>COUNTIF('Gagnants-Perdants'!$B$226:$B$381,AE83)</f>
        <v>8</v>
      </c>
      <c r="AF92" s="625">
        <f>COUNTIF('Gagnants-Perdants'!$B$226:$B$381,AF83)</f>
        <v>2</v>
      </c>
      <c r="AG92" s="625">
        <f>COUNTIF('Gagnants-Perdants'!$B$226:$B$381,AG83)</f>
        <v>4</v>
      </c>
      <c r="AH92" s="625">
        <f>COUNTIF('Gagnants-Perdants'!$B$226:$B$381,AH83)</f>
        <v>0</v>
      </c>
      <c r="AI92" s="625">
        <f>COUNTIF('Gagnants-Perdants'!$B$226:$B$381,AI83)</f>
        <v>9</v>
      </c>
      <c r="AJ92" s="625">
        <f>COUNTIF('Gagnants-Perdants'!$B$226:$B$381,AJ83)</f>
        <v>4</v>
      </c>
      <c r="AK92" s="625">
        <f>COUNTIF('Gagnants-Perdants'!$B$226:$B$381,AK83)</f>
        <v>1</v>
      </c>
      <c r="AL92" s="625">
        <f>COUNTIF('Gagnants-Perdants'!$B$226:$B$381,AL83)</f>
        <v>7</v>
      </c>
      <c r="AM92" s="625">
        <f>COUNTIF('Gagnants-Perdants'!$B$226:$B$381,AM83)</f>
        <v>4</v>
      </c>
      <c r="AN92" s="625">
        <f>COUNTIF('Gagnants-Perdants'!$B$226:$B$381,AN83)</f>
        <v>0</v>
      </c>
      <c r="AO92" s="625">
        <f>COUNTIF('Gagnants-Perdants'!$B$226:$B$381,AO83)</f>
        <v>0</v>
      </c>
      <c r="AP92" s="874">
        <f>COUNTIF('Gagnants-Perdants'!$B$226:$B$381,AP83)</f>
        <v>1</v>
      </c>
      <c r="AQ92" s="907">
        <f>COUNTIF('Gagnants-Perdants'!$B$226:$B$381,AQ83)</f>
        <v>0</v>
      </c>
      <c r="AR92" s="625">
        <f>COUNTIF('Gagnants-Perdants'!$B$226:$B$381,AR83)</f>
        <v>0</v>
      </c>
      <c r="AS92" s="625">
        <f>COUNTIF('Gagnants-Perdants'!$B$226:$B$381,AS83)</f>
        <v>0</v>
      </c>
      <c r="AT92" s="625">
        <f>COUNTIF('Gagnants-Perdants'!$B$226:$B$381,AT83)</f>
        <v>0</v>
      </c>
      <c r="AU92" s="625">
        <f>COUNTIF('Gagnants-Perdants'!$B$226:$B$381,AU83)</f>
        <v>0</v>
      </c>
      <c r="AV92" s="625">
        <f>COUNTIF('Gagnants-Perdants'!$B$226:$B$381,AV83)</f>
        <v>0</v>
      </c>
      <c r="AW92" s="625">
        <f>COUNTIF('Gagnants-Perdants'!$B$226:$B$381,AW83)</f>
        <v>0</v>
      </c>
      <c r="AX92" s="625">
        <f>COUNTIF('Gagnants-Perdants'!$B$226:$B$381,AX83)</f>
        <v>0</v>
      </c>
      <c r="AY92" s="625">
        <f>COUNTIF('Gagnants-Perdants'!$B$226:$B$381,AY83)</f>
        <v>0</v>
      </c>
      <c r="AZ92" s="625">
        <f>COUNTIF('Gagnants-Perdants'!$B$226:$B$381,AZ83)</f>
        <v>0</v>
      </c>
      <c r="BA92" s="625">
        <f>COUNTIF('Gagnants-Perdants'!$B$226:$B$381,BA83)</f>
        <v>0</v>
      </c>
      <c r="BB92" s="625">
        <f>COUNTIF('Gagnants-Perdants'!$B$226:$B$381,BB83)</f>
        <v>0</v>
      </c>
      <c r="BC92" s="625">
        <f>COUNTIF('Gagnants-Perdants'!$B$226:$B$381,BC83)</f>
        <v>0</v>
      </c>
      <c r="BD92" s="625">
        <f>COUNTIF('Gagnants-Perdants'!$B$226:$B$381,BD83)</f>
        <v>0</v>
      </c>
      <c r="BE92" s="625">
        <f>COUNTIF('Gagnants-Perdants'!$B$226:$B$381,BE83)</f>
        <v>0</v>
      </c>
      <c r="BF92" s="625">
        <f>COUNTIF('Gagnants-Perdants'!$B$226:$B$381,BF83)</f>
        <v>0</v>
      </c>
      <c r="BG92" s="625">
        <f>COUNTIF('Gagnants-Perdants'!$B$226:$B$381,BG83)</f>
        <v>0</v>
      </c>
      <c r="BH92" s="625">
        <f>COUNTIF('Gagnants-Perdants'!$B$226:$B$381,BH83)</f>
        <v>0</v>
      </c>
      <c r="BI92" s="625">
        <f>COUNTIF('Gagnants-Perdants'!$B$226:$B$381,BI83)</f>
        <v>0</v>
      </c>
      <c r="BJ92" s="625">
        <f>COUNTIF('Gagnants-Perdants'!$B$226:$B$381,BJ83)</f>
        <v>0</v>
      </c>
      <c r="BK92" s="625">
        <f>COUNTIF('Gagnants-Perdants'!$B$226:$B$381,BK83)</f>
        <v>0</v>
      </c>
      <c r="BL92" s="625">
        <f>COUNTIF('Gagnants-Perdants'!$B$226:$B$381,BL83)</f>
        <v>0</v>
      </c>
      <c r="BM92" s="625">
        <f>COUNTIF('Gagnants-Perdants'!$B$226:$B$381,BM83)</f>
        <v>0</v>
      </c>
      <c r="BN92" s="625">
        <f>COUNTIF('Gagnants-Perdants'!$B$226:$B$381,BN83)</f>
        <v>0</v>
      </c>
      <c r="BO92" s="625">
        <f>COUNTIF('Gagnants-Perdants'!$B$226:$B$381,BO83)</f>
        <v>0</v>
      </c>
      <c r="BP92" s="625">
        <f>COUNTIF('Gagnants-Perdants'!$B$226:$B$381,BP83)</f>
        <v>0</v>
      </c>
      <c r="BQ92" s="625">
        <f>COUNTIF('Gagnants-Perdants'!$B$226:$B$381,BQ83)</f>
        <v>4</v>
      </c>
      <c r="BR92" s="625">
        <f>COUNTIF('Gagnants-Perdants'!$B$226:$B$381,BR83)</f>
        <v>0</v>
      </c>
      <c r="BS92" s="625">
        <f>COUNTIF('Gagnants-Perdants'!$B$226:$B$381,BS83)</f>
        <v>0</v>
      </c>
    </row>
    <row r="93" spans="1:73" s="53" customFormat="1" ht="12" x14ac:dyDescent="0.25">
      <c r="A93" s="3777"/>
      <c r="B93" s="514" t="s">
        <v>286</v>
      </c>
      <c r="C93" s="496">
        <f t="array" ref="C93">MAX(IF('INTEGRALE verrouillée'!$A$7:$A$108=Bountys!C83,'INTEGRALE verrouillée'!$AQ$7:$AQ$108))</f>
        <v>0</v>
      </c>
      <c r="D93" s="496">
        <f t="array" ref="D93">MAX(IF('INTEGRALE verrouillée'!$A$7:$A$108=Bountys!D83,'INTEGRALE verrouillée'!$AQ$7:$AQ$108))</f>
        <v>3</v>
      </c>
      <c r="E93" s="496">
        <f t="array" ref="E93">MAX(IF('INTEGRALE verrouillée'!$A$7:$A$108=Bountys!E83,'INTEGRALE verrouillée'!$AQ$7:$AQ$108))</f>
        <v>3</v>
      </c>
      <c r="F93" s="496">
        <f t="array" ref="F93">MAX(IF('INTEGRALE verrouillée'!$A$7:$A$108=Bountys!F83,'INTEGRALE verrouillée'!$AQ$7:$AQ$108))</f>
        <v>7</v>
      </c>
      <c r="G93" s="496">
        <f t="array" ref="G93">MAX(IF('INTEGRALE verrouillée'!$A$7:$A$108=Bountys!G83,'INTEGRALE verrouillée'!$AQ$7:$AQ$108))</f>
        <v>12</v>
      </c>
      <c r="H93" s="496">
        <f t="array" ref="H93">MAX(IF('INTEGRALE verrouillée'!$A$7:$A$108=Bountys!H83,'INTEGRALE verrouillée'!$AQ$7:$AQ$108))</f>
        <v>12</v>
      </c>
      <c r="I93" s="496">
        <f t="array" ref="I93">MAX(IF('INTEGRALE verrouillée'!$A$7:$A$108=Bountys!I83,'INTEGRALE verrouillée'!$AQ$7:$AQ$108))</f>
        <v>1</v>
      </c>
      <c r="J93" s="496">
        <f t="array" ref="J93">MAX(IF('INTEGRALE verrouillée'!$A$7:$A$108=Bountys!J83,'INTEGRALE verrouillée'!$AQ$7:$AQ$108))</f>
        <v>1</v>
      </c>
      <c r="K93" s="496">
        <f t="array" ref="K93">MAX(IF('INTEGRALE verrouillée'!$A$7:$A$108=Bountys!K83,'INTEGRALE verrouillée'!$AQ$7:$AQ$108))</f>
        <v>9</v>
      </c>
      <c r="L93" s="496">
        <f t="array" ref="L93">MAX(IF('INTEGRALE verrouillée'!$A$7:$A$108=Bountys!L83,'INTEGRALE verrouillée'!$AQ$7:$AQ$108))</f>
        <v>0</v>
      </c>
      <c r="M93" s="496">
        <f t="array" ref="M93">MAX(IF('INTEGRALE verrouillée'!$A$7:$A$108=Bountys!M83,'INTEGRALE verrouillée'!$AQ$7:$AQ$108))</f>
        <v>10</v>
      </c>
      <c r="N93" s="496">
        <f t="array" ref="N93">MAX(IF('INTEGRALE verrouillée'!$A$7:$A$108=Bountys!N83,'INTEGRALE verrouillée'!$AQ$7:$AQ$108))</f>
        <v>10</v>
      </c>
      <c r="O93" s="496">
        <f t="array" ref="O93">MAX(IF('INTEGRALE verrouillée'!$A$7:$A$108=Bountys!O83,'INTEGRALE verrouillée'!$AQ$7:$AQ$108))</f>
        <v>0</v>
      </c>
      <c r="P93" s="496">
        <f t="array" ref="P93">MAX(IF('INTEGRALE verrouillée'!$A$7:$A$108=Bountys!P83,'INTEGRALE verrouillée'!$AQ$7:$AQ$108))</f>
        <v>10</v>
      </c>
      <c r="Q93" s="496">
        <f t="array" ref="Q93">MAX(IF('INTEGRALE verrouillée'!$A$7:$A$108=Bountys!Q83,'INTEGRALE verrouillée'!$AQ$7:$AQ$108))</f>
        <v>9</v>
      </c>
      <c r="R93" s="496">
        <f t="array" ref="R93">MAX(IF('INTEGRALE verrouillée'!$A$7:$A$108=Bountys!R83,'INTEGRALE verrouillée'!$AQ$7:$AQ$108))</f>
        <v>9</v>
      </c>
      <c r="S93" s="496">
        <f t="array" ref="S93">MAX(IF('INTEGRALE verrouillée'!$A$7:$A$108=Bountys!S83,'INTEGRALE verrouillée'!$AQ$7:$AQ$108))</f>
        <v>1</v>
      </c>
      <c r="T93" s="496">
        <f t="array" ref="T93">MAX(IF('INTEGRALE verrouillée'!$A$7:$A$108=Bountys!T83,'INTEGRALE verrouillée'!$AQ$7:$AQ$108))</f>
        <v>2</v>
      </c>
      <c r="U93" s="496">
        <f t="array" ref="U93">MAX(IF('INTEGRALE verrouillée'!$A$7:$A$108=Bountys!U83,'INTEGRALE verrouillée'!$AQ$7:$AQ$108))</f>
        <v>0</v>
      </c>
      <c r="V93" s="496">
        <f t="array" ref="V93">MAX(IF('INTEGRALE verrouillée'!$A$7:$A$108=Bountys!V83,'INTEGRALE verrouillée'!$AQ$7:$AQ$108))</f>
        <v>0</v>
      </c>
      <c r="W93" s="496">
        <f t="array" ref="W93">MAX(IF('INTEGRALE verrouillée'!$A$7:$A$108=Bountys!W83,'INTEGRALE verrouillée'!$AQ$7:$AQ$108))</f>
        <v>0</v>
      </c>
      <c r="X93" s="496">
        <f t="array" ref="X93">MAX(IF('INTEGRALE verrouillée'!$A$7:$A$108=Bountys!X83,'INTEGRALE verrouillée'!$AQ$7:$AQ$108))</f>
        <v>2</v>
      </c>
      <c r="Y93" s="496">
        <f t="array" ref="Y93">MAX(IF('INTEGRALE verrouillée'!$A$7:$A$108=Bountys!Y83,'INTEGRALE verrouillée'!$AQ$7:$AQ$108))</f>
        <v>3</v>
      </c>
      <c r="Z93" s="496">
        <f t="array" ref="Z93">MAX(IF('INTEGRALE verrouillée'!$A$7:$A$108=Bountys!Z83,'INTEGRALE verrouillée'!$AQ$7:$AQ$108))</f>
        <v>1</v>
      </c>
      <c r="AA93" s="496">
        <f t="array" ref="AA93">MAX(IF('INTEGRALE verrouillée'!$A$7:$A$108=Bountys!AA83,'INTEGRALE verrouillée'!$AQ$7:$AQ$108))</f>
        <v>3</v>
      </c>
      <c r="AB93" s="496">
        <f t="array" ref="AB93">MAX(IF('INTEGRALE verrouillée'!$A$7:$A$108=Bountys!AB83,'INTEGRALE verrouillée'!$AQ$7:$AQ$108))</f>
        <v>11</v>
      </c>
      <c r="AC93" s="496">
        <f t="array" ref="AC93">MAX(IF('INTEGRALE verrouillée'!$A$7:$A$108=Bountys!AC83,'INTEGRALE verrouillée'!$AQ$7:$AQ$108))</f>
        <v>0</v>
      </c>
      <c r="AD93" s="496">
        <f t="array" ref="AD93">MAX(IF('INTEGRALE verrouillée'!$A$7:$A$108=Bountys!AD83,'INTEGRALE verrouillée'!$AQ$7:$AQ$108))</f>
        <v>1</v>
      </c>
      <c r="AE93" s="496">
        <f t="array" ref="AE93">MAX(IF('INTEGRALE verrouillée'!$A$7:$A$108=Bountys!AE83,'INTEGRALE verrouillée'!$AQ$7:$AQ$108))</f>
        <v>3</v>
      </c>
      <c r="AF93" s="496">
        <f t="array" ref="AF93">MAX(IF('INTEGRALE verrouillée'!$A$7:$A$108=Bountys!AF83,'INTEGRALE verrouillée'!$AQ$7:$AQ$108))</f>
        <v>5</v>
      </c>
      <c r="AG93" s="496">
        <f t="array" ref="AG93">MAX(IF('INTEGRALE verrouillée'!$A$7:$A$108=Bountys!AG83,'INTEGRALE verrouillée'!$AQ$7:$AQ$108))</f>
        <v>9</v>
      </c>
      <c r="AH93" s="496">
        <f t="array" ref="AH93">MAX(IF('INTEGRALE verrouillée'!$A$7:$A$108=Bountys!AH83,'INTEGRALE verrouillée'!$AQ$7:$AQ$108))</f>
        <v>1</v>
      </c>
      <c r="AI93" s="496">
        <f t="array" ref="AI93">MAX(IF('INTEGRALE verrouillée'!$A$7:$A$108=Bountys!AI83,'INTEGRALE verrouillée'!$AQ$7:$AQ$108))</f>
        <v>9</v>
      </c>
      <c r="AJ93" s="496">
        <f t="array" ref="AJ93">MAX(IF('INTEGRALE verrouillée'!$A$7:$A$108=Bountys!AJ83,'INTEGRALE verrouillée'!$AQ$7:$AQ$108))</f>
        <v>5</v>
      </c>
      <c r="AK93" s="496">
        <f t="array" ref="AK93">MAX(IF('INTEGRALE verrouillée'!$A$7:$A$108=Bountys!AK83,'INTEGRALE verrouillée'!$AQ$7:$AQ$108))</f>
        <v>9</v>
      </c>
      <c r="AL93" s="496">
        <f t="array" ref="AL93">MAX(IF('INTEGRALE verrouillée'!$A$7:$A$108=Bountys!AL83,'INTEGRALE verrouillée'!$AQ$7:$AQ$108))</f>
        <v>2</v>
      </c>
      <c r="AM93" s="496">
        <f t="array" ref="AM93">MAX(IF('INTEGRALE verrouillée'!$A$7:$A$108=Bountys!AM83,'INTEGRALE verrouillée'!$AQ$7:$AQ$108))</f>
        <v>1</v>
      </c>
      <c r="AN93" s="496">
        <f t="array" ref="AN93">MAX(IF('INTEGRALE verrouillée'!$A$7:$A$108=Bountys!AN83,'INTEGRALE verrouillée'!$AQ$7:$AQ$108))</f>
        <v>0</v>
      </c>
      <c r="AO93" s="496">
        <f t="array" ref="AO93">MAX(IF('INTEGRALE verrouillée'!$A$7:$A$108=Bountys!AO83,'INTEGRALE verrouillée'!$AQ$7:$AQ$108))</f>
        <v>0</v>
      </c>
      <c r="AP93" s="875">
        <f t="array" ref="AP93">MAX(IF('INTEGRALE verrouillée'!$A$7:$A$108=Bountys!AP83,'INTEGRALE verrouillée'!$AQ$7:$AQ$108))</f>
        <v>1</v>
      </c>
      <c r="AQ93" s="908">
        <f t="array" ref="AQ93">MAX(IF('INTEGRALE verrouillée'!$A$7:$A$108=Bountys!AQ83,'INTEGRALE verrouillée'!$AQ$7:$AQ$108))</f>
        <v>0</v>
      </c>
      <c r="AR93" s="496">
        <f t="array" ref="AR93">MAX(IF('INTEGRALE verrouillée'!$A$7:$A$108=Bountys!AR83,'INTEGRALE verrouillée'!$AQ$7:$AQ$108))</f>
        <v>0</v>
      </c>
      <c r="AS93" s="496">
        <f t="array" ref="AS93">MAX(IF('INTEGRALE verrouillée'!$A$7:$A$108=Bountys!AS83,'INTEGRALE verrouillée'!$AQ$7:$AQ$108))</f>
        <v>0</v>
      </c>
      <c r="AT93" s="496">
        <f t="array" ref="AT93">MAX(IF('INTEGRALE verrouillée'!$A$7:$A$108=Bountys!AT83,'INTEGRALE verrouillée'!$AQ$7:$AQ$108))</f>
        <v>0</v>
      </c>
      <c r="AU93" s="496">
        <f t="array" ref="AU93">MAX(IF('INTEGRALE verrouillée'!$A$7:$A$108=Bountys!AU83,'INTEGRALE verrouillée'!$AQ$7:$AQ$108))</f>
        <v>0</v>
      </c>
      <c r="AV93" s="496">
        <f t="array" ref="AV93">MAX(IF('INTEGRALE verrouillée'!$A$7:$A$108=Bountys!AV83,'INTEGRALE verrouillée'!$AQ$7:$AQ$108))</f>
        <v>0</v>
      </c>
      <c r="AW93" s="496">
        <f t="array" ref="AW93">MAX(IF('INTEGRALE verrouillée'!$A$7:$A$108=Bountys!AW83,'INTEGRALE verrouillée'!$AQ$7:$AQ$108))</f>
        <v>0</v>
      </c>
      <c r="AX93" s="496">
        <f t="array" ref="AX93">MAX(IF('INTEGRALE verrouillée'!$A$7:$A$108=Bountys!AX83,'INTEGRALE verrouillée'!$AQ$7:$AQ$108))</f>
        <v>0</v>
      </c>
      <c r="AY93" s="496">
        <f t="array" ref="AY93">MAX(IF('INTEGRALE verrouillée'!$A$7:$A$108=Bountys!AY83,'INTEGRALE verrouillée'!$AQ$7:$AQ$108))</f>
        <v>0</v>
      </c>
      <c r="AZ93" s="496">
        <f t="array" ref="AZ93">MAX(IF('INTEGRALE verrouillée'!$A$7:$A$108=Bountys!AZ83,'INTEGRALE verrouillée'!$AQ$7:$AQ$108))</f>
        <v>0</v>
      </c>
      <c r="BA93" s="496">
        <f t="array" ref="BA93">MAX(IF('INTEGRALE verrouillée'!$A$7:$A$108=Bountys!BA83,'INTEGRALE verrouillée'!$AQ$7:$AQ$108))</f>
        <v>1</v>
      </c>
      <c r="BB93" s="496">
        <f t="array" ref="BB93">MAX(IF('INTEGRALE verrouillée'!$A$7:$A$108=Bountys!BB83,'INTEGRALE verrouillée'!$AQ$7:$AQ$108))</f>
        <v>0</v>
      </c>
      <c r="BC93" s="496">
        <f t="array" ref="BC93">MAX(IF('INTEGRALE verrouillée'!$A$7:$A$108=Bountys!BC83,'INTEGRALE verrouillée'!$AQ$7:$AQ$108))</f>
        <v>0</v>
      </c>
      <c r="BD93" s="496">
        <f t="array" ref="BD93">MAX(IF('INTEGRALE verrouillée'!$A$7:$A$108=Bountys!BD83,'INTEGRALE verrouillée'!$AQ$7:$AQ$108))</f>
        <v>1</v>
      </c>
      <c r="BE93" s="496">
        <f t="array" ref="BE93">MAX(IF('INTEGRALE verrouillée'!$A$7:$A$108=Bountys!BE83,'INTEGRALE verrouillée'!$AQ$7:$AQ$108))</f>
        <v>0</v>
      </c>
      <c r="BF93" s="496">
        <f t="array" ref="BF93">MAX(IF('INTEGRALE verrouillée'!$A$7:$A$108=Bountys!BF83,'INTEGRALE verrouillée'!$AQ$7:$AQ$108))</f>
        <v>0</v>
      </c>
      <c r="BG93" s="496">
        <f t="array" ref="BG93">MAX(IF('INTEGRALE verrouillée'!$A$7:$A$108=Bountys!BG83,'INTEGRALE verrouillée'!$AQ$7:$AQ$108))</f>
        <v>0</v>
      </c>
      <c r="BH93" s="496">
        <f t="array" ref="BH93">MAX(IF('INTEGRALE verrouillée'!$A$7:$A$108=Bountys!BH83,'INTEGRALE verrouillée'!$AQ$7:$AQ$108))</f>
        <v>0</v>
      </c>
      <c r="BI93" s="496">
        <f t="array" ref="BI93">MAX(IF('INTEGRALE verrouillée'!$A$7:$A$108=Bountys!BI83,'INTEGRALE verrouillée'!$AQ$7:$AQ$108))</f>
        <v>0</v>
      </c>
      <c r="BJ93" s="496">
        <f t="array" ref="BJ93">MAX(IF('INTEGRALE verrouillée'!$A$7:$A$108=Bountys!BJ83,'INTEGRALE verrouillée'!$AQ$7:$AQ$108))</f>
        <v>0</v>
      </c>
      <c r="BK93" s="496">
        <f t="array" ref="BK93">MAX(IF('INTEGRALE verrouillée'!$A$7:$A$108=Bountys!BK83,'INTEGRALE verrouillée'!$AQ$7:$AQ$108))</f>
        <v>0</v>
      </c>
      <c r="BL93" s="496">
        <f t="array" ref="BL93">MAX(IF('INTEGRALE verrouillée'!$A$7:$A$108=Bountys!BL83,'INTEGRALE verrouillée'!$AQ$7:$AQ$108))</f>
        <v>0</v>
      </c>
      <c r="BM93" s="496">
        <f t="array" ref="BM93">MAX(IF('INTEGRALE verrouillée'!$A$7:$A$108=Bountys!BM83,'INTEGRALE verrouillée'!$AQ$7:$AQ$108))</f>
        <v>0</v>
      </c>
      <c r="BN93" s="496">
        <f t="array" ref="BN93">MAX(IF('INTEGRALE verrouillée'!$A$7:$A$108=Bountys!BN83,'INTEGRALE verrouillée'!$AQ$7:$AQ$108))</f>
        <v>0</v>
      </c>
      <c r="BO93" s="496">
        <f t="array" ref="BO93">MAX(IF('INTEGRALE verrouillée'!$A$7:$A$108=Bountys!BO83,'INTEGRALE verrouillée'!$AQ$7:$AQ$108))</f>
        <v>0</v>
      </c>
      <c r="BP93" s="496">
        <f t="array" ref="BP93">MAX(IF('INTEGRALE verrouillée'!$A$7:$A$108=Bountys!BP83,'INTEGRALE verrouillée'!$AQ$7:$AQ$108))</f>
        <v>0</v>
      </c>
      <c r="BQ93" s="496">
        <f t="array" ref="BQ93">MAX(IF('INTEGRALE verrouillée'!$A$7:$A$108=Bountys!BQ83,'INTEGRALE verrouillée'!$AQ$7:$AQ$108))</f>
        <v>1</v>
      </c>
      <c r="BR93" s="496">
        <f t="array" ref="BR93">MAX(IF('INTEGRALE verrouillée'!$A$7:$A$108=Bountys!BR83,'INTEGRALE verrouillée'!$AQ$7:$AQ$108))</f>
        <v>0</v>
      </c>
      <c r="BS93" s="496">
        <f t="array" ref="BS93">MAX(IF('INTEGRALE verrouillée'!$A$7:$A$108=Bountys!BS83,'INTEGRALE verrouillée'!$AQ$7:$AQ$108))</f>
        <v>0</v>
      </c>
    </row>
    <row r="94" spans="1:73" s="53" customFormat="1" ht="12" x14ac:dyDescent="0.25">
      <c r="A94" s="3777"/>
      <c r="B94" s="654" t="s">
        <v>303</v>
      </c>
      <c r="C94" s="659">
        <f t="array" ref="C94">MAX(IF('INTEGRALE verrouillée'!$A$7:$A$108=Bountys!C83,'INTEGRALE verrouillée'!$AR$7:$AR$108))</f>
        <v>0</v>
      </c>
      <c r="D94" s="659">
        <f t="array" ref="D94">MAX(IF('INTEGRALE verrouillée'!$A$7:$A$108=Bountys!D83,'INTEGRALE verrouillée'!$AR$7:$AR$108))</f>
        <v>0</v>
      </c>
      <c r="E94" s="659">
        <f t="array" ref="E94">MAX(IF('INTEGRALE verrouillée'!$A$7:$A$108=Bountys!E83,'INTEGRALE verrouillée'!$AR$7:$AR$108))</f>
        <v>0</v>
      </c>
      <c r="F94" s="659">
        <f t="array" ref="F94">MAX(IF('INTEGRALE verrouillée'!$A$7:$A$108=Bountys!F83,'INTEGRALE verrouillée'!$AR$7:$AR$108))</f>
        <v>0</v>
      </c>
      <c r="G94" s="659">
        <f t="array" ref="G94">MAX(IF('INTEGRALE verrouillée'!$A$7:$A$108=Bountys!G83,'INTEGRALE verrouillée'!$AR$7:$AR$108))</f>
        <v>2</v>
      </c>
      <c r="H94" s="659">
        <f t="array" ref="H94">MAX(IF('INTEGRALE verrouillée'!$A$7:$A$108=Bountys!H83,'INTEGRALE verrouillée'!$AR$7:$AR$108))</f>
        <v>0</v>
      </c>
      <c r="I94" s="659">
        <f t="array" ref="I94">MAX(IF('INTEGRALE verrouillée'!$A$7:$A$108=Bountys!I83,'INTEGRALE verrouillée'!$AR$7:$AR$108))</f>
        <v>0</v>
      </c>
      <c r="J94" s="659">
        <f t="array" ref="J94">MAX(IF('INTEGRALE verrouillée'!$A$7:$A$108=Bountys!J83,'INTEGRALE verrouillée'!$AR$7:$AR$108))</f>
        <v>0</v>
      </c>
      <c r="K94" s="659">
        <f t="array" ref="K94">MAX(IF('INTEGRALE verrouillée'!$A$7:$A$108=Bountys!K83,'INTEGRALE verrouillée'!$AR$7:$AR$108))</f>
        <v>2</v>
      </c>
      <c r="L94" s="659">
        <f t="array" ref="L94">MAX(IF('INTEGRALE verrouillée'!$A$7:$A$108=Bountys!L83,'INTEGRALE verrouillée'!$AR$7:$AR$108))</f>
        <v>0</v>
      </c>
      <c r="M94" s="659">
        <f t="array" ref="M94">MAX(IF('INTEGRALE verrouillée'!$A$7:$A$108=Bountys!M83,'INTEGRALE verrouillée'!$AR$7:$AR$108))</f>
        <v>0</v>
      </c>
      <c r="N94" s="659">
        <f t="array" ref="N94">MAX(IF('INTEGRALE verrouillée'!$A$7:$A$108=Bountys!N83,'INTEGRALE verrouillée'!$AR$7:$AR$108))</f>
        <v>3</v>
      </c>
      <c r="O94" s="659">
        <f t="array" ref="O94">MAX(IF('INTEGRALE verrouillée'!$A$7:$A$108=Bountys!O83,'INTEGRALE verrouillée'!$AR$7:$AR$108))</f>
        <v>0</v>
      </c>
      <c r="P94" s="659">
        <f t="array" ref="P94">MAX(IF('INTEGRALE verrouillée'!$A$7:$A$108=Bountys!P83,'INTEGRALE verrouillée'!$AR$7:$AR$108))</f>
        <v>0</v>
      </c>
      <c r="Q94" s="659">
        <f t="array" ref="Q94">MAX(IF('INTEGRALE verrouillée'!$A$7:$A$108=Bountys!Q83,'INTEGRALE verrouillée'!$AR$7:$AR$108))</f>
        <v>0</v>
      </c>
      <c r="R94" s="659">
        <f t="array" ref="R94">MAX(IF('INTEGRALE verrouillée'!$A$7:$A$108=Bountys!R83,'INTEGRALE verrouillée'!$AR$7:$AR$108))</f>
        <v>0</v>
      </c>
      <c r="S94" s="659">
        <f t="array" ref="S94">MAX(IF('INTEGRALE verrouillée'!$A$7:$A$108=Bountys!S83,'INTEGRALE verrouillée'!$AR$7:$AR$108))</f>
        <v>0</v>
      </c>
      <c r="T94" s="659">
        <f t="array" ref="T94">MAX(IF('INTEGRALE verrouillée'!$A$7:$A$108=Bountys!T83,'INTEGRALE verrouillée'!$AR$7:$AR$108))</f>
        <v>0</v>
      </c>
      <c r="U94" s="659">
        <f t="array" ref="U94">MAX(IF('INTEGRALE verrouillée'!$A$7:$A$108=Bountys!U83,'INTEGRALE verrouillée'!$AR$7:$AR$108))</f>
        <v>0</v>
      </c>
      <c r="V94" s="659">
        <f t="array" ref="V94">MAX(IF('INTEGRALE verrouillée'!$A$7:$A$108=Bountys!V83,'INTEGRALE verrouillée'!$AR$7:$AR$108))</f>
        <v>0</v>
      </c>
      <c r="W94" s="659">
        <f t="array" ref="W94">MAX(IF('INTEGRALE verrouillée'!$A$7:$A$108=Bountys!W83,'INTEGRALE verrouillée'!$AR$7:$AR$108))</f>
        <v>0</v>
      </c>
      <c r="X94" s="659">
        <f t="array" ref="X94">MAX(IF('INTEGRALE verrouillée'!$A$7:$A$108=Bountys!X83,'INTEGRALE verrouillée'!$AR$7:$AR$108))</f>
        <v>0</v>
      </c>
      <c r="Y94" s="659">
        <f t="array" ref="Y94">MAX(IF('INTEGRALE verrouillée'!$A$7:$A$108=Bountys!Y83,'INTEGRALE verrouillée'!$AR$7:$AR$108))</f>
        <v>0</v>
      </c>
      <c r="Z94" s="659">
        <f t="array" ref="Z94">MAX(IF('INTEGRALE verrouillée'!$A$7:$A$108=Bountys!Z83,'INTEGRALE verrouillée'!$AR$7:$AR$108))</f>
        <v>1</v>
      </c>
      <c r="AA94" s="659">
        <f t="array" ref="AA94">MAX(IF('INTEGRALE verrouillée'!$A$7:$A$108=Bountys!AA83,'INTEGRALE verrouillée'!$AR$7:$AR$108))</f>
        <v>0</v>
      </c>
      <c r="AB94" s="659">
        <f t="array" ref="AB94">MAX(IF('INTEGRALE verrouillée'!$A$7:$A$108=Bountys!AB83,'INTEGRALE verrouillée'!$AR$7:$AR$108))</f>
        <v>0</v>
      </c>
      <c r="AC94" s="659">
        <f t="array" ref="AC94">MAX(IF('INTEGRALE verrouillée'!$A$7:$A$108=Bountys!AC83,'INTEGRALE verrouillée'!$AR$7:$AR$108))</f>
        <v>0</v>
      </c>
      <c r="AD94" s="659">
        <f t="array" ref="AD94">MAX(IF('INTEGRALE verrouillée'!$A$7:$A$108=Bountys!AD83,'INTEGRALE verrouillée'!$AR$7:$AR$108))</f>
        <v>0</v>
      </c>
      <c r="AE94" s="659">
        <f t="array" ref="AE94">MAX(IF('INTEGRALE verrouillée'!$A$7:$A$108=Bountys!AE83,'INTEGRALE verrouillée'!$AR$7:$AR$108))</f>
        <v>1</v>
      </c>
      <c r="AF94" s="659">
        <f t="array" ref="AF94">MAX(IF('INTEGRALE verrouillée'!$A$7:$A$108=Bountys!AF83,'INTEGRALE verrouillée'!$AR$7:$AR$108))</f>
        <v>0</v>
      </c>
      <c r="AG94" s="659">
        <f t="array" ref="AG94">MAX(IF('INTEGRALE verrouillée'!$A$7:$A$108=Bountys!AG83,'INTEGRALE verrouillée'!$AR$7:$AR$108))</f>
        <v>1</v>
      </c>
      <c r="AH94" s="659">
        <f t="array" ref="AH94">MAX(IF('INTEGRALE verrouillée'!$A$7:$A$108=Bountys!AH83,'INTEGRALE verrouillée'!$AR$7:$AR$108))</f>
        <v>0</v>
      </c>
      <c r="AI94" s="659">
        <f t="array" ref="AI94">MAX(IF('INTEGRALE verrouillée'!$A$7:$A$108=Bountys!AI83,'INTEGRALE verrouillée'!$AR$7:$AR$108))</f>
        <v>0</v>
      </c>
      <c r="AJ94" s="659">
        <f t="array" ref="AJ94">MAX(IF('INTEGRALE verrouillée'!$A$7:$A$108=Bountys!AJ83,'INTEGRALE verrouillée'!$AR$7:$AR$108))</f>
        <v>0</v>
      </c>
      <c r="AK94" s="659">
        <f t="array" ref="AK94">MAX(IF('INTEGRALE verrouillée'!$A$7:$A$108=Bountys!AK83,'INTEGRALE verrouillée'!$AR$7:$AR$108))</f>
        <v>0</v>
      </c>
      <c r="AL94" s="659">
        <f t="array" ref="AL94">MAX(IF('INTEGRALE verrouillée'!$A$7:$A$108=Bountys!AL83,'INTEGRALE verrouillée'!$AR$7:$AR$108))</f>
        <v>1</v>
      </c>
      <c r="AM94" s="659">
        <f t="array" ref="AM94">MAX(IF('INTEGRALE verrouillée'!$A$7:$A$108=Bountys!AM83,'INTEGRALE verrouillée'!$AR$7:$AR$108))</f>
        <v>0</v>
      </c>
      <c r="AN94" s="659">
        <f t="array" ref="AN94">MAX(IF('INTEGRALE verrouillée'!$A$7:$A$108=Bountys!AN83,'INTEGRALE verrouillée'!$AR$7:$AR$108))</f>
        <v>0</v>
      </c>
      <c r="AO94" s="659">
        <f t="array" ref="AO94">MAX(IF('INTEGRALE verrouillée'!$A$7:$A$108=Bountys!AO83,'INTEGRALE verrouillée'!$AR$7:$AR$108))</f>
        <v>0</v>
      </c>
      <c r="AP94" s="876">
        <f t="array" ref="AP94">MAX(IF('INTEGRALE verrouillée'!$A$7:$A$108=Bountys!AP83,'INTEGRALE verrouillée'!$AR$7:$AR$108))</f>
        <v>0</v>
      </c>
      <c r="AQ94" s="909">
        <f t="array" ref="AQ94">MAX(IF('INTEGRALE verrouillée'!$A$7:$A$108=Bountys!AQ83,'INTEGRALE verrouillée'!$AR$7:$AR$108))</f>
        <v>0</v>
      </c>
      <c r="AR94" s="659">
        <f t="array" ref="AR94">MAX(IF('INTEGRALE verrouillée'!$A$7:$A$108=Bountys!AR83,'INTEGRALE verrouillée'!$AR$7:$AR$108))</f>
        <v>0</v>
      </c>
      <c r="AS94" s="659">
        <f t="array" ref="AS94">MAX(IF('INTEGRALE verrouillée'!$A$7:$A$108=Bountys!AS83,'INTEGRALE verrouillée'!$AR$7:$AR$108))</f>
        <v>0</v>
      </c>
      <c r="AT94" s="659">
        <f t="array" ref="AT94">MAX(IF('INTEGRALE verrouillée'!$A$7:$A$108=Bountys!AT83,'INTEGRALE verrouillée'!$AR$7:$AR$108))</f>
        <v>0</v>
      </c>
      <c r="AU94" s="659">
        <f t="array" ref="AU94">MAX(IF('INTEGRALE verrouillée'!$A$7:$A$108=Bountys!AU83,'INTEGRALE verrouillée'!$AR$7:$AR$108))</f>
        <v>0</v>
      </c>
      <c r="AV94" s="659">
        <f t="array" ref="AV94">MAX(IF('INTEGRALE verrouillée'!$A$7:$A$108=Bountys!AV83,'INTEGRALE verrouillée'!$AR$7:$AR$108))</f>
        <v>0</v>
      </c>
      <c r="AW94" s="659">
        <f t="array" ref="AW94">MAX(IF('INTEGRALE verrouillée'!$A$7:$A$108=Bountys!AW83,'INTEGRALE verrouillée'!$AR$7:$AR$108))</f>
        <v>0</v>
      </c>
      <c r="AX94" s="659">
        <f t="array" ref="AX94">MAX(IF('INTEGRALE verrouillée'!$A$7:$A$108=Bountys!AX83,'INTEGRALE verrouillée'!$AR$7:$AR$108))</f>
        <v>0</v>
      </c>
      <c r="AY94" s="659">
        <f t="array" ref="AY94">MAX(IF('INTEGRALE verrouillée'!$A$7:$A$108=Bountys!AY83,'INTEGRALE verrouillée'!$AR$7:$AR$108))</f>
        <v>0</v>
      </c>
      <c r="AZ94" s="659">
        <f t="array" ref="AZ94">MAX(IF('INTEGRALE verrouillée'!$A$7:$A$108=Bountys!AZ83,'INTEGRALE verrouillée'!$AR$7:$AR$108))</f>
        <v>0</v>
      </c>
      <c r="BA94" s="659">
        <f t="array" ref="BA94">MAX(IF('INTEGRALE verrouillée'!$A$7:$A$108=Bountys!BA83,'INTEGRALE verrouillée'!$AR$7:$AR$108))</f>
        <v>0</v>
      </c>
      <c r="BB94" s="659">
        <f t="array" ref="BB94">MAX(IF('INTEGRALE verrouillée'!$A$7:$A$108=Bountys!BB83,'INTEGRALE verrouillée'!$AR$7:$AR$108))</f>
        <v>0</v>
      </c>
      <c r="BC94" s="659">
        <f t="array" ref="BC94">MAX(IF('INTEGRALE verrouillée'!$A$7:$A$108=Bountys!BC83,'INTEGRALE verrouillée'!$AR$7:$AR$108))</f>
        <v>0</v>
      </c>
      <c r="BD94" s="659">
        <f t="array" ref="BD94">MAX(IF('INTEGRALE verrouillée'!$A$7:$A$108=Bountys!BD83,'INTEGRALE verrouillée'!$AR$7:$AR$108))</f>
        <v>0</v>
      </c>
      <c r="BE94" s="659">
        <f t="array" ref="BE94">MAX(IF('INTEGRALE verrouillée'!$A$7:$A$108=Bountys!BE83,'INTEGRALE verrouillée'!$AR$7:$AR$108))</f>
        <v>0</v>
      </c>
      <c r="BF94" s="659">
        <f t="array" ref="BF94">MAX(IF('INTEGRALE verrouillée'!$A$7:$A$108=Bountys!BF83,'INTEGRALE verrouillée'!$AR$7:$AR$108))</f>
        <v>0</v>
      </c>
      <c r="BG94" s="659">
        <f t="array" ref="BG94">MAX(IF('INTEGRALE verrouillée'!$A$7:$A$108=Bountys!BG83,'INTEGRALE verrouillée'!$AR$7:$AR$108))</f>
        <v>0</v>
      </c>
      <c r="BH94" s="659">
        <f t="array" ref="BH94">MAX(IF('INTEGRALE verrouillée'!$A$7:$A$108=Bountys!BH83,'INTEGRALE verrouillée'!$AR$7:$AR$108))</f>
        <v>0</v>
      </c>
      <c r="BI94" s="659">
        <f t="array" ref="BI94">MAX(IF('INTEGRALE verrouillée'!$A$7:$A$108=Bountys!BI83,'INTEGRALE verrouillée'!$AR$7:$AR$108))</f>
        <v>0</v>
      </c>
      <c r="BJ94" s="659">
        <f t="array" ref="BJ94">MAX(IF('INTEGRALE verrouillée'!$A$7:$A$108=Bountys!BJ83,'INTEGRALE verrouillée'!$AR$7:$AR$108))</f>
        <v>0</v>
      </c>
      <c r="BK94" s="659">
        <f t="array" ref="BK94">MAX(IF('INTEGRALE verrouillée'!$A$7:$A$108=Bountys!BK83,'INTEGRALE verrouillée'!$AR$7:$AR$108))</f>
        <v>0</v>
      </c>
      <c r="BL94" s="659">
        <f t="array" ref="BL94">MAX(IF('INTEGRALE verrouillée'!$A$7:$A$108=Bountys!BL83,'INTEGRALE verrouillée'!$AR$7:$AR$108))</f>
        <v>0</v>
      </c>
      <c r="BM94" s="659">
        <f t="array" ref="BM94">MAX(IF('INTEGRALE verrouillée'!$A$7:$A$108=Bountys!BM83,'INTEGRALE verrouillée'!$AR$7:$AR$108))</f>
        <v>0</v>
      </c>
      <c r="BN94" s="659">
        <f t="array" ref="BN94">MAX(IF('INTEGRALE verrouillée'!$A$7:$A$108=Bountys!BN83,'INTEGRALE verrouillée'!$AR$7:$AR$108))</f>
        <v>0</v>
      </c>
      <c r="BO94" s="659">
        <f t="array" ref="BO94">MAX(IF('INTEGRALE verrouillée'!$A$7:$A$108=Bountys!BO83,'INTEGRALE verrouillée'!$AR$7:$AR$108))</f>
        <v>0</v>
      </c>
      <c r="BP94" s="659">
        <f t="array" ref="BP94">MAX(IF('INTEGRALE verrouillée'!$A$7:$A$108=Bountys!BP83,'INTEGRALE verrouillée'!$AR$7:$AR$108))</f>
        <v>0</v>
      </c>
      <c r="BQ94" s="659">
        <f t="array" ref="BQ94">MAX(IF('INTEGRALE verrouillée'!$A$7:$A$108=Bountys!BQ83,'INTEGRALE verrouillée'!$AR$7:$AR$108))</f>
        <v>1</v>
      </c>
      <c r="BR94" s="659">
        <f t="array" ref="BR94">MAX(IF('INTEGRALE verrouillée'!$A$7:$A$108=Bountys!BR83,'INTEGRALE verrouillée'!$AR$7:$AR$108))</f>
        <v>0</v>
      </c>
      <c r="BS94" s="659">
        <f t="array" ref="BS94">MAX(IF('INTEGRALE verrouillée'!$A$7:$A$108=Bountys!BS83,'INTEGRALE verrouillée'!$AR$7:$AR$108))</f>
        <v>0</v>
      </c>
    </row>
    <row r="95" spans="1:73" s="53" customFormat="1" ht="12" x14ac:dyDescent="0.25">
      <c r="A95" s="3777"/>
      <c r="B95" s="515" t="s">
        <v>287</v>
      </c>
      <c r="C95" s="497" t="str">
        <f t="shared" ref="C95" si="15">IF(C93&gt;0,(C92+C94)/C93,"-")</f>
        <v>-</v>
      </c>
      <c r="D95" s="497">
        <f t="shared" ref="D95:BO95" si="16">IF(D93&gt;0,(D92+D94)/D93,"-")</f>
        <v>2.6666666666666665</v>
      </c>
      <c r="E95" s="497">
        <f t="shared" si="16"/>
        <v>0.66666666666666663</v>
      </c>
      <c r="F95" s="497">
        <f t="shared" si="16"/>
        <v>0</v>
      </c>
      <c r="G95" s="497">
        <f t="shared" si="16"/>
        <v>1</v>
      </c>
      <c r="H95" s="497">
        <f t="shared" si="16"/>
        <v>0.91666666666666663</v>
      </c>
      <c r="I95" s="497">
        <f t="shared" si="16"/>
        <v>0</v>
      </c>
      <c r="J95" s="497">
        <f t="shared" si="16"/>
        <v>0</v>
      </c>
      <c r="K95" s="497">
        <f t="shared" si="16"/>
        <v>1.3333333333333333</v>
      </c>
      <c r="L95" s="497" t="str">
        <f t="shared" si="16"/>
        <v>-</v>
      </c>
      <c r="M95" s="497">
        <f t="shared" si="16"/>
        <v>0.2</v>
      </c>
      <c r="N95" s="497">
        <f t="shared" si="16"/>
        <v>3.5</v>
      </c>
      <c r="O95" s="497" t="str">
        <f t="shared" si="16"/>
        <v>-</v>
      </c>
      <c r="P95" s="497">
        <f t="shared" si="16"/>
        <v>0.6</v>
      </c>
      <c r="Q95" s="497">
        <f t="shared" si="16"/>
        <v>0.77777777777777779</v>
      </c>
      <c r="R95" s="497">
        <f t="shared" si="16"/>
        <v>0.44444444444444442</v>
      </c>
      <c r="S95" s="497">
        <f t="shared" si="16"/>
        <v>0</v>
      </c>
      <c r="T95" s="497">
        <f t="shared" si="16"/>
        <v>0</v>
      </c>
      <c r="U95" s="497" t="str">
        <f t="shared" si="16"/>
        <v>-</v>
      </c>
      <c r="V95" s="497" t="str">
        <f t="shared" si="16"/>
        <v>-</v>
      </c>
      <c r="W95" s="497" t="str">
        <f t="shared" si="16"/>
        <v>-</v>
      </c>
      <c r="X95" s="497">
        <f t="shared" si="16"/>
        <v>0</v>
      </c>
      <c r="Y95" s="497">
        <f t="shared" si="16"/>
        <v>0</v>
      </c>
      <c r="Z95" s="497">
        <f t="shared" si="16"/>
        <v>4</v>
      </c>
      <c r="AA95" s="497">
        <f t="shared" si="16"/>
        <v>0</v>
      </c>
      <c r="AB95" s="497">
        <f t="shared" si="16"/>
        <v>1.1818181818181819</v>
      </c>
      <c r="AC95" s="497" t="str">
        <f t="shared" si="16"/>
        <v>-</v>
      </c>
      <c r="AD95" s="497">
        <f t="shared" si="16"/>
        <v>4</v>
      </c>
      <c r="AE95" s="497">
        <f t="shared" si="16"/>
        <v>3</v>
      </c>
      <c r="AF95" s="497">
        <f t="shared" si="16"/>
        <v>0.4</v>
      </c>
      <c r="AG95" s="497">
        <f t="shared" si="16"/>
        <v>0.55555555555555558</v>
      </c>
      <c r="AH95" s="497">
        <f t="shared" si="16"/>
        <v>0</v>
      </c>
      <c r="AI95" s="497">
        <f t="shared" si="16"/>
        <v>1</v>
      </c>
      <c r="AJ95" s="497">
        <f t="shared" si="16"/>
        <v>0.8</v>
      </c>
      <c r="AK95" s="497">
        <f t="shared" si="16"/>
        <v>0.1111111111111111</v>
      </c>
      <c r="AL95" s="497">
        <f t="shared" si="16"/>
        <v>4</v>
      </c>
      <c r="AM95" s="497">
        <f t="shared" si="16"/>
        <v>4</v>
      </c>
      <c r="AN95" s="497" t="str">
        <f t="shared" si="16"/>
        <v>-</v>
      </c>
      <c r="AO95" s="497" t="str">
        <f t="shared" si="16"/>
        <v>-</v>
      </c>
      <c r="AP95" s="877">
        <f t="shared" si="16"/>
        <v>1</v>
      </c>
      <c r="AQ95" s="910" t="str">
        <f t="shared" si="16"/>
        <v>-</v>
      </c>
      <c r="AR95" s="497" t="str">
        <f t="shared" si="16"/>
        <v>-</v>
      </c>
      <c r="AS95" s="497" t="str">
        <f t="shared" si="16"/>
        <v>-</v>
      </c>
      <c r="AT95" s="497" t="str">
        <f t="shared" si="16"/>
        <v>-</v>
      </c>
      <c r="AU95" s="497" t="str">
        <f t="shared" si="16"/>
        <v>-</v>
      </c>
      <c r="AV95" s="497" t="str">
        <f t="shared" si="16"/>
        <v>-</v>
      </c>
      <c r="AW95" s="497" t="str">
        <f t="shared" si="16"/>
        <v>-</v>
      </c>
      <c r="AX95" s="497" t="str">
        <f t="shared" si="16"/>
        <v>-</v>
      </c>
      <c r="AY95" s="497" t="str">
        <f t="shared" si="16"/>
        <v>-</v>
      </c>
      <c r="AZ95" s="497" t="str">
        <f t="shared" si="16"/>
        <v>-</v>
      </c>
      <c r="BA95" s="497">
        <f t="shared" si="16"/>
        <v>0</v>
      </c>
      <c r="BB95" s="497" t="str">
        <f t="shared" si="16"/>
        <v>-</v>
      </c>
      <c r="BC95" s="497" t="str">
        <f t="shared" si="16"/>
        <v>-</v>
      </c>
      <c r="BD95" s="497">
        <f t="shared" si="16"/>
        <v>0</v>
      </c>
      <c r="BE95" s="497" t="str">
        <f t="shared" si="16"/>
        <v>-</v>
      </c>
      <c r="BF95" s="497" t="str">
        <f t="shared" si="16"/>
        <v>-</v>
      </c>
      <c r="BG95" s="497" t="str">
        <f t="shared" si="16"/>
        <v>-</v>
      </c>
      <c r="BH95" s="497" t="str">
        <f t="shared" si="16"/>
        <v>-</v>
      </c>
      <c r="BI95" s="497" t="str">
        <f t="shared" si="16"/>
        <v>-</v>
      </c>
      <c r="BJ95" s="497" t="str">
        <f t="shared" si="16"/>
        <v>-</v>
      </c>
      <c r="BK95" s="497" t="str">
        <f t="shared" si="16"/>
        <v>-</v>
      </c>
      <c r="BL95" s="497" t="str">
        <f t="shared" si="16"/>
        <v>-</v>
      </c>
      <c r="BM95" s="497" t="str">
        <f t="shared" si="16"/>
        <v>-</v>
      </c>
      <c r="BN95" s="497" t="str">
        <f t="shared" si="16"/>
        <v>-</v>
      </c>
      <c r="BO95" s="497" t="str">
        <f t="shared" si="16"/>
        <v>-</v>
      </c>
      <c r="BP95" s="497" t="str">
        <f t="shared" ref="BP95:BS95" si="17">IF(BP93&gt;0,(BP92+BP94)/BP93,"-")</f>
        <v>-</v>
      </c>
      <c r="BQ95" s="497">
        <f t="shared" si="17"/>
        <v>5</v>
      </c>
      <c r="BR95" s="497" t="str">
        <f t="shared" si="17"/>
        <v>-</v>
      </c>
      <c r="BS95" s="497" t="str">
        <f t="shared" si="17"/>
        <v>-</v>
      </c>
    </row>
    <row r="96" spans="1:73" s="55" customFormat="1" ht="12" customHeight="1" x14ac:dyDescent="0.25">
      <c r="A96" s="3778" t="s">
        <v>290</v>
      </c>
      <c r="B96" s="622" t="s">
        <v>285</v>
      </c>
      <c r="C96" s="623">
        <f>COUNTIF('Gagnants-Perdants'!$B$382:$B$567,C83)</f>
        <v>0</v>
      </c>
      <c r="D96" s="623">
        <f>COUNTIF('Gagnants-Perdants'!$B$382:$B$567,D83)</f>
        <v>6</v>
      </c>
      <c r="E96" s="623">
        <f>COUNTIF('Gagnants-Perdants'!$B$382:$B$567,E83)</f>
        <v>0</v>
      </c>
      <c r="F96" s="623">
        <f>COUNTIF('Gagnants-Perdants'!$B$382:$B$567,F83)</f>
        <v>2</v>
      </c>
      <c r="G96" s="623">
        <f>COUNTIF('Gagnants-Perdants'!$B$382:$B$567,G83)</f>
        <v>10</v>
      </c>
      <c r="H96" s="623">
        <f>COUNTIF('Gagnants-Perdants'!$B$382:$B$567,H83)</f>
        <v>9</v>
      </c>
      <c r="I96" s="623">
        <f>COUNTIF('Gagnants-Perdants'!$B$382:$B$567,I83)</f>
        <v>0</v>
      </c>
      <c r="J96" s="623">
        <f>COUNTIF('Gagnants-Perdants'!$B$382:$B$567,J83)</f>
        <v>0</v>
      </c>
      <c r="K96" s="623">
        <f>COUNTIF('Gagnants-Perdants'!$B$382:$B$567,K83)</f>
        <v>5</v>
      </c>
      <c r="L96" s="623">
        <f>COUNTIF('Gagnants-Perdants'!$B$382:$B$567,L83)</f>
        <v>0</v>
      </c>
      <c r="M96" s="623">
        <f>COUNTIF('Gagnants-Perdants'!$B$382:$B$567,M83)</f>
        <v>5</v>
      </c>
      <c r="N96" s="623">
        <f>COUNTIF('Gagnants-Perdants'!$B$382:$B$567,N83)</f>
        <v>24</v>
      </c>
      <c r="O96" s="623">
        <f>COUNTIF('Gagnants-Perdants'!$B$382:$B$567,O83)</f>
        <v>1</v>
      </c>
      <c r="P96" s="623">
        <f>COUNTIF('Gagnants-Perdants'!$B$382:$B$567,P83)</f>
        <v>5</v>
      </c>
      <c r="Q96" s="623">
        <f>COUNTIF('Gagnants-Perdants'!$B$382:$B$567,Q83)</f>
        <v>17</v>
      </c>
      <c r="R96" s="623">
        <f>COUNTIF('Gagnants-Perdants'!$B$382:$B$567,R83)</f>
        <v>6</v>
      </c>
      <c r="S96" s="623">
        <f>COUNTIF('Gagnants-Perdants'!$B$382:$B$567,S83)</f>
        <v>0</v>
      </c>
      <c r="T96" s="623">
        <f>COUNTIF('Gagnants-Perdants'!$B$382:$B$567,T83)</f>
        <v>7</v>
      </c>
      <c r="U96" s="623">
        <f>COUNTIF('Gagnants-Perdants'!$B$382:$B$567,U83)</f>
        <v>0</v>
      </c>
      <c r="V96" s="623">
        <f>COUNTIF('Gagnants-Perdants'!$B$382:$B$567,V83)</f>
        <v>0</v>
      </c>
      <c r="W96" s="623">
        <f>COUNTIF('Gagnants-Perdants'!$B$382:$B$567,W83)</f>
        <v>0</v>
      </c>
      <c r="X96" s="623">
        <f>COUNTIF('Gagnants-Perdants'!$B$382:$B$567,X83)</f>
        <v>8</v>
      </c>
      <c r="Y96" s="623">
        <f>COUNTIF('Gagnants-Perdants'!$B$382:$B$567,Y83)</f>
        <v>0</v>
      </c>
      <c r="Z96" s="623">
        <f>COUNTIF('Gagnants-Perdants'!$B$382:$B$567,Z83)</f>
        <v>0</v>
      </c>
      <c r="AA96" s="623">
        <f>COUNTIF('Gagnants-Perdants'!$B$382:$B$567,AA83)</f>
        <v>0</v>
      </c>
      <c r="AB96" s="623">
        <f>COUNTIF('Gagnants-Perdants'!$B$382:$B$567,AB83)</f>
        <v>3</v>
      </c>
      <c r="AC96" s="623">
        <f>COUNTIF('Gagnants-Perdants'!$B$382:$B$567,AC83)</f>
        <v>0</v>
      </c>
      <c r="AD96" s="623">
        <f>COUNTIF('Gagnants-Perdants'!$B$382:$B$567,AD83)</f>
        <v>14</v>
      </c>
      <c r="AE96" s="623">
        <f>COUNTIF('Gagnants-Perdants'!$B$382:$B$567,AE83)</f>
        <v>2</v>
      </c>
      <c r="AF96" s="623">
        <f>COUNTIF('Gagnants-Perdants'!$B$382:$B$567,AF83)</f>
        <v>5</v>
      </c>
      <c r="AG96" s="623">
        <f>COUNTIF('Gagnants-Perdants'!$B$382:$B$567,AG83)</f>
        <v>4</v>
      </c>
      <c r="AH96" s="623">
        <f>COUNTIF('Gagnants-Perdants'!$B$382:$B$567,AH83)</f>
        <v>0</v>
      </c>
      <c r="AI96" s="623">
        <f>COUNTIF('Gagnants-Perdants'!$B$382:$B$567,AI83)</f>
        <v>1</v>
      </c>
      <c r="AJ96" s="623">
        <f>COUNTIF('Gagnants-Perdants'!$B$382:$B$567,AJ83)</f>
        <v>14</v>
      </c>
      <c r="AK96" s="623">
        <f>COUNTIF('Gagnants-Perdants'!$B$382:$B$567,AK83)</f>
        <v>15</v>
      </c>
      <c r="AL96" s="623">
        <f>COUNTIF('Gagnants-Perdants'!$B$382:$B$567,AL83)</f>
        <v>5</v>
      </c>
      <c r="AM96" s="623">
        <f>COUNTIF('Gagnants-Perdants'!$B$382:$B$567,AM83)</f>
        <v>4</v>
      </c>
      <c r="AN96" s="623">
        <f>COUNTIF('Gagnants-Perdants'!$B$382:$B$567,AN83)</f>
        <v>0</v>
      </c>
      <c r="AO96" s="623">
        <f>COUNTIF('Gagnants-Perdants'!$B$382:$B$567,AO83)</f>
        <v>0</v>
      </c>
      <c r="AP96" s="878">
        <f>COUNTIF('Gagnants-Perdants'!$B$382:$B$567,AP83)</f>
        <v>3</v>
      </c>
      <c r="AQ96" s="911">
        <f>COUNTIF('Gagnants-Perdants'!$B$382:$B$567,AQ83)</f>
        <v>0</v>
      </c>
      <c r="AR96" s="623">
        <f>COUNTIF('Gagnants-Perdants'!$B$382:$B$567,AR83)</f>
        <v>0</v>
      </c>
      <c r="AS96" s="623">
        <f>COUNTIF('Gagnants-Perdants'!$B$382:$B$567,AS83)</f>
        <v>0</v>
      </c>
      <c r="AT96" s="623">
        <f>COUNTIF('Gagnants-Perdants'!$B$382:$B$567,AT83)</f>
        <v>0</v>
      </c>
      <c r="AU96" s="623">
        <f>COUNTIF('Gagnants-Perdants'!$B$382:$B$567,AU83)</f>
        <v>0</v>
      </c>
      <c r="AV96" s="623">
        <f>COUNTIF('Gagnants-Perdants'!$B$382:$B$567,AV83)</f>
        <v>0</v>
      </c>
      <c r="AW96" s="623">
        <f>COUNTIF('Gagnants-Perdants'!$B$382:$B$567,AW83)</f>
        <v>0</v>
      </c>
      <c r="AX96" s="623">
        <f>COUNTIF('Gagnants-Perdants'!$B$382:$B$567,AX83)</f>
        <v>0</v>
      </c>
      <c r="AY96" s="623">
        <f>COUNTIF('Gagnants-Perdants'!$B$382:$B$567,AY83)</f>
        <v>0</v>
      </c>
      <c r="AZ96" s="623">
        <f>COUNTIF('Gagnants-Perdants'!$B$382:$B$567,AZ83)</f>
        <v>0</v>
      </c>
      <c r="BA96" s="623">
        <f>COUNTIF('Gagnants-Perdants'!$B$382:$B$567,BA83)</f>
        <v>0</v>
      </c>
      <c r="BB96" s="623">
        <f>COUNTIF('Gagnants-Perdants'!$B$382:$B$567,BB83)</f>
        <v>0</v>
      </c>
      <c r="BC96" s="623">
        <f>COUNTIF('Gagnants-Perdants'!$B$382:$B$567,BC83)</f>
        <v>0</v>
      </c>
      <c r="BD96" s="623">
        <f>COUNTIF('Gagnants-Perdants'!$B$382:$B$567,BD83)</f>
        <v>0</v>
      </c>
      <c r="BE96" s="623">
        <f>COUNTIF('Gagnants-Perdants'!$B$382:$B$567,BE83)</f>
        <v>0</v>
      </c>
      <c r="BF96" s="623">
        <f>COUNTIF('Gagnants-Perdants'!$B$382:$B$567,BF83)</f>
        <v>0</v>
      </c>
      <c r="BG96" s="623">
        <f>COUNTIF('Gagnants-Perdants'!$B$382:$B$567,BG83)</f>
        <v>0</v>
      </c>
      <c r="BH96" s="623">
        <f>COUNTIF('Gagnants-Perdants'!$B$382:$B$567,BH83)</f>
        <v>0</v>
      </c>
      <c r="BI96" s="623">
        <f>COUNTIF('Gagnants-Perdants'!$B$382:$B$567,BI83)</f>
        <v>0</v>
      </c>
      <c r="BJ96" s="623">
        <f>COUNTIF('Gagnants-Perdants'!$B$382:$B$567,BJ83)</f>
        <v>0</v>
      </c>
      <c r="BK96" s="623">
        <f>COUNTIF('Gagnants-Perdants'!$B$382:$B$567,BK83)</f>
        <v>0</v>
      </c>
      <c r="BL96" s="623">
        <f>COUNTIF('Gagnants-Perdants'!$B$382:$B$567,BL83)</f>
        <v>7</v>
      </c>
      <c r="BM96" s="623">
        <f>COUNTIF('Gagnants-Perdants'!$B$382:$B$567,BM83)</f>
        <v>0</v>
      </c>
      <c r="BN96" s="623">
        <f>COUNTIF('Gagnants-Perdants'!$B$382:$B$567,BN83)</f>
        <v>0</v>
      </c>
      <c r="BO96" s="623">
        <f>COUNTIF('Gagnants-Perdants'!$B$382:$B$567,BO83)</f>
        <v>0</v>
      </c>
      <c r="BP96" s="623">
        <f>COUNTIF('Gagnants-Perdants'!$B$382:$B$567,BP83)</f>
        <v>0</v>
      </c>
      <c r="BQ96" s="623">
        <f>COUNTIF('Gagnants-Perdants'!$B$382:$B$567,BQ83)</f>
        <v>0</v>
      </c>
      <c r="BR96" s="623">
        <f>COUNTIF('Gagnants-Perdants'!$B$382:$B$567,BR83)</f>
        <v>0</v>
      </c>
      <c r="BS96" s="623">
        <f>COUNTIF('Gagnants-Perdants'!$B$382:$B$567,BS83)</f>
        <v>4</v>
      </c>
    </row>
    <row r="97" spans="1:71" s="53" customFormat="1" ht="12" x14ac:dyDescent="0.25">
      <c r="A97" s="3778"/>
      <c r="B97" s="516" t="s">
        <v>286</v>
      </c>
      <c r="C97" s="498">
        <f t="array" ref="C97">MAX(IF('INTEGRALE verrouillée'!$A$7:$A$108=Bountys!C83,'INTEGRALE verrouillée'!$AS$7:$AS$108))</f>
        <v>0</v>
      </c>
      <c r="D97" s="498">
        <f t="array" ref="D97">MAX(IF('INTEGRALE verrouillée'!$A$7:$A$108=Bountys!D83,'INTEGRALE verrouillée'!$AS$7:$AS$108))</f>
        <v>2</v>
      </c>
      <c r="E97" s="498">
        <f t="array" ref="E97">MAX(IF('INTEGRALE verrouillée'!$A$7:$A$108=Bountys!E83,'INTEGRALE verrouillée'!$AS$7:$AS$108))</f>
        <v>0</v>
      </c>
      <c r="F97" s="498">
        <f t="array" ref="F97">MAX(IF('INTEGRALE verrouillée'!$A$7:$A$108=Bountys!F83,'INTEGRALE verrouillée'!$AS$7:$AS$108))</f>
        <v>6</v>
      </c>
      <c r="G97" s="498">
        <f t="array" ref="G97">MAX(IF('INTEGRALE verrouillée'!$A$7:$A$108=Bountys!G83,'INTEGRALE verrouillée'!$AS$7:$AS$108))</f>
        <v>12</v>
      </c>
      <c r="H97" s="498">
        <f t="array" ref="H97">MAX(IF('INTEGRALE verrouillée'!$A$7:$A$108=Bountys!H83,'INTEGRALE verrouillée'!$AS$7:$AS$108))</f>
        <v>13</v>
      </c>
      <c r="I97" s="498">
        <f t="array" ref="I97">MAX(IF('INTEGRALE verrouillée'!$A$7:$A$108=Bountys!I83,'INTEGRALE verrouillée'!$AS$7:$AS$108))</f>
        <v>0</v>
      </c>
      <c r="J97" s="498">
        <f t="array" ref="J97">MAX(IF('INTEGRALE verrouillée'!$A$7:$A$108=Bountys!J83,'INTEGRALE verrouillée'!$AS$7:$AS$108))</f>
        <v>2</v>
      </c>
      <c r="K97" s="498">
        <f t="array" ref="K97">MAX(IF('INTEGRALE verrouillée'!$A$7:$A$108=Bountys!K83,'INTEGRALE verrouillée'!$AS$7:$AS$108))</f>
        <v>11</v>
      </c>
      <c r="L97" s="498">
        <f t="array" ref="L97">MAX(IF('INTEGRALE verrouillée'!$A$7:$A$108=Bountys!L83,'INTEGRALE verrouillée'!$AS$7:$AS$108))</f>
        <v>0</v>
      </c>
      <c r="M97" s="498">
        <f t="array" ref="M97">MAX(IF('INTEGRALE verrouillée'!$A$7:$A$108=Bountys!M83,'INTEGRALE verrouillée'!$AS$7:$AS$108))</f>
        <v>11</v>
      </c>
      <c r="N97" s="498">
        <f t="array" ref="N97">MAX(IF('INTEGRALE verrouillée'!$A$7:$A$108=Bountys!N83,'INTEGRALE verrouillée'!$AS$7:$AS$108))</f>
        <v>12</v>
      </c>
      <c r="O97" s="498">
        <f t="array" ref="O97">MAX(IF('INTEGRALE verrouillée'!$A$7:$A$108=Bountys!O83,'INTEGRALE verrouillée'!$AS$7:$AS$108))</f>
        <v>2</v>
      </c>
      <c r="P97" s="498">
        <f t="array" ref="P97">MAX(IF('INTEGRALE verrouillée'!$A$7:$A$108=Bountys!P83,'INTEGRALE verrouillée'!$AS$7:$AS$108))</f>
        <v>12</v>
      </c>
      <c r="Q97" s="498">
        <f t="array" ref="Q97">MAX(IF('INTEGRALE verrouillée'!$A$7:$A$108=Bountys!Q83,'INTEGRALE verrouillée'!$AS$7:$AS$108))</f>
        <v>12</v>
      </c>
      <c r="R97" s="498">
        <f t="array" ref="R97">MAX(IF('INTEGRALE verrouillée'!$A$7:$A$108=Bountys!R83,'INTEGRALE verrouillée'!$AS$7:$AS$108))</f>
        <v>3</v>
      </c>
      <c r="S97" s="498">
        <f t="array" ref="S97">MAX(IF('INTEGRALE verrouillée'!$A$7:$A$108=Bountys!S83,'INTEGRALE verrouillée'!$AS$7:$AS$108))</f>
        <v>1</v>
      </c>
      <c r="T97" s="498">
        <f t="array" ref="T97">MAX(IF('INTEGRALE verrouillée'!$A$7:$A$108=Bountys!T83,'INTEGRALE verrouillée'!$AS$7:$AS$108))</f>
        <v>1</v>
      </c>
      <c r="U97" s="498">
        <f t="array" ref="U97">MAX(IF('INTEGRALE verrouillée'!$A$7:$A$108=Bountys!U83,'INTEGRALE verrouillée'!$AS$7:$AS$108))</f>
        <v>0</v>
      </c>
      <c r="V97" s="498">
        <f t="array" ref="V97">MAX(IF('INTEGRALE verrouillée'!$A$7:$A$108=Bountys!V83,'INTEGRALE verrouillée'!$AS$7:$AS$108))</f>
        <v>0</v>
      </c>
      <c r="W97" s="498">
        <f t="array" ref="W97">MAX(IF('INTEGRALE verrouillée'!$A$7:$A$108=Bountys!W83,'INTEGRALE verrouillée'!$AS$7:$AS$108))</f>
        <v>0</v>
      </c>
      <c r="X97" s="498">
        <f t="array" ref="X97">MAX(IF('INTEGRALE verrouillée'!$A$7:$A$108=Bountys!X83,'INTEGRALE verrouillée'!$AS$7:$AS$108))</f>
        <v>12</v>
      </c>
      <c r="Y97" s="498">
        <f t="array" ref="Y97">MAX(IF('INTEGRALE verrouillée'!$A$7:$A$108=Bountys!Y83,'INTEGRALE verrouillée'!$AS$7:$AS$108))</f>
        <v>0</v>
      </c>
      <c r="Z97" s="498">
        <f t="array" ref="Z97">MAX(IF('INTEGRALE verrouillée'!$A$7:$A$108=Bountys!Z83,'INTEGRALE verrouillée'!$AS$7:$AS$108))</f>
        <v>1</v>
      </c>
      <c r="AA97" s="498">
        <f t="array" ref="AA97">MAX(IF('INTEGRALE verrouillée'!$A$7:$A$108=Bountys!AA83,'INTEGRALE verrouillée'!$AS$7:$AS$108))</f>
        <v>1</v>
      </c>
      <c r="AB97" s="498">
        <f t="array" ref="AB97">MAX(IF('INTEGRALE verrouillée'!$A$7:$A$108=Bountys!AB83,'INTEGRALE verrouillée'!$AS$7:$AS$108))</f>
        <v>13</v>
      </c>
      <c r="AC97" s="498">
        <f t="array" ref="AC97">MAX(IF('INTEGRALE verrouillée'!$A$7:$A$108=Bountys!AC83,'INTEGRALE verrouillée'!$AS$7:$AS$108))</f>
        <v>0</v>
      </c>
      <c r="AD97" s="498">
        <f t="array" ref="AD97">MAX(IF('INTEGRALE verrouillée'!$A$7:$A$108=Bountys!AD83,'INTEGRALE verrouillée'!$AS$7:$AS$108))</f>
        <v>10</v>
      </c>
      <c r="AE97" s="498">
        <f t="array" ref="AE97">MAX(IF('INTEGRALE verrouillée'!$A$7:$A$108=Bountys!AE83,'INTEGRALE verrouillée'!$AS$7:$AS$108))</f>
        <v>9</v>
      </c>
      <c r="AF97" s="498">
        <f t="array" ref="AF97">MAX(IF('INTEGRALE verrouillée'!$A$7:$A$108=Bountys!AF83,'INTEGRALE verrouillée'!$AS$7:$AS$108))</f>
        <v>9</v>
      </c>
      <c r="AG97" s="498">
        <f t="array" ref="AG97">MAX(IF('INTEGRALE verrouillée'!$A$7:$A$108=Bountys!AG83,'INTEGRALE verrouillée'!$AS$7:$AS$108))</f>
        <v>6</v>
      </c>
      <c r="AH97" s="498">
        <f t="array" ref="AH97">MAX(IF('INTEGRALE verrouillée'!$A$7:$A$108=Bountys!AH83,'INTEGRALE verrouillée'!$AS$7:$AS$108))</f>
        <v>1</v>
      </c>
      <c r="AI97" s="498">
        <f t="array" ref="AI97">MAX(IF('INTEGRALE verrouillée'!$A$7:$A$108=Bountys!AI83,'INTEGRALE verrouillée'!$AS$7:$AS$108))</f>
        <v>6</v>
      </c>
      <c r="AJ97" s="498">
        <f t="array" ref="AJ97">MAX(IF('INTEGRALE verrouillée'!$A$7:$A$108=Bountys!AJ83,'INTEGRALE verrouillée'!$AS$7:$AS$108))</f>
        <v>6</v>
      </c>
      <c r="AK97" s="498">
        <f t="array" ref="AK97">MAX(IF('INTEGRALE verrouillée'!$A$7:$A$108=Bountys!AK83,'INTEGRALE verrouillée'!$AS$7:$AS$108))</f>
        <v>12</v>
      </c>
      <c r="AL97" s="498">
        <f t="array" ref="AL97">MAX(IF('INTEGRALE verrouillée'!$A$7:$A$108=Bountys!AL83,'INTEGRALE verrouillée'!$AS$7:$AS$108))</f>
        <v>2</v>
      </c>
      <c r="AM97" s="498">
        <f t="array" ref="AM97">MAX(IF('INTEGRALE verrouillée'!$A$7:$A$108=Bountys!AM83,'INTEGRALE verrouillée'!$AS$7:$AS$108))</f>
        <v>3</v>
      </c>
      <c r="AN97" s="498">
        <f t="array" ref="AN97">MAX(IF('INTEGRALE verrouillée'!$A$7:$A$108=Bountys!AN83,'INTEGRALE verrouillée'!$AS$7:$AS$108))</f>
        <v>0</v>
      </c>
      <c r="AO97" s="498">
        <f t="array" ref="AO97">MAX(IF('INTEGRALE verrouillée'!$A$7:$A$108=Bountys!AO83,'INTEGRALE verrouillée'!$AS$7:$AS$108))</f>
        <v>0</v>
      </c>
      <c r="AP97" s="879">
        <f t="array" ref="AP97">MAX(IF('INTEGRALE verrouillée'!$A$7:$A$108=Bountys!AP83,'INTEGRALE verrouillée'!$AS$7:$AS$108))</f>
        <v>3</v>
      </c>
      <c r="AQ97" s="912">
        <f t="array" ref="AQ97">MAX(IF('INTEGRALE verrouillée'!$A$7:$A$108=Bountys!AQ83,'INTEGRALE verrouillée'!$AS$7:$AS$108))</f>
        <v>0</v>
      </c>
      <c r="AR97" s="498">
        <f t="array" ref="AR97">MAX(IF('INTEGRALE verrouillée'!$A$7:$A$108=Bountys!AR83,'INTEGRALE verrouillée'!$AS$7:$AS$108))</f>
        <v>0</v>
      </c>
      <c r="AS97" s="498">
        <f t="array" ref="AS97">MAX(IF('INTEGRALE verrouillée'!$A$7:$A$108=Bountys!AS83,'INTEGRALE verrouillée'!$AS$7:$AS$108))</f>
        <v>0</v>
      </c>
      <c r="AT97" s="498">
        <f t="array" ref="AT97">MAX(IF('INTEGRALE verrouillée'!$A$7:$A$108=Bountys!AT83,'INTEGRALE verrouillée'!$AS$7:$AS$108))</f>
        <v>0</v>
      </c>
      <c r="AU97" s="498">
        <f t="array" ref="AU97">MAX(IF('INTEGRALE verrouillée'!$A$7:$A$108=Bountys!AU83,'INTEGRALE verrouillée'!$AS$7:$AS$108))</f>
        <v>0</v>
      </c>
      <c r="AV97" s="498">
        <f t="array" ref="AV97">MAX(IF('INTEGRALE verrouillée'!$A$7:$A$108=Bountys!AV83,'INTEGRALE verrouillée'!$AS$7:$AS$108))</f>
        <v>0</v>
      </c>
      <c r="AW97" s="498">
        <f t="array" ref="AW97">MAX(IF('INTEGRALE verrouillée'!$A$7:$A$108=Bountys!AW83,'INTEGRALE verrouillée'!$AS$7:$AS$108))</f>
        <v>1</v>
      </c>
      <c r="AX97" s="498">
        <f t="array" ref="AX97">MAX(IF('INTEGRALE verrouillée'!$A$7:$A$108=Bountys!AX83,'INTEGRALE verrouillée'!$AS$7:$AS$108))</f>
        <v>0</v>
      </c>
      <c r="AY97" s="498">
        <f t="array" ref="AY97">MAX(IF('INTEGRALE verrouillée'!$A$7:$A$108=Bountys!AY83,'INTEGRALE verrouillée'!$AS$7:$AS$108))</f>
        <v>0</v>
      </c>
      <c r="AZ97" s="498">
        <f t="array" ref="AZ97">MAX(IF('INTEGRALE verrouillée'!$A$7:$A$108=Bountys!AZ83,'INTEGRALE verrouillée'!$AS$7:$AS$108))</f>
        <v>0</v>
      </c>
      <c r="BA97" s="498">
        <f t="array" ref="BA97">MAX(IF('INTEGRALE verrouillée'!$A$7:$A$108=Bountys!BA83,'INTEGRALE verrouillée'!$AS$7:$AS$108))</f>
        <v>0</v>
      </c>
      <c r="BB97" s="498">
        <f t="array" ref="BB97">MAX(IF('INTEGRALE verrouillée'!$A$7:$A$108=Bountys!BB83,'INTEGRALE verrouillée'!$AS$7:$AS$108))</f>
        <v>0</v>
      </c>
      <c r="BC97" s="498">
        <f t="array" ref="BC97">MAX(IF('INTEGRALE verrouillée'!$A$7:$A$108=Bountys!BC83,'INTEGRALE verrouillée'!$AS$7:$AS$108))</f>
        <v>0</v>
      </c>
      <c r="BD97" s="498">
        <f t="array" ref="BD97">MAX(IF('INTEGRALE verrouillée'!$A$7:$A$108=Bountys!BD83,'INTEGRALE verrouillée'!$AS$7:$AS$108))</f>
        <v>0</v>
      </c>
      <c r="BE97" s="498">
        <f t="array" ref="BE97">MAX(IF('INTEGRALE verrouillée'!$A$7:$A$108=Bountys!BE83,'INTEGRALE verrouillée'!$AS$7:$AS$108))</f>
        <v>0</v>
      </c>
      <c r="BF97" s="498">
        <f t="array" ref="BF97">MAX(IF('INTEGRALE verrouillée'!$A$7:$A$108=Bountys!BF83,'INTEGRALE verrouillée'!$AS$7:$AS$108))</f>
        <v>0</v>
      </c>
      <c r="BG97" s="498">
        <f t="array" ref="BG97">MAX(IF('INTEGRALE verrouillée'!$A$7:$A$108=Bountys!BG83,'INTEGRALE verrouillée'!$AS$7:$AS$108))</f>
        <v>0</v>
      </c>
      <c r="BH97" s="498">
        <f t="array" ref="BH97">MAX(IF('INTEGRALE verrouillée'!$A$7:$A$108=Bountys!BH83,'INTEGRALE verrouillée'!$AS$7:$AS$108))</f>
        <v>0</v>
      </c>
      <c r="BI97" s="498">
        <f t="array" ref="BI97">MAX(IF('INTEGRALE verrouillée'!$A$7:$A$108=Bountys!BI83,'INTEGRALE verrouillée'!$AS$7:$AS$108))</f>
        <v>0</v>
      </c>
      <c r="BJ97" s="498">
        <f t="array" ref="BJ97">MAX(IF('INTEGRALE verrouillée'!$A$7:$A$108=Bountys!BJ83,'INTEGRALE verrouillée'!$AS$7:$AS$108))</f>
        <v>1</v>
      </c>
      <c r="BK97" s="498">
        <f t="array" ref="BK97">MAX(IF('INTEGRALE verrouillée'!$A$7:$A$108=Bountys!BK83,'INTEGRALE verrouillée'!$AS$7:$AS$108))</f>
        <v>0</v>
      </c>
      <c r="BL97" s="498">
        <f t="array" ref="BL97">MAX(IF('INTEGRALE verrouillée'!$A$7:$A$108=Bountys!BL83,'INTEGRALE verrouillée'!$AS$7:$AS$108))</f>
        <v>1</v>
      </c>
      <c r="BM97" s="498">
        <f t="array" ref="BM97">MAX(IF('INTEGRALE verrouillée'!$A$7:$A$108=Bountys!BM83,'INTEGRALE verrouillée'!$AS$7:$AS$108))</f>
        <v>0</v>
      </c>
      <c r="BN97" s="498">
        <f t="array" ref="BN97">MAX(IF('INTEGRALE verrouillée'!$A$7:$A$108=Bountys!BN83,'INTEGRALE verrouillée'!$AS$7:$AS$108))</f>
        <v>1</v>
      </c>
      <c r="BO97" s="498">
        <f t="array" ref="BO97">MAX(IF('INTEGRALE verrouillée'!$A$7:$A$108=Bountys!BO83,'INTEGRALE verrouillée'!$AS$7:$AS$108))</f>
        <v>0</v>
      </c>
      <c r="BP97" s="498">
        <f t="array" ref="BP97">MAX(IF('INTEGRALE verrouillée'!$A$7:$A$108=Bountys!BP83,'INTEGRALE verrouillée'!$AS$7:$AS$108))</f>
        <v>0</v>
      </c>
      <c r="BQ97" s="498">
        <f t="array" ref="BQ97">MAX(IF('INTEGRALE verrouillée'!$A$7:$A$108=Bountys!BQ83,'INTEGRALE verrouillée'!$AS$7:$AS$108))</f>
        <v>0</v>
      </c>
      <c r="BR97" s="498">
        <f t="array" ref="BR97">MAX(IF('INTEGRALE verrouillée'!$A$7:$A$108=Bountys!BR83,'INTEGRALE verrouillée'!$AS$7:$AS$108))</f>
        <v>0</v>
      </c>
      <c r="BS97" s="498">
        <f t="array" ref="BS97">MAX(IF('INTEGRALE verrouillée'!$A$7:$A$108=Bountys!BS83,'INTEGRALE verrouillée'!$AS$7:$AS$108))</f>
        <v>1</v>
      </c>
    </row>
    <row r="98" spans="1:71" s="53" customFormat="1" ht="12" x14ac:dyDescent="0.25">
      <c r="A98" s="3778"/>
      <c r="B98" s="655" t="s">
        <v>303</v>
      </c>
      <c r="C98" s="660">
        <f t="array" ref="C98">MAX(IF('INTEGRALE verrouillée'!$A$7:$A$108=Bountys!C83,'INTEGRALE verrouillée'!$AT$7:$AT$108))</f>
        <v>0</v>
      </c>
      <c r="D98" s="660">
        <f t="array" ref="D98">MAX(IF('INTEGRALE verrouillée'!$A$7:$A$108=Bountys!D83,'INTEGRALE verrouillée'!$AT$7:$AT$108))</f>
        <v>1</v>
      </c>
      <c r="E98" s="660">
        <f t="array" ref="E98">MAX(IF('INTEGRALE verrouillée'!$A$7:$A$108=Bountys!E83,'INTEGRALE verrouillée'!$AT$7:$AT$108))</f>
        <v>0</v>
      </c>
      <c r="F98" s="660">
        <f t="array" ref="F98">MAX(IF('INTEGRALE verrouillée'!$A$7:$A$108=Bountys!F83,'INTEGRALE verrouillée'!$AT$7:$AT$108))</f>
        <v>0</v>
      </c>
      <c r="G98" s="660">
        <f t="array" ref="G98">MAX(IF('INTEGRALE verrouillée'!$A$7:$A$108=Bountys!G83,'INTEGRALE verrouillée'!$AT$7:$AT$108))</f>
        <v>1</v>
      </c>
      <c r="H98" s="660">
        <f t="array" ref="H98">MAX(IF('INTEGRALE verrouillée'!$A$7:$A$108=Bountys!H83,'INTEGRALE verrouillée'!$AT$7:$AT$108))</f>
        <v>1</v>
      </c>
      <c r="I98" s="660">
        <f t="array" ref="I98">MAX(IF('INTEGRALE verrouillée'!$A$7:$A$108=Bountys!I83,'INTEGRALE verrouillée'!$AT$7:$AT$108))</f>
        <v>0</v>
      </c>
      <c r="J98" s="660">
        <f t="array" ref="J98">MAX(IF('INTEGRALE verrouillée'!$A$7:$A$108=Bountys!J83,'INTEGRALE verrouillée'!$AT$7:$AT$108))</f>
        <v>0</v>
      </c>
      <c r="K98" s="660">
        <f t="array" ref="K98">MAX(IF('INTEGRALE verrouillée'!$A$7:$A$108=Bountys!K83,'INTEGRALE verrouillée'!$AT$7:$AT$108))</f>
        <v>0</v>
      </c>
      <c r="L98" s="660">
        <f t="array" ref="L98">MAX(IF('INTEGRALE verrouillée'!$A$7:$A$108=Bountys!L83,'INTEGRALE verrouillée'!$AT$7:$AT$108))</f>
        <v>0</v>
      </c>
      <c r="M98" s="660">
        <f t="array" ref="M98">MAX(IF('INTEGRALE verrouillée'!$A$7:$A$108=Bountys!M83,'INTEGRALE verrouillée'!$AT$7:$AT$108))</f>
        <v>0</v>
      </c>
      <c r="N98" s="660">
        <f t="array" ref="N98">MAX(IF('INTEGRALE verrouillée'!$A$7:$A$108=Bountys!N83,'INTEGRALE verrouillée'!$AT$7:$AT$108))</f>
        <v>3</v>
      </c>
      <c r="O98" s="660">
        <f t="array" ref="O98">MAX(IF('INTEGRALE verrouillée'!$A$7:$A$108=Bountys!O83,'INTEGRALE verrouillée'!$AT$7:$AT$108))</f>
        <v>0</v>
      </c>
      <c r="P98" s="660">
        <f t="array" ref="P98">MAX(IF('INTEGRALE verrouillée'!$A$7:$A$108=Bountys!P83,'INTEGRALE verrouillée'!$AT$7:$AT$108))</f>
        <v>0</v>
      </c>
      <c r="Q98" s="660">
        <f t="array" ref="Q98">MAX(IF('INTEGRALE verrouillée'!$A$7:$A$108=Bountys!Q83,'INTEGRALE verrouillée'!$AT$7:$AT$108))</f>
        <v>1</v>
      </c>
      <c r="R98" s="660">
        <f t="array" ref="R98">MAX(IF('INTEGRALE verrouillée'!$A$7:$A$108=Bountys!R83,'INTEGRALE verrouillée'!$AT$7:$AT$108))</f>
        <v>1</v>
      </c>
      <c r="S98" s="660">
        <f t="array" ref="S98">MAX(IF('INTEGRALE verrouillée'!$A$7:$A$108=Bountys!S83,'INTEGRALE verrouillée'!$AT$7:$AT$108))</f>
        <v>0</v>
      </c>
      <c r="T98" s="660">
        <f t="array" ref="T98">MAX(IF('INTEGRALE verrouillée'!$A$7:$A$108=Bountys!T83,'INTEGRALE verrouillée'!$AT$7:$AT$108))</f>
        <v>0</v>
      </c>
      <c r="U98" s="660">
        <f t="array" ref="U98">MAX(IF('INTEGRALE verrouillée'!$A$7:$A$108=Bountys!U83,'INTEGRALE verrouillée'!$AT$7:$AT$108))</f>
        <v>0</v>
      </c>
      <c r="V98" s="660">
        <f t="array" ref="V98">MAX(IF('INTEGRALE verrouillée'!$A$7:$A$108=Bountys!V83,'INTEGRALE verrouillée'!$AT$7:$AT$108))</f>
        <v>0</v>
      </c>
      <c r="W98" s="660">
        <f t="array" ref="W98">MAX(IF('INTEGRALE verrouillée'!$A$7:$A$108=Bountys!W83,'INTEGRALE verrouillée'!$AT$7:$AT$108))</f>
        <v>0</v>
      </c>
      <c r="X98" s="660">
        <f t="array" ref="X98">MAX(IF('INTEGRALE verrouillée'!$A$7:$A$108=Bountys!X83,'INTEGRALE verrouillée'!$AT$7:$AT$108))</f>
        <v>0</v>
      </c>
      <c r="Y98" s="660">
        <f t="array" ref="Y98">MAX(IF('INTEGRALE verrouillée'!$A$7:$A$108=Bountys!Y83,'INTEGRALE verrouillée'!$AT$7:$AT$108))</f>
        <v>0</v>
      </c>
      <c r="Z98" s="660">
        <f t="array" ref="Z98">MAX(IF('INTEGRALE verrouillée'!$A$7:$A$108=Bountys!Z83,'INTEGRALE verrouillée'!$AT$7:$AT$108))</f>
        <v>0</v>
      </c>
      <c r="AA98" s="660">
        <f t="array" ref="AA98">MAX(IF('INTEGRALE verrouillée'!$A$7:$A$108=Bountys!AA83,'INTEGRALE verrouillée'!$AT$7:$AT$108))</f>
        <v>0</v>
      </c>
      <c r="AB98" s="660">
        <f t="array" ref="AB98">MAX(IF('INTEGRALE verrouillée'!$A$7:$A$108=Bountys!AB83,'INTEGRALE verrouillée'!$AT$7:$AT$108))</f>
        <v>0</v>
      </c>
      <c r="AC98" s="660">
        <f t="array" ref="AC98">MAX(IF('INTEGRALE verrouillée'!$A$7:$A$108=Bountys!AC83,'INTEGRALE verrouillée'!$AT$7:$AT$108))</f>
        <v>0</v>
      </c>
      <c r="AD98" s="660">
        <f t="array" ref="AD98">MAX(IF('INTEGRALE verrouillée'!$A$7:$A$108=Bountys!AD83,'INTEGRALE verrouillée'!$AT$7:$AT$108))</f>
        <v>1</v>
      </c>
      <c r="AE98" s="660">
        <f t="array" ref="AE98">MAX(IF('INTEGRALE verrouillée'!$A$7:$A$108=Bountys!AE83,'INTEGRALE verrouillée'!$AT$7:$AT$108))</f>
        <v>0</v>
      </c>
      <c r="AF98" s="660">
        <f t="array" ref="AF98">MAX(IF('INTEGRALE verrouillée'!$A$7:$A$108=Bountys!AF83,'INTEGRALE verrouillée'!$AT$7:$AT$108))</f>
        <v>0</v>
      </c>
      <c r="AG98" s="660">
        <f t="array" ref="AG98">MAX(IF('INTEGRALE verrouillée'!$A$7:$A$108=Bountys!AG83,'INTEGRALE verrouillée'!$AT$7:$AT$108))</f>
        <v>0</v>
      </c>
      <c r="AH98" s="660">
        <f t="array" ref="AH98">MAX(IF('INTEGRALE verrouillée'!$A$7:$A$108=Bountys!AH83,'INTEGRALE verrouillée'!$AT$7:$AT$108))</f>
        <v>0</v>
      </c>
      <c r="AI98" s="660">
        <f t="array" ref="AI98">MAX(IF('INTEGRALE verrouillée'!$A$7:$A$108=Bountys!AI83,'INTEGRALE verrouillée'!$AT$7:$AT$108))</f>
        <v>0</v>
      </c>
      <c r="AJ98" s="660">
        <f t="array" ref="AJ98">MAX(IF('INTEGRALE verrouillée'!$A$7:$A$108=Bountys!AJ83,'INTEGRALE verrouillée'!$AT$7:$AT$108))</f>
        <v>1</v>
      </c>
      <c r="AK98" s="660">
        <f t="array" ref="AK98">MAX(IF('INTEGRALE verrouillée'!$A$7:$A$108=Bountys!AK83,'INTEGRALE verrouillée'!$AT$7:$AT$108))</f>
        <v>3</v>
      </c>
      <c r="AL98" s="660">
        <f t="array" ref="AL98">MAX(IF('INTEGRALE verrouillée'!$A$7:$A$108=Bountys!AL83,'INTEGRALE verrouillée'!$AT$7:$AT$108))</f>
        <v>0</v>
      </c>
      <c r="AM98" s="660">
        <f t="array" ref="AM98">MAX(IF('INTEGRALE verrouillée'!$A$7:$A$108=Bountys!AM83,'INTEGRALE verrouillée'!$AT$7:$AT$108))</f>
        <v>0</v>
      </c>
      <c r="AN98" s="660">
        <f t="array" ref="AN98">MAX(IF('INTEGRALE verrouillée'!$A$7:$A$108=Bountys!AN83,'INTEGRALE verrouillée'!$AT$7:$AT$108))</f>
        <v>0</v>
      </c>
      <c r="AO98" s="660">
        <f t="array" ref="AO98">MAX(IF('INTEGRALE verrouillée'!$A$7:$A$108=Bountys!AO83,'INTEGRALE verrouillée'!$AT$7:$AT$108))</f>
        <v>0</v>
      </c>
      <c r="AP98" s="880">
        <f t="array" ref="AP98">MAX(IF('INTEGRALE verrouillée'!$A$7:$A$108=Bountys!AP83,'INTEGRALE verrouillée'!$AT$7:$AT$108))</f>
        <v>0</v>
      </c>
      <c r="AQ98" s="913">
        <f t="array" ref="AQ98">MAX(IF('INTEGRALE verrouillée'!$A$7:$A$108=Bountys!AQ83,'INTEGRALE verrouillée'!$AT$7:$AT$108))</f>
        <v>0</v>
      </c>
      <c r="AR98" s="660">
        <f t="array" ref="AR98">MAX(IF('INTEGRALE verrouillée'!$A$7:$A$108=Bountys!AR83,'INTEGRALE verrouillée'!$AT$7:$AT$108))</f>
        <v>0</v>
      </c>
      <c r="AS98" s="660">
        <f t="array" ref="AS98">MAX(IF('INTEGRALE verrouillée'!$A$7:$A$108=Bountys!AS83,'INTEGRALE verrouillée'!$AT$7:$AT$108))</f>
        <v>0</v>
      </c>
      <c r="AT98" s="660">
        <f t="array" ref="AT98">MAX(IF('INTEGRALE verrouillée'!$A$7:$A$108=Bountys!AT83,'INTEGRALE verrouillée'!$AT$7:$AT$108))</f>
        <v>0</v>
      </c>
      <c r="AU98" s="660">
        <f t="array" ref="AU98">MAX(IF('INTEGRALE verrouillée'!$A$7:$A$108=Bountys!AU83,'INTEGRALE verrouillée'!$AT$7:$AT$108))</f>
        <v>0</v>
      </c>
      <c r="AV98" s="660">
        <f t="array" ref="AV98">MAX(IF('INTEGRALE verrouillée'!$A$7:$A$108=Bountys!AV83,'INTEGRALE verrouillée'!$AT$7:$AT$108))</f>
        <v>0</v>
      </c>
      <c r="AW98" s="660">
        <f t="array" ref="AW98">MAX(IF('INTEGRALE verrouillée'!$A$7:$A$108=Bountys!AW83,'INTEGRALE verrouillée'!$AT$7:$AT$108))</f>
        <v>0</v>
      </c>
      <c r="AX98" s="660">
        <f t="array" ref="AX98">MAX(IF('INTEGRALE verrouillée'!$A$7:$A$108=Bountys!AX83,'INTEGRALE verrouillée'!$AT$7:$AT$108))</f>
        <v>0</v>
      </c>
      <c r="AY98" s="660">
        <f t="array" ref="AY98">MAX(IF('INTEGRALE verrouillée'!$A$7:$A$108=Bountys!AY83,'INTEGRALE verrouillée'!$AT$7:$AT$108))</f>
        <v>0</v>
      </c>
      <c r="AZ98" s="660">
        <f t="array" ref="AZ98">MAX(IF('INTEGRALE verrouillée'!$A$7:$A$108=Bountys!AZ83,'INTEGRALE verrouillée'!$AT$7:$AT$108))</f>
        <v>0</v>
      </c>
      <c r="BA98" s="660">
        <f t="array" ref="BA98">MAX(IF('INTEGRALE verrouillée'!$A$7:$A$108=Bountys!BA83,'INTEGRALE verrouillée'!$AT$7:$AT$108))</f>
        <v>0</v>
      </c>
      <c r="BB98" s="660">
        <f t="array" ref="BB98">MAX(IF('INTEGRALE verrouillée'!$A$7:$A$108=Bountys!BB83,'INTEGRALE verrouillée'!$AT$7:$AT$108))</f>
        <v>0</v>
      </c>
      <c r="BC98" s="660">
        <f t="array" ref="BC98">MAX(IF('INTEGRALE verrouillée'!$A$7:$A$108=Bountys!BC83,'INTEGRALE verrouillée'!$AT$7:$AT$108))</f>
        <v>0</v>
      </c>
      <c r="BD98" s="660">
        <f t="array" ref="BD98">MAX(IF('INTEGRALE verrouillée'!$A$7:$A$108=Bountys!BD83,'INTEGRALE verrouillée'!$AT$7:$AT$108))</f>
        <v>0</v>
      </c>
      <c r="BE98" s="660">
        <f t="array" ref="BE98">MAX(IF('INTEGRALE verrouillée'!$A$7:$A$108=Bountys!BE83,'INTEGRALE verrouillée'!$AT$7:$AT$108))</f>
        <v>0</v>
      </c>
      <c r="BF98" s="660">
        <f t="array" ref="BF98">MAX(IF('INTEGRALE verrouillée'!$A$7:$A$108=Bountys!BF83,'INTEGRALE verrouillée'!$AT$7:$AT$108))</f>
        <v>0</v>
      </c>
      <c r="BG98" s="660">
        <f t="array" ref="BG98">MAX(IF('INTEGRALE verrouillée'!$A$7:$A$108=Bountys!BG83,'INTEGRALE verrouillée'!$AT$7:$AT$108))</f>
        <v>0</v>
      </c>
      <c r="BH98" s="660">
        <f t="array" ref="BH98">MAX(IF('INTEGRALE verrouillée'!$A$7:$A$108=Bountys!BH83,'INTEGRALE verrouillée'!$AT$7:$AT$108))</f>
        <v>0</v>
      </c>
      <c r="BI98" s="660">
        <f t="array" ref="BI98">MAX(IF('INTEGRALE verrouillée'!$A$7:$A$108=Bountys!BI83,'INTEGRALE verrouillée'!$AT$7:$AT$108))</f>
        <v>0</v>
      </c>
      <c r="BJ98" s="660">
        <f t="array" ref="BJ98">MAX(IF('INTEGRALE verrouillée'!$A$7:$A$108=Bountys!BJ83,'INTEGRALE verrouillée'!$AT$7:$AT$108))</f>
        <v>0</v>
      </c>
      <c r="BK98" s="660">
        <f t="array" ref="BK98">MAX(IF('INTEGRALE verrouillée'!$A$7:$A$108=Bountys!BK83,'INTEGRALE verrouillée'!$AT$7:$AT$108))</f>
        <v>0</v>
      </c>
      <c r="BL98" s="660">
        <f t="array" ref="BL98">MAX(IF('INTEGRALE verrouillée'!$A$7:$A$108=Bountys!BL83,'INTEGRALE verrouillée'!$AT$7:$AT$108))</f>
        <v>0</v>
      </c>
      <c r="BM98" s="660">
        <f t="array" ref="BM98">MAX(IF('INTEGRALE verrouillée'!$A$7:$A$108=Bountys!BM83,'INTEGRALE verrouillée'!$AT$7:$AT$108))</f>
        <v>0</v>
      </c>
      <c r="BN98" s="660">
        <f t="array" ref="BN98">MAX(IF('INTEGRALE verrouillée'!$A$7:$A$108=Bountys!BN83,'INTEGRALE verrouillée'!$AT$7:$AT$108))</f>
        <v>0</v>
      </c>
      <c r="BO98" s="660">
        <f t="array" ref="BO98">MAX(IF('INTEGRALE verrouillée'!$A$7:$A$108=Bountys!BO83,'INTEGRALE verrouillée'!$AT$7:$AT$108))</f>
        <v>0</v>
      </c>
      <c r="BP98" s="660">
        <f t="array" ref="BP98">MAX(IF('INTEGRALE verrouillée'!$A$7:$A$108=Bountys!BP83,'INTEGRALE verrouillée'!$AT$7:$AT$108))</f>
        <v>0</v>
      </c>
      <c r="BQ98" s="660">
        <f t="array" ref="BQ98">MAX(IF('INTEGRALE verrouillée'!$A$7:$A$108=Bountys!BQ83,'INTEGRALE verrouillée'!$AT$7:$AT$108))</f>
        <v>0</v>
      </c>
      <c r="BR98" s="660">
        <f t="array" ref="BR98">MAX(IF('INTEGRALE verrouillée'!$A$7:$A$108=Bountys!BR83,'INTEGRALE verrouillée'!$AT$7:$AT$108))</f>
        <v>0</v>
      </c>
      <c r="BS98" s="660">
        <f t="array" ref="BS98">MAX(IF('INTEGRALE verrouillée'!$A$7:$A$108=Bountys!BS83,'INTEGRALE verrouillée'!$AT$7:$AT$108))</f>
        <v>0</v>
      </c>
    </row>
    <row r="99" spans="1:71" s="53" customFormat="1" ht="12" x14ac:dyDescent="0.25">
      <c r="A99" s="3778"/>
      <c r="B99" s="517" t="s">
        <v>287</v>
      </c>
      <c r="C99" s="499" t="str">
        <f t="shared" ref="C99" si="18">IF(C97&gt;0,(C96+C98)/C97,"-")</f>
        <v>-</v>
      </c>
      <c r="D99" s="499">
        <f t="shared" ref="D99:BO99" si="19">IF(D97&gt;0,(D96+D98)/D97,"-")</f>
        <v>3.5</v>
      </c>
      <c r="E99" s="499" t="str">
        <f t="shared" si="19"/>
        <v>-</v>
      </c>
      <c r="F99" s="499">
        <f t="shared" si="19"/>
        <v>0.33333333333333331</v>
      </c>
      <c r="G99" s="499">
        <f t="shared" si="19"/>
        <v>0.91666666666666663</v>
      </c>
      <c r="H99" s="499">
        <f t="shared" si="19"/>
        <v>0.76923076923076927</v>
      </c>
      <c r="I99" s="499" t="str">
        <f t="shared" si="19"/>
        <v>-</v>
      </c>
      <c r="J99" s="499">
        <f t="shared" si="19"/>
        <v>0</v>
      </c>
      <c r="K99" s="499">
        <f t="shared" si="19"/>
        <v>0.45454545454545453</v>
      </c>
      <c r="L99" s="499" t="str">
        <f t="shared" si="19"/>
        <v>-</v>
      </c>
      <c r="M99" s="499">
        <f t="shared" si="19"/>
        <v>0.45454545454545453</v>
      </c>
      <c r="N99" s="499">
        <f t="shared" si="19"/>
        <v>2.25</v>
      </c>
      <c r="O99" s="499">
        <f t="shared" si="19"/>
        <v>0.5</v>
      </c>
      <c r="P99" s="499">
        <f t="shared" si="19"/>
        <v>0.41666666666666669</v>
      </c>
      <c r="Q99" s="499">
        <f t="shared" si="19"/>
        <v>1.5</v>
      </c>
      <c r="R99" s="499">
        <f t="shared" si="19"/>
        <v>2.3333333333333335</v>
      </c>
      <c r="S99" s="499">
        <f t="shared" si="19"/>
        <v>0</v>
      </c>
      <c r="T99" s="499">
        <f t="shared" si="19"/>
        <v>7</v>
      </c>
      <c r="U99" s="499" t="str">
        <f t="shared" si="19"/>
        <v>-</v>
      </c>
      <c r="V99" s="499" t="str">
        <f t="shared" si="19"/>
        <v>-</v>
      </c>
      <c r="W99" s="499" t="str">
        <f t="shared" si="19"/>
        <v>-</v>
      </c>
      <c r="X99" s="499">
        <f t="shared" si="19"/>
        <v>0.66666666666666663</v>
      </c>
      <c r="Y99" s="499" t="str">
        <f t="shared" si="19"/>
        <v>-</v>
      </c>
      <c r="Z99" s="499">
        <f t="shared" si="19"/>
        <v>0</v>
      </c>
      <c r="AA99" s="499">
        <f t="shared" si="19"/>
        <v>0</v>
      </c>
      <c r="AB99" s="499">
        <f t="shared" si="19"/>
        <v>0.23076923076923078</v>
      </c>
      <c r="AC99" s="499" t="str">
        <f t="shared" si="19"/>
        <v>-</v>
      </c>
      <c r="AD99" s="499">
        <f t="shared" si="19"/>
        <v>1.5</v>
      </c>
      <c r="AE99" s="499">
        <f t="shared" si="19"/>
        <v>0.22222222222222221</v>
      </c>
      <c r="AF99" s="499">
        <f t="shared" si="19"/>
        <v>0.55555555555555558</v>
      </c>
      <c r="AG99" s="499">
        <f t="shared" si="19"/>
        <v>0.66666666666666663</v>
      </c>
      <c r="AH99" s="499">
        <f t="shared" si="19"/>
        <v>0</v>
      </c>
      <c r="AI99" s="499">
        <f t="shared" si="19"/>
        <v>0.16666666666666666</v>
      </c>
      <c r="AJ99" s="499">
        <f t="shared" si="19"/>
        <v>2.5</v>
      </c>
      <c r="AK99" s="499">
        <f t="shared" si="19"/>
        <v>1.5</v>
      </c>
      <c r="AL99" s="499">
        <f t="shared" si="19"/>
        <v>2.5</v>
      </c>
      <c r="AM99" s="499">
        <f t="shared" si="19"/>
        <v>1.3333333333333333</v>
      </c>
      <c r="AN99" s="499" t="str">
        <f t="shared" si="19"/>
        <v>-</v>
      </c>
      <c r="AO99" s="499" t="str">
        <f t="shared" si="19"/>
        <v>-</v>
      </c>
      <c r="AP99" s="881">
        <f t="shared" si="19"/>
        <v>1</v>
      </c>
      <c r="AQ99" s="914" t="str">
        <f t="shared" si="19"/>
        <v>-</v>
      </c>
      <c r="AR99" s="499" t="str">
        <f t="shared" si="19"/>
        <v>-</v>
      </c>
      <c r="AS99" s="499" t="str">
        <f t="shared" si="19"/>
        <v>-</v>
      </c>
      <c r="AT99" s="499" t="str">
        <f t="shared" si="19"/>
        <v>-</v>
      </c>
      <c r="AU99" s="499" t="str">
        <f t="shared" si="19"/>
        <v>-</v>
      </c>
      <c r="AV99" s="499" t="str">
        <f t="shared" si="19"/>
        <v>-</v>
      </c>
      <c r="AW99" s="499">
        <f t="shared" si="19"/>
        <v>0</v>
      </c>
      <c r="AX99" s="499" t="str">
        <f t="shared" si="19"/>
        <v>-</v>
      </c>
      <c r="AY99" s="499" t="str">
        <f t="shared" si="19"/>
        <v>-</v>
      </c>
      <c r="AZ99" s="499" t="str">
        <f t="shared" si="19"/>
        <v>-</v>
      </c>
      <c r="BA99" s="499" t="str">
        <f t="shared" si="19"/>
        <v>-</v>
      </c>
      <c r="BB99" s="499" t="str">
        <f t="shared" si="19"/>
        <v>-</v>
      </c>
      <c r="BC99" s="499" t="str">
        <f t="shared" si="19"/>
        <v>-</v>
      </c>
      <c r="BD99" s="499" t="str">
        <f t="shared" si="19"/>
        <v>-</v>
      </c>
      <c r="BE99" s="499" t="str">
        <f t="shared" si="19"/>
        <v>-</v>
      </c>
      <c r="BF99" s="499" t="str">
        <f t="shared" si="19"/>
        <v>-</v>
      </c>
      <c r="BG99" s="499" t="str">
        <f t="shared" si="19"/>
        <v>-</v>
      </c>
      <c r="BH99" s="499" t="str">
        <f t="shared" si="19"/>
        <v>-</v>
      </c>
      <c r="BI99" s="499" t="str">
        <f t="shared" si="19"/>
        <v>-</v>
      </c>
      <c r="BJ99" s="499">
        <f t="shared" si="19"/>
        <v>0</v>
      </c>
      <c r="BK99" s="499" t="str">
        <f t="shared" si="19"/>
        <v>-</v>
      </c>
      <c r="BL99" s="499">
        <f t="shared" si="19"/>
        <v>7</v>
      </c>
      <c r="BM99" s="499" t="str">
        <f t="shared" si="19"/>
        <v>-</v>
      </c>
      <c r="BN99" s="499">
        <f t="shared" si="19"/>
        <v>0</v>
      </c>
      <c r="BO99" s="499" t="str">
        <f t="shared" si="19"/>
        <v>-</v>
      </c>
      <c r="BP99" s="499" t="str">
        <f t="shared" ref="BP99:BS99" si="20">IF(BP97&gt;0,(BP96+BP98)/BP97,"-")</f>
        <v>-</v>
      </c>
      <c r="BQ99" s="499" t="str">
        <f t="shared" si="20"/>
        <v>-</v>
      </c>
      <c r="BR99" s="499" t="str">
        <f t="shared" si="20"/>
        <v>-</v>
      </c>
      <c r="BS99" s="499">
        <f t="shared" si="20"/>
        <v>4</v>
      </c>
    </row>
    <row r="100" spans="1:71" s="55" customFormat="1" ht="12" customHeight="1" x14ac:dyDescent="0.25">
      <c r="A100" s="3779" t="s">
        <v>291</v>
      </c>
      <c r="B100" s="620" t="s">
        <v>285</v>
      </c>
      <c r="C100" s="621">
        <f>COUNTIF('Gagnants-Perdants'!$B$568:$B$757,C83)</f>
        <v>2</v>
      </c>
      <c r="D100" s="621">
        <f>COUNTIF('Gagnants-Perdants'!$B$568:$B$757,D83)</f>
        <v>0</v>
      </c>
      <c r="E100" s="621">
        <f>COUNTIF('Gagnants-Perdants'!$B$568:$B$757,E83)</f>
        <v>1</v>
      </c>
      <c r="F100" s="621">
        <f>COUNTIF('Gagnants-Perdants'!$B$568:$B$757,F83)</f>
        <v>9</v>
      </c>
      <c r="G100" s="621">
        <f>COUNTIF('Gagnants-Perdants'!$B$568:$B$757,G83)</f>
        <v>8</v>
      </c>
      <c r="H100" s="621">
        <f>COUNTIF('Gagnants-Perdants'!$B$568:$B$757,H83)</f>
        <v>11</v>
      </c>
      <c r="I100" s="621">
        <f>COUNTIF('Gagnants-Perdants'!$B$568:$B$757,I83)</f>
        <v>0</v>
      </c>
      <c r="J100" s="621">
        <f>COUNTIF('Gagnants-Perdants'!$B$568:$B$757,J83)</f>
        <v>2</v>
      </c>
      <c r="K100" s="621">
        <f>COUNTIF('Gagnants-Perdants'!$B$568:$B$757,K83)</f>
        <v>14</v>
      </c>
      <c r="L100" s="621">
        <f>COUNTIF('Gagnants-Perdants'!$B$568:$B$757,L83)</f>
        <v>0</v>
      </c>
      <c r="M100" s="621">
        <f>COUNTIF('Gagnants-Perdants'!$B$568:$B$757,M83)</f>
        <v>5</v>
      </c>
      <c r="N100" s="621">
        <f>COUNTIF('Gagnants-Perdants'!$B$568:$B$757,N83)</f>
        <v>25</v>
      </c>
      <c r="O100" s="621">
        <f>COUNTIF('Gagnants-Perdants'!$B$568:$B$757,O83)</f>
        <v>0</v>
      </c>
      <c r="P100" s="621">
        <f>COUNTIF('Gagnants-Perdants'!$B$568:$B$757,P83)</f>
        <v>13</v>
      </c>
      <c r="Q100" s="621">
        <f>COUNTIF('Gagnants-Perdants'!$B$568:$B$757,Q83)</f>
        <v>18</v>
      </c>
      <c r="R100" s="621">
        <f>COUNTIF('Gagnants-Perdants'!$B$568:$B$757,R83)</f>
        <v>0</v>
      </c>
      <c r="S100" s="621">
        <f>COUNTIF('Gagnants-Perdants'!$B$568:$B$757,S83)</f>
        <v>0</v>
      </c>
      <c r="T100" s="621">
        <f>COUNTIF('Gagnants-Perdants'!$B$568:$B$757,T83)</f>
        <v>1</v>
      </c>
      <c r="U100" s="621">
        <f>COUNTIF('Gagnants-Perdants'!$B$568:$B$757,U83)</f>
        <v>0</v>
      </c>
      <c r="V100" s="621">
        <f>COUNTIF('Gagnants-Perdants'!$B$568:$B$757,V83)</f>
        <v>0</v>
      </c>
      <c r="W100" s="621">
        <f>COUNTIF('Gagnants-Perdants'!$B$568:$B$757,W83)</f>
        <v>3</v>
      </c>
      <c r="X100" s="621">
        <f>COUNTIF('Gagnants-Perdants'!$B$568:$B$757,X83)</f>
        <v>9</v>
      </c>
      <c r="Y100" s="621">
        <f>COUNTIF('Gagnants-Perdants'!$B$568:$B$757,Y83)</f>
        <v>0</v>
      </c>
      <c r="Z100" s="621">
        <f>COUNTIF('Gagnants-Perdants'!$B$568:$B$757,Z83)</f>
        <v>0</v>
      </c>
      <c r="AA100" s="621">
        <f>COUNTIF('Gagnants-Perdants'!$B$568:$B$757,AA83)</f>
        <v>0</v>
      </c>
      <c r="AB100" s="621">
        <f>COUNTIF('Gagnants-Perdants'!$B$568:$B$757,AB83)</f>
        <v>3</v>
      </c>
      <c r="AC100" s="621">
        <f>COUNTIF('Gagnants-Perdants'!$B$568:$B$757,AC83)</f>
        <v>0</v>
      </c>
      <c r="AD100" s="621">
        <f>COUNTIF('Gagnants-Perdants'!$B$568:$B$757,AD83)</f>
        <v>6</v>
      </c>
      <c r="AE100" s="621">
        <f>COUNTIF('Gagnants-Perdants'!$B$568:$B$757,AE83)</f>
        <v>10</v>
      </c>
      <c r="AF100" s="621">
        <f>COUNTIF('Gagnants-Perdants'!$B$568:$B$757,AF83)</f>
        <v>7</v>
      </c>
      <c r="AG100" s="621">
        <f>COUNTIF('Gagnants-Perdants'!$B$568:$B$757,AG83)</f>
        <v>9</v>
      </c>
      <c r="AH100" s="621">
        <f>COUNTIF('Gagnants-Perdants'!$B$568:$B$757,AH83)</f>
        <v>5</v>
      </c>
      <c r="AI100" s="621">
        <f>COUNTIF('Gagnants-Perdants'!$B$568:$B$757,AI83)</f>
        <v>6</v>
      </c>
      <c r="AJ100" s="621">
        <f>COUNTIF('Gagnants-Perdants'!$B$568:$B$757,AJ83)</f>
        <v>2</v>
      </c>
      <c r="AK100" s="621">
        <f>COUNTIF('Gagnants-Perdants'!$B$568:$B$757,AK83)</f>
        <v>21</v>
      </c>
      <c r="AL100" s="621">
        <f>COUNTIF('Gagnants-Perdants'!$B$568:$B$757,AL83)</f>
        <v>0</v>
      </c>
      <c r="AM100" s="621">
        <f>COUNTIF('Gagnants-Perdants'!$B$568:$B$757,AM83)</f>
        <v>0</v>
      </c>
      <c r="AN100" s="621">
        <f>COUNTIF('Gagnants-Perdants'!$B$568:$B$757,AN83)</f>
        <v>0</v>
      </c>
      <c r="AO100" s="621">
        <f>COUNTIF('Gagnants-Perdants'!$B$568:$B$757,AO83)</f>
        <v>0</v>
      </c>
      <c r="AP100" s="882">
        <f>COUNTIF('Gagnants-Perdants'!$B$568:$B$757,AP83)</f>
        <v>0</v>
      </c>
      <c r="AQ100" s="915">
        <f>COUNTIF('Gagnants-Perdants'!$B$568:$B$757,AQ83)</f>
        <v>0</v>
      </c>
      <c r="AR100" s="621">
        <f>COUNTIF('Gagnants-Perdants'!$B$568:$B$757,AR83)</f>
        <v>0</v>
      </c>
      <c r="AS100" s="621">
        <f>COUNTIF('Gagnants-Perdants'!$B$568:$B$757,AS83)</f>
        <v>0</v>
      </c>
      <c r="AT100" s="621">
        <f>COUNTIF('Gagnants-Perdants'!$B$568:$B$757,AT83)</f>
        <v>0</v>
      </c>
      <c r="AU100" s="621">
        <f>COUNTIF('Gagnants-Perdants'!$B$568:$B$757,AU83)</f>
        <v>0</v>
      </c>
      <c r="AV100" s="621">
        <f>COUNTIF('Gagnants-Perdants'!$B$568:$B$757,AV83)</f>
        <v>0</v>
      </c>
      <c r="AW100" s="621">
        <f>COUNTIF('Gagnants-Perdants'!$B$568:$B$757,AW83)</f>
        <v>0</v>
      </c>
      <c r="AX100" s="621">
        <f>COUNTIF('Gagnants-Perdants'!$B$568:$B$757,AX83)</f>
        <v>0</v>
      </c>
      <c r="AY100" s="621">
        <f>COUNTIF('Gagnants-Perdants'!$B$568:$B$757,AY83)</f>
        <v>0</v>
      </c>
      <c r="AZ100" s="621">
        <f>COUNTIF('Gagnants-Perdants'!$B$568:$B$757,AZ83)</f>
        <v>0</v>
      </c>
      <c r="BA100" s="621">
        <f>COUNTIF('Gagnants-Perdants'!$B$568:$B$757,BA83)</f>
        <v>0</v>
      </c>
      <c r="BB100" s="621">
        <f>COUNTIF('Gagnants-Perdants'!$B$568:$B$757,BB83)</f>
        <v>0</v>
      </c>
      <c r="BC100" s="621">
        <f>COUNTIF('Gagnants-Perdants'!$B$568:$B$757,BC83)</f>
        <v>0</v>
      </c>
      <c r="BD100" s="621">
        <f>COUNTIF('Gagnants-Perdants'!$B$568:$B$757,BD83)</f>
        <v>0</v>
      </c>
      <c r="BE100" s="621">
        <f>COUNTIF('Gagnants-Perdants'!$B$568:$B$757,BE83)</f>
        <v>0</v>
      </c>
      <c r="BF100" s="621">
        <f>COUNTIF('Gagnants-Perdants'!$B$568:$B$757,BF83)</f>
        <v>0</v>
      </c>
      <c r="BG100" s="621">
        <f>COUNTIF('Gagnants-Perdants'!$B$568:$B$757,BG83)</f>
        <v>0</v>
      </c>
      <c r="BH100" s="621">
        <f>COUNTIF('Gagnants-Perdants'!$B$568:$B$757,BH83)</f>
        <v>0</v>
      </c>
      <c r="BI100" s="621">
        <f>COUNTIF('Gagnants-Perdants'!$B$568:$B$757,BI83)</f>
        <v>0</v>
      </c>
      <c r="BJ100" s="621">
        <f>COUNTIF('Gagnants-Perdants'!$B$568:$B$757,BJ83)</f>
        <v>0</v>
      </c>
      <c r="BK100" s="621">
        <f>COUNTIF('Gagnants-Perdants'!$B$568:$B$757,BK83)</f>
        <v>0</v>
      </c>
      <c r="BL100" s="621">
        <f>COUNTIF('Gagnants-Perdants'!$B$568:$B$757,BL83)</f>
        <v>0</v>
      </c>
      <c r="BM100" s="621">
        <f>COUNTIF('Gagnants-Perdants'!$B$568:$B$757,BM83)</f>
        <v>0</v>
      </c>
      <c r="BN100" s="621">
        <f>COUNTIF('Gagnants-Perdants'!$B$568:$B$757,BN83)</f>
        <v>0</v>
      </c>
      <c r="BO100" s="621">
        <f>COUNTIF('Gagnants-Perdants'!$B$568:$B$757,BO83)</f>
        <v>0</v>
      </c>
      <c r="BP100" s="621">
        <f>COUNTIF('Gagnants-Perdants'!$B$568:$B$757,BP83)</f>
        <v>0</v>
      </c>
      <c r="BQ100" s="621">
        <f>COUNTIF('Gagnants-Perdants'!$B$568:$B$757,BQ83)</f>
        <v>0</v>
      </c>
      <c r="BR100" s="621">
        <f>COUNTIF('Gagnants-Perdants'!$B$568:$B$757,BR83)</f>
        <v>0</v>
      </c>
      <c r="BS100" s="621">
        <f>COUNTIF('Gagnants-Perdants'!$B$568:$B$757,BS83)</f>
        <v>0</v>
      </c>
    </row>
    <row r="101" spans="1:71" s="53" customFormat="1" ht="12" x14ac:dyDescent="0.25">
      <c r="A101" s="3779"/>
      <c r="B101" s="518" t="s">
        <v>286</v>
      </c>
      <c r="C101" s="500">
        <f t="array" ref="C101">MAX(IF('INTEGRALE verrouillée'!$A$7:$A$108=Bountys!C83,'INTEGRALE verrouillée'!$AU$7:$AU$108))</f>
        <v>6</v>
      </c>
      <c r="D101" s="500">
        <f t="array" ref="D101">MAX(IF('INTEGRALE verrouillée'!$A$7:$A$108=Bountys!D83,'INTEGRALE verrouillée'!$AU$7:$AU$108))</f>
        <v>2</v>
      </c>
      <c r="E101" s="500">
        <f t="array" ref="E101">MAX(IF('INTEGRALE verrouillée'!$A$7:$A$108=Bountys!E83,'INTEGRALE verrouillée'!$AU$7:$AU$108))</f>
        <v>1</v>
      </c>
      <c r="F101" s="500">
        <f t="array" ref="F101">MAX(IF('INTEGRALE verrouillée'!$A$7:$A$108=Bountys!F83,'INTEGRALE verrouillée'!$AU$7:$AU$108))</f>
        <v>7</v>
      </c>
      <c r="G101" s="500">
        <f t="array" ref="G101">MAX(IF('INTEGRALE verrouillée'!$A$7:$A$108=Bountys!G83,'INTEGRALE verrouillée'!$AU$7:$AU$108))</f>
        <v>13</v>
      </c>
      <c r="H101" s="500">
        <f t="array" ref="H101">MAX(IF('INTEGRALE verrouillée'!$A$7:$A$108=Bountys!H83,'INTEGRALE verrouillée'!$AU$7:$AU$108))</f>
        <v>14</v>
      </c>
      <c r="I101" s="500">
        <f t="array" ref="I101">MAX(IF('INTEGRALE verrouillée'!$A$7:$A$108=Bountys!I83,'INTEGRALE verrouillée'!$AU$7:$AU$108))</f>
        <v>0</v>
      </c>
      <c r="J101" s="500">
        <f t="array" ref="J101">MAX(IF('INTEGRALE verrouillée'!$A$7:$A$108=Bountys!J83,'INTEGRALE verrouillée'!$AU$7:$AU$108))</f>
        <v>4</v>
      </c>
      <c r="K101" s="500">
        <f t="array" ref="K101">MAX(IF('INTEGRALE verrouillée'!$A$7:$A$108=Bountys!K83,'INTEGRALE verrouillée'!$AU$7:$AU$108))</f>
        <v>12</v>
      </c>
      <c r="L101" s="500">
        <f t="array" ref="L101">MAX(IF('INTEGRALE verrouillée'!$A$7:$A$108=Bountys!L83,'INTEGRALE verrouillée'!$AU$7:$AU$108))</f>
        <v>0</v>
      </c>
      <c r="M101" s="500">
        <f t="array" ref="M101">MAX(IF('INTEGRALE verrouillée'!$A$7:$A$108=Bountys!M83,'INTEGRALE verrouillée'!$AU$7:$AU$108))</f>
        <v>11</v>
      </c>
      <c r="N101" s="500">
        <f t="array" ref="N101">MAX(IF('INTEGRALE verrouillée'!$A$7:$A$108=Bountys!N83,'INTEGRALE verrouillée'!$AU$7:$AU$108))</f>
        <v>12</v>
      </c>
      <c r="O101" s="500">
        <f t="array" ref="O101">MAX(IF('INTEGRALE verrouillée'!$A$7:$A$108=Bountys!O83,'INTEGRALE verrouillée'!$AU$7:$AU$108))</f>
        <v>3</v>
      </c>
      <c r="P101" s="500">
        <f t="array" ref="P101">MAX(IF('INTEGRALE verrouillée'!$A$7:$A$108=Bountys!P83,'INTEGRALE verrouillée'!$AU$7:$AU$108))</f>
        <v>14</v>
      </c>
      <c r="Q101" s="500">
        <f t="array" ref="Q101">MAX(IF('INTEGRALE verrouillée'!$A$7:$A$108=Bountys!Q83,'INTEGRALE verrouillée'!$AU$7:$AU$108))</f>
        <v>11</v>
      </c>
      <c r="R101" s="500">
        <f t="array" ref="R101">MAX(IF('INTEGRALE verrouillée'!$A$7:$A$108=Bountys!R83,'INTEGRALE verrouillée'!$AU$7:$AU$108))</f>
        <v>0</v>
      </c>
      <c r="S101" s="500">
        <f t="array" ref="S101">MAX(IF('INTEGRALE verrouillée'!$A$7:$A$108=Bountys!S83,'INTEGRALE verrouillée'!$AU$7:$AU$108))</f>
        <v>0</v>
      </c>
      <c r="T101" s="500">
        <f t="array" ref="T101">MAX(IF('INTEGRALE verrouillée'!$A$7:$A$108=Bountys!T83,'INTEGRALE verrouillée'!$AU$7:$AU$108))</f>
        <v>1</v>
      </c>
      <c r="U101" s="500">
        <f t="array" ref="U101">MAX(IF('INTEGRALE verrouillée'!$A$7:$A$108=Bountys!U83,'INTEGRALE verrouillée'!$AU$7:$AU$108))</f>
        <v>0</v>
      </c>
      <c r="V101" s="500">
        <f t="array" ref="V101">MAX(IF('INTEGRALE verrouillée'!$A$7:$A$108=Bountys!V83,'INTEGRALE verrouillée'!$AU$7:$AU$108))</f>
        <v>0</v>
      </c>
      <c r="W101" s="500">
        <f t="array" ref="W101">MAX(IF('INTEGRALE verrouillée'!$A$7:$A$108=Bountys!W83,'INTEGRALE verrouillée'!$AU$7:$AU$108))</f>
        <v>7</v>
      </c>
      <c r="X101" s="500">
        <f t="array" ref="X101">MAX(IF('INTEGRALE verrouillée'!$A$7:$A$108=Bountys!X83,'INTEGRALE verrouillée'!$AU$7:$AU$108))</f>
        <v>14</v>
      </c>
      <c r="Y101" s="500">
        <f t="array" ref="Y101">MAX(IF('INTEGRALE verrouillée'!$A$7:$A$108=Bountys!Y83,'INTEGRALE verrouillée'!$AU$7:$AU$108))</f>
        <v>0</v>
      </c>
      <c r="Z101" s="500">
        <f t="array" ref="Z101">MAX(IF('INTEGRALE verrouillée'!$A$7:$A$108=Bountys!Z83,'INTEGRALE verrouillée'!$AU$7:$AU$108))</f>
        <v>1</v>
      </c>
      <c r="AA101" s="500">
        <f t="array" ref="AA101">MAX(IF('INTEGRALE verrouillée'!$A$7:$A$108=Bountys!AA83,'INTEGRALE verrouillée'!$AU$7:$AU$108))</f>
        <v>0</v>
      </c>
      <c r="AB101" s="500">
        <f t="array" ref="AB101">MAX(IF('INTEGRALE verrouillée'!$A$7:$A$108=Bountys!AB83,'INTEGRALE verrouillée'!$AU$7:$AU$108))</f>
        <v>11</v>
      </c>
      <c r="AC101" s="500">
        <f t="array" ref="AC101">MAX(IF('INTEGRALE verrouillée'!$A$7:$A$108=Bountys!AC83,'INTEGRALE verrouillée'!$AU$7:$AU$108))</f>
        <v>0</v>
      </c>
      <c r="AD101" s="500">
        <f t="array" ref="AD101">MAX(IF('INTEGRALE verrouillée'!$A$7:$A$108=Bountys!AD83,'INTEGRALE verrouillée'!$AU$7:$AU$108))</f>
        <v>10</v>
      </c>
      <c r="AE101" s="500">
        <f t="array" ref="AE101">MAX(IF('INTEGRALE verrouillée'!$A$7:$A$108=Bountys!AE83,'INTEGRALE verrouillée'!$AU$7:$AU$108))</f>
        <v>4</v>
      </c>
      <c r="AF101" s="500">
        <f t="array" ref="AF101">MAX(IF('INTEGRALE verrouillée'!$A$7:$A$108=Bountys!AF83,'INTEGRALE verrouillée'!$AU$7:$AU$108))</f>
        <v>8</v>
      </c>
      <c r="AG101" s="500">
        <f t="array" ref="AG101">MAX(IF('INTEGRALE verrouillée'!$A$7:$A$108=Bountys!AG83,'INTEGRALE verrouillée'!$AU$7:$AU$108))</f>
        <v>5</v>
      </c>
      <c r="AH101" s="500">
        <f t="array" ref="AH101">MAX(IF('INTEGRALE verrouillée'!$A$7:$A$108=Bountys!AH83,'INTEGRALE verrouillée'!$AU$7:$AU$108))</f>
        <v>10</v>
      </c>
      <c r="AI101" s="500">
        <f t="array" ref="AI101">MAX(IF('INTEGRALE verrouillée'!$A$7:$A$108=Bountys!AI83,'INTEGRALE verrouillée'!$AU$7:$AU$108))</f>
        <v>8</v>
      </c>
      <c r="AJ101" s="500">
        <f t="array" ref="AJ101">MAX(IF('INTEGRALE verrouillée'!$A$7:$A$108=Bountys!AJ83,'INTEGRALE verrouillée'!$AU$7:$AU$108))</f>
        <v>5</v>
      </c>
      <c r="AK101" s="500">
        <f t="array" ref="AK101">MAX(IF('INTEGRALE verrouillée'!$A$7:$A$108=Bountys!AK83,'INTEGRALE verrouillée'!$AU$7:$AU$108))</f>
        <v>9</v>
      </c>
      <c r="AL101" s="500">
        <f t="array" ref="AL101">MAX(IF('INTEGRALE verrouillée'!$A$7:$A$108=Bountys!AL83,'INTEGRALE verrouillée'!$AU$7:$AU$108))</f>
        <v>0</v>
      </c>
      <c r="AM101" s="500">
        <f t="array" ref="AM101">MAX(IF('INTEGRALE verrouillée'!$A$7:$A$108=Bountys!AM83,'INTEGRALE verrouillée'!$AU$7:$AU$108))</f>
        <v>0</v>
      </c>
      <c r="AN101" s="500">
        <f t="array" ref="AN101">MAX(IF('INTEGRALE verrouillée'!$A$7:$A$108=Bountys!AN83,'INTEGRALE verrouillée'!$AU$7:$AU$108))</f>
        <v>0</v>
      </c>
      <c r="AO101" s="500">
        <f t="array" ref="AO101">MAX(IF('INTEGRALE verrouillée'!$A$7:$A$108=Bountys!AO83,'INTEGRALE verrouillée'!$AU$7:$AU$108))</f>
        <v>0</v>
      </c>
      <c r="AP101" s="883">
        <f t="array" ref="AP101">MAX(IF('INTEGRALE verrouillée'!$A$7:$A$108=Bountys!AP83,'INTEGRALE verrouillée'!$AU$7:$AU$108))</f>
        <v>0</v>
      </c>
      <c r="AQ101" s="916">
        <f t="array" ref="AQ101">MAX(IF('INTEGRALE verrouillée'!$A$7:$A$108=Bountys!AQ83,'INTEGRALE verrouillée'!$AU$7:$AU$108))</f>
        <v>0</v>
      </c>
      <c r="AR101" s="500">
        <f t="array" ref="AR101">MAX(IF('INTEGRALE verrouillée'!$A$7:$A$108=Bountys!AR83,'INTEGRALE verrouillée'!$AU$7:$AU$108))</f>
        <v>0</v>
      </c>
      <c r="AS101" s="500">
        <f t="array" ref="AS101">MAX(IF('INTEGRALE verrouillée'!$A$7:$A$108=Bountys!AS83,'INTEGRALE verrouillée'!$AU$7:$AU$108))</f>
        <v>0</v>
      </c>
      <c r="AT101" s="500">
        <f t="array" ref="AT101">MAX(IF('INTEGRALE verrouillée'!$A$7:$A$108=Bountys!AT83,'INTEGRALE verrouillée'!$AU$7:$AU$108))</f>
        <v>0</v>
      </c>
      <c r="AU101" s="500">
        <f t="array" ref="AU101">MAX(IF('INTEGRALE verrouillée'!$A$7:$A$108=Bountys!AU83,'INTEGRALE verrouillée'!$AU$7:$AU$108))</f>
        <v>0</v>
      </c>
      <c r="AV101" s="500">
        <f t="array" ref="AV101">MAX(IF('INTEGRALE verrouillée'!$A$7:$A$108=Bountys!AV83,'INTEGRALE verrouillée'!$AU$7:$AU$108))</f>
        <v>0</v>
      </c>
      <c r="AW101" s="500">
        <f t="array" ref="AW101">MAX(IF('INTEGRALE verrouillée'!$A$7:$A$108=Bountys!AW83,'INTEGRALE verrouillée'!$AU$7:$AU$108))</f>
        <v>0</v>
      </c>
      <c r="AX101" s="500">
        <f t="array" ref="AX101">MAX(IF('INTEGRALE verrouillée'!$A$7:$A$108=Bountys!AX83,'INTEGRALE verrouillée'!$AU$7:$AU$108))</f>
        <v>0</v>
      </c>
      <c r="AY101" s="500">
        <f t="array" ref="AY101">MAX(IF('INTEGRALE verrouillée'!$A$7:$A$108=Bountys!AY83,'INTEGRALE verrouillée'!$AU$7:$AU$108))</f>
        <v>0</v>
      </c>
      <c r="AZ101" s="500">
        <f t="array" ref="AZ101">MAX(IF('INTEGRALE verrouillée'!$A$7:$A$108=Bountys!AZ83,'INTEGRALE verrouillée'!$AU$7:$AU$108))</f>
        <v>0</v>
      </c>
      <c r="BA101" s="500">
        <f t="array" ref="BA101">MAX(IF('INTEGRALE verrouillée'!$A$7:$A$108=Bountys!BA83,'INTEGRALE verrouillée'!$AU$7:$AU$108))</f>
        <v>0</v>
      </c>
      <c r="BB101" s="500">
        <f t="array" ref="BB101">MAX(IF('INTEGRALE verrouillée'!$A$7:$A$108=Bountys!BB83,'INTEGRALE verrouillée'!$AU$7:$AU$108))</f>
        <v>0</v>
      </c>
      <c r="BC101" s="500">
        <f t="array" ref="BC101">MAX(IF('INTEGRALE verrouillée'!$A$7:$A$108=Bountys!BC83,'INTEGRALE verrouillée'!$AU$7:$AU$108))</f>
        <v>1</v>
      </c>
      <c r="BD101" s="500">
        <f t="array" ref="BD101">MAX(IF('INTEGRALE verrouillée'!$A$7:$A$108=Bountys!BD83,'INTEGRALE verrouillée'!$AU$7:$AU$108))</f>
        <v>0</v>
      </c>
      <c r="BE101" s="500">
        <f t="array" ref="BE101">MAX(IF('INTEGRALE verrouillée'!$A$7:$A$108=Bountys!BE83,'INTEGRALE verrouillée'!$AU$7:$AU$108))</f>
        <v>0</v>
      </c>
      <c r="BF101" s="500">
        <f t="array" ref="BF101">MAX(IF('INTEGRALE verrouillée'!$A$7:$A$108=Bountys!BF83,'INTEGRALE verrouillée'!$AU$7:$AU$108))</f>
        <v>0</v>
      </c>
      <c r="BG101" s="500">
        <f t="array" ref="BG101">MAX(IF('INTEGRALE verrouillée'!$A$7:$A$108=Bountys!BG83,'INTEGRALE verrouillée'!$AU$7:$AU$108))</f>
        <v>0</v>
      </c>
      <c r="BH101" s="500">
        <f t="array" ref="BH101">MAX(IF('INTEGRALE verrouillée'!$A$7:$A$108=Bountys!BH83,'INTEGRALE verrouillée'!$AU$7:$AU$108))</f>
        <v>0</v>
      </c>
      <c r="BI101" s="500">
        <f t="array" ref="BI101">MAX(IF('INTEGRALE verrouillée'!$A$7:$A$108=Bountys!BI83,'INTEGRALE verrouillée'!$AU$7:$AU$108))</f>
        <v>0</v>
      </c>
      <c r="BJ101" s="500">
        <f t="array" ref="BJ101">MAX(IF('INTEGRALE verrouillée'!$A$7:$A$108=Bountys!BJ83,'INTEGRALE verrouillée'!$AU$7:$AU$108))</f>
        <v>0</v>
      </c>
      <c r="BK101" s="500">
        <f t="array" ref="BK101">MAX(IF('INTEGRALE verrouillée'!$A$7:$A$108=Bountys!BK83,'INTEGRALE verrouillée'!$AU$7:$AU$108))</f>
        <v>0</v>
      </c>
      <c r="BL101" s="500">
        <f t="array" ref="BL101">MAX(IF('INTEGRALE verrouillée'!$A$7:$A$108=Bountys!BL83,'INTEGRALE verrouillée'!$AU$7:$AU$108))</f>
        <v>0</v>
      </c>
      <c r="BM101" s="500">
        <f t="array" ref="BM101">MAX(IF('INTEGRALE verrouillée'!$A$7:$A$108=Bountys!BM83,'INTEGRALE verrouillée'!$AU$7:$AU$108))</f>
        <v>0</v>
      </c>
      <c r="BN101" s="500">
        <f t="array" ref="BN101">MAX(IF('INTEGRALE verrouillée'!$A$7:$A$108=Bountys!BN83,'INTEGRALE verrouillée'!$AU$7:$AU$108))</f>
        <v>0</v>
      </c>
      <c r="BO101" s="500">
        <f t="array" ref="BO101">MAX(IF('INTEGRALE verrouillée'!$A$7:$A$108=Bountys!BO83,'INTEGRALE verrouillée'!$AU$7:$AU$108))</f>
        <v>0</v>
      </c>
      <c r="BP101" s="500">
        <f t="array" ref="BP101">MAX(IF('INTEGRALE verrouillée'!$A$7:$A$108=Bountys!BP83,'INTEGRALE verrouillée'!$AU$7:$AU$108))</f>
        <v>0</v>
      </c>
      <c r="BQ101" s="500">
        <f t="array" ref="BQ101">MAX(IF('INTEGRALE verrouillée'!$A$7:$A$108=Bountys!BQ83,'INTEGRALE verrouillée'!$AU$7:$AU$108))</f>
        <v>0</v>
      </c>
      <c r="BR101" s="500">
        <f t="array" ref="BR101">MAX(IF('INTEGRALE verrouillée'!$A$7:$A$108=Bountys!BR83,'INTEGRALE verrouillée'!$AU$7:$AU$108))</f>
        <v>0</v>
      </c>
      <c r="BS101" s="500">
        <f t="array" ref="BS101">MAX(IF('INTEGRALE verrouillée'!$A$7:$A$108=Bountys!BS83,'INTEGRALE verrouillée'!$AU$7:$AU$108))</f>
        <v>0</v>
      </c>
    </row>
    <row r="102" spans="1:71" s="53" customFormat="1" ht="12" x14ac:dyDescent="0.25">
      <c r="A102" s="3779"/>
      <c r="B102" s="656" t="s">
        <v>303</v>
      </c>
      <c r="C102" s="661">
        <f t="array" ref="C102">MAX(IF('INTEGRALE verrouillée'!$A$7:$A$108=Bountys!C83,'INTEGRALE verrouillée'!$AV$7:$AV$108))</f>
        <v>0</v>
      </c>
      <c r="D102" s="661">
        <f t="array" ref="D102">MAX(IF('INTEGRALE verrouillée'!$A$7:$A$108=Bountys!D83,'INTEGRALE verrouillée'!$AV$7:$AV$108))</f>
        <v>0</v>
      </c>
      <c r="E102" s="661">
        <f t="array" ref="E102">MAX(IF('INTEGRALE verrouillée'!$A$7:$A$108=Bountys!E83,'INTEGRALE verrouillée'!$AV$7:$AV$108))</f>
        <v>0</v>
      </c>
      <c r="F102" s="661">
        <f t="array" ref="F102">MAX(IF('INTEGRALE verrouillée'!$A$7:$A$108=Bountys!F83,'INTEGRALE verrouillée'!$AV$7:$AV$108))</f>
        <v>1</v>
      </c>
      <c r="G102" s="661">
        <f t="array" ref="G102">MAX(IF('INTEGRALE verrouillée'!$A$7:$A$108=Bountys!G83,'INTEGRALE verrouillée'!$AV$7:$AV$108))</f>
        <v>1</v>
      </c>
      <c r="H102" s="661">
        <f t="array" ref="H102">MAX(IF('INTEGRALE verrouillée'!$A$7:$A$108=Bountys!H83,'INTEGRALE verrouillée'!$AV$7:$AV$108))</f>
        <v>1</v>
      </c>
      <c r="I102" s="661">
        <f t="array" ref="I102">MAX(IF('INTEGRALE verrouillée'!$A$7:$A$108=Bountys!I83,'INTEGRALE verrouillée'!$AV$7:$AV$108))</f>
        <v>0</v>
      </c>
      <c r="J102" s="661">
        <f t="array" ref="J102">MAX(IF('INTEGRALE verrouillée'!$A$7:$A$108=Bountys!J83,'INTEGRALE verrouillée'!$AV$7:$AV$108))</f>
        <v>0</v>
      </c>
      <c r="K102" s="661">
        <f t="array" ref="K102">MAX(IF('INTEGRALE verrouillée'!$A$7:$A$108=Bountys!K83,'INTEGRALE verrouillée'!$AV$7:$AV$108))</f>
        <v>2</v>
      </c>
      <c r="L102" s="661">
        <f t="array" ref="L102">MAX(IF('INTEGRALE verrouillée'!$A$7:$A$108=Bountys!L83,'INTEGRALE verrouillée'!$AV$7:$AV$108))</f>
        <v>0</v>
      </c>
      <c r="M102" s="661">
        <f t="array" ref="M102">MAX(IF('INTEGRALE verrouillée'!$A$7:$A$108=Bountys!M83,'INTEGRALE verrouillée'!$AV$7:$AV$108))</f>
        <v>0</v>
      </c>
      <c r="N102" s="661">
        <f t="array" ref="N102">MAX(IF('INTEGRALE verrouillée'!$A$7:$A$108=Bountys!N83,'INTEGRALE verrouillée'!$AV$7:$AV$108))</f>
        <v>4</v>
      </c>
      <c r="O102" s="661">
        <f t="array" ref="O102">MAX(IF('INTEGRALE verrouillée'!$A$7:$A$108=Bountys!O83,'INTEGRALE verrouillée'!$AV$7:$AV$108))</f>
        <v>0</v>
      </c>
      <c r="P102" s="661">
        <f t="array" ref="P102">MAX(IF('INTEGRALE verrouillée'!$A$7:$A$108=Bountys!P83,'INTEGRALE verrouillée'!$AV$7:$AV$108))</f>
        <v>0</v>
      </c>
      <c r="Q102" s="661">
        <f t="array" ref="Q102">MAX(IF('INTEGRALE verrouillée'!$A$7:$A$108=Bountys!Q83,'INTEGRALE verrouillée'!$AV$7:$AV$108))</f>
        <v>2</v>
      </c>
      <c r="R102" s="661">
        <f t="array" ref="R102">MAX(IF('INTEGRALE verrouillée'!$A$7:$A$108=Bountys!R83,'INTEGRALE verrouillée'!$AV$7:$AV$108))</f>
        <v>0</v>
      </c>
      <c r="S102" s="661">
        <f t="array" ref="S102">MAX(IF('INTEGRALE verrouillée'!$A$7:$A$108=Bountys!S83,'INTEGRALE verrouillée'!$AV$7:$AV$108))</f>
        <v>0</v>
      </c>
      <c r="T102" s="661">
        <f t="array" ref="T102">MAX(IF('INTEGRALE verrouillée'!$A$7:$A$108=Bountys!T83,'INTEGRALE verrouillée'!$AV$7:$AV$108))</f>
        <v>0</v>
      </c>
      <c r="U102" s="661">
        <f t="array" ref="U102">MAX(IF('INTEGRALE verrouillée'!$A$7:$A$108=Bountys!U83,'INTEGRALE verrouillée'!$AV$7:$AV$108))</f>
        <v>0</v>
      </c>
      <c r="V102" s="661">
        <f t="array" ref="V102">MAX(IF('INTEGRALE verrouillée'!$A$7:$A$108=Bountys!V83,'INTEGRALE verrouillée'!$AV$7:$AV$108))</f>
        <v>0</v>
      </c>
      <c r="W102" s="661">
        <f t="array" ref="W102">MAX(IF('INTEGRALE verrouillée'!$A$7:$A$108=Bountys!W83,'INTEGRALE verrouillée'!$AV$7:$AV$108))</f>
        <v>0</v>
      </c>
      <c r="X102" s="661">
        <f t="array" ref="X102">MAX(IF('INTEGRALE verrouillée'!$A$7:$A$108=Bountys!X83,'INTEGRALE verrouillée'!$AV$7:$AV$108))</f>
        <v>0</v>
      </c>
      <c r="Y102" s="661">
        <f t="array" ref="Y102">MAX(IF('INTEGRALE verrouillée'!$A$7:$A$108=Bountys!Y83,'INTEGRALE verrouillée'!$AV$7:$AV$108))</f>
        <v>0</v>
      </c>
      <c r="Z102" s="661">
        <f t="array" ref="Z102">MAX(IF('INTEGRALE verrouillée'!$A$7:$A$108=Bountys!Z83,'INTEGRALE verrouillée'!$AV$7:$AV$108))</f>
        <v>0</v>
      </c>
      <c r="AA102" s="661">
        <f t="array" ref="AA102">MAX(IF('INTEGRALE verrouillée'!$A$7:$A$108=Bountys!AA83,'INTEGRALE verrouillée'!$AV$7:$AV$108))</f>
        <v>0</v>
      </c>
      <c r="AB102" s="661">
        <f t="array" ref="AB102">MAX(IF('INTEGRALE verrouillée'!$A$7:$A$108=Bountys!AB83,'INTEGRALE verrouillée'!$AV$7:$AV$108))</f>
        <v>0</v>
      </c>
      <c r="AC102" s="661">
        <f t="array" ref="AC102">MAX(IF('INTEGRALE verrouillée'!$A$7:$A$108=Bountys!AC83,'INTEGRALE verrouillée'!$AV$7:$AV$108))</f>
        <v>0</v>
      </c>
      <c r="AD102" s="661">
        <f t="array" ref="AD102">MAX(IF('INTEGRALE verrouillée'!$A$7:$A$108=Bountys!AD83,'INTEGRALE verrouillée'!$AV$7:$AV$108))</f>
        <v>0</v>
      </c>
      <c r="AE102" s="661">
        <f t="array" ref="AE102">MAX(IF('INTEGRALE verrouillée'!$A$7:$A$108=Bountys!AE83,'INTEGRALE verrouillée'!$AV$7:$AV$108))</f>
        <v>1</v>
      </c>
      <c r="AF102" s="661">
        <f t="array" ref="AF102">MAX(IF('INTEGRALE verrouillée'!$A$7:$A$108=Bountys!AF83,'INTEGRALE verrouillée'!$AV$7:$AV$108))</f>
        <v>0</v>
      </c>
      <c r="AG102" s="661">
        <f t="array" ref="AG102">MAX(IF('INTEGRALE verrouillée'!$A$7:$A$108=Bountys!AG83,'INTEGRALE verrouillée'!$AV$7:$AV$108))</f>
        <v>0</v>
      </c>
      <c r="AH102" s="661">
        <f t="array" ref="AH102">MAX(IF('INTEGRALE verrouillée'!$A$7:$A$108=Bountys!AH83,'INTEGRALE verrouillée'!$AV$7:$AV$108))</f>
        <v>0</v>
      </c>
      <c r="AI102" s="661">
        <f t="array" ref="AI102">MAX(IF('INTEGRALE verrouillée'!$A$7:$A$108=Bountys!AI83,'INTEGRALE verrouillée'!$AV$7:$AV$108))</f>
        <v>0</v>
      </c>
      <c r="AJ102" s="661">
        <f t="array" ref="AJ102">MAX(IF('INTEGRALE verrouillée'!$A$7:$A$108=Bountys!AJ83,'INTEGRALE verrouillée'!$AV$7:$AV$108))</f>
        <v>0</v>
      </c>
      <c r="AK102" s="661">
        <f t="array" ref="AK102">MAX(IF('INTEGRALE verrouillée'!$A$7:$A$108=Bountys!AK83,'INTEGRALE verrouillée'!$AV$7:$AV$108))</f>
        <v>2</v>
      </c>
      <c r="AL102" s="661">
        <f t="array" ref="AL102">MAX(IF('INTEGRALE verrouillée'!$A$7:$A$108=Bountys!AL83,'INTEGRALE verrouillée'!$AV$7:$AV$108))</f>
        <v>0</v>
      </c>
      <c r="AM102" s="661">
        <f t="array" ref="AM102">MAX(IF('INTEGRALE verrouillée'!$A$7:$A$108=Bountys!AM83,'INTEGRALE verrouillée'!$AV$7:$AV$108))</f>
        <v>0</v>
      </c>
      <c r="AN102" s="661">
        <f t="array" ref="AN102">MAX(IF('INTEGRALE verrouillée'!$A$7:$A$108=Bountys!AN83,'INTEGRALE verrouillée'!$AV$7:$AV$108))</f>
        <v>0</v>
      </c>
      <c r="AO102" s="661">
        <f t="array" ref="AO102">MAX(IF('INTEGRALE verrouillée'!$A$7:$A$108=Bountys!AO83,'INTEGRALE verrouillée'!$AV$7:$AV$108))</f>
        <v>0</v>
      </c>
      <c r="AP102" s="884">
        <f t="array" ref="AP102">MAX(IF('INTEGRALE verrouillée'!$A$7:$A$108=Bountys!AP83,'INTEGRALE verrouillée'!$AV$7:$AV$108))</f>
        <v>0</v>
      </c>
      <c r="AQ102" s="917">
        <f t="array" ref="AQ102">MAX(IF('INTEGRALE verrouillée'!$A$7:$A$108=Bountys!AQ83,'INTEGRALE verrouillée'!$AV$7:$AV$108))</f>
        <v>0</v>
      </c>
      <c r="AR102" s="661">
        <f t="array" ref="AR102">MAX(IF('INTEGRALE verrouillée'!$A$7:$A$108=Bountys!AR83,'INTEGRALE verrouillée'!$AV$7:$AV$108))</f>
        <v>0</v>
      </c>
      <c r="AS102" s="661">
        <f t="array" ref="AS102">MAX(IF('INTEGRALE verrouillée'!$A$7:$A$108=Bountys!AS83,'INTEGRALE verrouillée'!$AV$7:$AV$108))</f>
        <v>0</v>
      </c>
      <c r="AT102" s="661">
        <f t="array" ref="AT102">MAX(IF('INTEGRALE verrouillée'!$A$7:$A$108=Bountys!AT83,'INTEGRALE verrouillée'!$AV$7:$AV$108))</f>
        <v>0</v>
      </c>
      <c r="AU102" s="661">
        <f t="array" ref="AU102">MAX(IF('INTEGRALE verrouillée'!$A$7:$A$108=Bountys!AU83,'INTEGRALE verrouillée'!$AV$7:$AV$108))</f>
        <v>0</v>
      </c>
      <c r="AV102" s="661">
        <f t="array" ref="AV102">MAX(IF('INTEGRALE verrouillée'!$A$7:$A$108=Bountys!AV83,'INTEGRALE verrouillée'!$AV$7:$AV$108))</f>
        <v>0</v>
      </c>
      <c r="AW102" s="661">
        <f t="array" ref="AW102">MAX(IF('INTEGRALE verrouillée'!$A$7:$A$108=Bountys!AW83,'INTEGRALE verrouillée'!$AV$7:$AV$108))</f>
        <v>0</v>
      </c>
      <c r="AX102" s="661">
        <f t="array" ref="AX102">MAX(IF('INTEGRALE verrouillée'!$A$7:$A$108=Bountys!AX83,'INTEGRALE verrouillée'!$AV$7:$AV$108))</f>
        <v>0</v>
      </c>
      <c r="AY102" s="661">
        <f t="array" ref="AY102">MAX(IF('INTEGRALE verrouillée'!$A$7:$A$108=Bountys!AY83,'INTEGRALE verrouillée'!$AV$7:$AV$108))</f>
        <v>0</v>
      </c>
      <c r="AZ102" s="661">
        <f t="array" ref="AZ102">MAX(IF('INTEGRALE verrouillée'!$A$7:$A$108=Bountys!AZ83,'INTEGRALE verrouillée'!$AV$7:$AV$108))</f>
        <v>0</v>
      </c>
      <c r="BA102" s="661">
        <f t="array" ref="BA102">MAX(IF('INTEGRALE verrouillée'!$A$7:$A$108=Bountys!BA83,'INTEGRALE verrouillée'!$AV$7:$AV$108))</f>
        <v>0</v>
      </c>
      <c r="BB102" s="661">
        <f t="array" ref="BB102">MAX(IF('INTEGRALE verrouillée'!$A$7:$A$108=Bountys!BB83,'INTEGRALE verrouillée'!$AV$7:$AV$108))</f>
        <v>0</v>
      </c>
      <c r="BC102" s="661">
        <f t="array" ref="BC102">MAX(IF('INTEGRALE verrouillée'!$A$7:$A$108=Bountys!BC83,'INTEGRALE verrouillée'!$AV$7:$AV$108))</f>
        <v>0</v>
      </c>
      <c r="BD102" s="661">
        <f t="array" ref="BD102">MAX(IF('INTEGRALE verrouillée'!$A$7:$A$108=Bountys!BD83,'INTEGRALE verrouillée'!$AV$7:$AV$108))</f>
        <v>0</v>
      </c>
      <c r="BE102" s="661">
        <f t="array" ref="BE102">MAX(IF('INTEGRALE verrouillée'!$A$7:$A$108=Bountys!BE83,'INTEGRALE verrouillée'!$AV$7:$AV$108))</f>
        <v>0</v>
      </c>
      <c r="BF102" s="661">
        <f t="array" ref="BF102">MAX(IF('INTEGRALE verrouillée'!$A$7:$A$108=Bountys!BF83,'INTEGRALE verrouillée'!$AV$7:$AV$108))</f>
        <v>0</v>
      </c>
      <c r="BG102" s="661">
        <f t="array" ref="BG102">MAX(IF('INTEGRALE verrouillée'!$A$7:$A$108=Bountys!BG83,'INTEGRALE verrouillée'!$AV$7:$AV$108))</f>
        <v>0</v>
      </c>
      <c r="BH102" s="661">
        <f t="array" ref="BH102">MAX(IF('INTEGRALE verrouillée'!$A$7:$A$108=Bountys!BH83,'INTEGRALE verrouillée'!$AV$7:$AV$108))</f>
        <v>0</v>
      </c>
      <c r="BI102" s="661">
        <f t="array" ref="BI102">MAX(IF('INTEGRALE verrouillée'!$A$7:$A$108=Bountys!BI83,'INTEGRALE verrouillée'!$AV$7:$AV$108))</f>
        <v>0</v>
      </c>
      <c r="BJ102" s="661">
        <f t="array" ref="BJ102">MAX(IF('INTEGRALE verrouillée'!$A$7:$A$108=Bountys!BJ83,'INTEGRALE verrouillée'!$AV$7:$AV$108))</f>
        <v>0</v>
      </c>
      <c r="BK102" s="661">
        <f t="array" ref="BK102">MAX(IF('INTEGRALE verrouillée'!$A$7:$A$108=Bountys!BK83,'INTEGRALE verrouillée'!$AV$7:$AV$108))</f>
        <v>0</v>
      </c>
      <c r="BL102" s="661">
        <f t="array" ref="BL102">MAX(IF('INTEGRALE verrouillée'!$A$7:$A$108=Bountys!BL83,'INTEGRALE verrouillée'!$AV$7:$AV$108))</f>
        <v>0</v>
      </c>
      <c r="BM102" s="661">
        <f t="array" ref="BM102">MAX(IF('INTEGRALE verrouillée'!$A$7:$A$108=Bountys!BM83,'INTEGRALE verrouillée'!$AV$7:$AV$108))</f>
        <v>0</v>
      </c>
      <c r="BN102" s="661">
        <f t="array" ref="BN102">MAX(IF('INTEGRALE verrouillée'!$A$7:$A$108=Bountys!BN83,'INTEGRALE verrouillée'!$AV$7:$AV$108))</f>
        <v>0</v>
      </c>
      <c r="BO102" s="661">
        <f t="array" ref="BO102">MAX(IF('INTEGRALE verrouillée'!$A$7:$A$108=Bountys!BO83,'INTEGRALE verrouillée'!$AV$7:$AV$108))</f>
        <v>0</v>
      </c>
      <c r="BP102" s="661">
        <f t="array" ref="BP102">MAX(IF('INTEGRALE verrouillée'!$A$7:$A$108=Bountys!BP83,'INTEGRALE verrouillée'!$AV$7:$AV$108))</f>
        <v>0</v>
      </c>
      <c r="BQ102" s="661">
        <f t="array" ref="BQ102">MAX(IF('INTEGRALE verrouillée'!$A$7:$A$108=Bountys!BQ83,'INTEGRALE verrouillée'!$AV$7:$AV$108))</f>
        <v>0</v>
      </c>
      <c r="BR102" s="661">
        <f t="array" ref="BR102">MAX(IF('INTEGRALE verrouillée'!$A$7:$A$108=Bountys!BR83,'INTEGRALE verrouillée'!$AV$7:$AV$108))</f>
        <v>0</v>
      </c>
      <c r="BS102" s="661">
        <f t="array" ref="BS102">MAX(IF('INTEGRALE verrouillée'!$A$7:$A$108=Bountys!BS83,'INTEGRALE verrouillée'!$AV$7:$AV$108))</f>
        <v>0</v>
      </c>
    </row>
    <row r="103" spans="1:71" s="53" customFormat="1" ht="12" x14ac:dyDescent="0.25">
      <c r="A103" s="3779"/>
      <c r="B103" s="647" t="s">
        <v>287</v>
      </c>
      <c r="C103" s="642">
        <f t="shared" ref="C103" si="21">IF(C101&gt;0,(C100+C102)/C101,"-")</f>
        <v>0.33333333333333331</v>
      </c>
      <c r="D103" s="642">
        <f t="shared" ref="D103:BO103" si="22">IF(D101&gt;0,(D100+D102)/D101,"-")</f>
        <v>0</v>
      </c>
      <c r="E103" s="642">
        <f t="shared" si="22"/>
        <v>1</v>
      </c>
      <c r="F103" s="642">
        <f t="shared" si="22"/>
        <v>1.4285714285714286</v>
      </c>
      <c r="G103" s="642">
        <f t="shared" si="22"/>
        <v>0.69230769230769229</v>
      </c>
      <c r="H103" s="642">
        <f t="shared" si="22"/>
        <v>0.8571428571428571</v>
      </c>
      <c r="I103" s="642" t="str">
        <f t="shared" si="22"/>
        <v>-</v>
      </c>
      <c r="J103" s="642">
        <f t="shared" si="22"/>
        <v>0.5</v>
      </c>
      <c r="K103" s="642">
        <f t="shared" si="22"/>
        <v>1.3333333333333333</v>
      </c>
      <c r="L103" s="642" t="str">
        <f t="shared" si="22"/>
        <v>-</v>
      </c>
      <c r="M103" s="642">
        <f t="shared" si="22"/>
        <v>0.45454545454545453</v>
      </c>
      <c r="N103" s="642">
        <f t="shared" si="22"/>
        <v>2.4166666666666665</v>
      </c>
      <c r="O103" s="642">
        <f t="shared" si="22"/>
        <v>0</v>
      </c>
      <c r="P103" s="642">
        <f t="shared" si="22"/>
        <v>0.9285714285714286</v>
      </c>
      <c r="Q103" s="642">
        <f t="shared" si="22"/>
        <v>1.8181818181818181</v>
      </c>
      <c r="R103" s="642" t="str">
        <f t="shared" si="22"/>
        <v>-</v>
      </c>
      <c r="S103" s="642" t="str">
        <f t="shared" si="22"/>
        <v>-</v>
      </c>
      <c r="T103" s="642">
        <f t="shared" si="22"/>
        <v>1</v>
      </c>
      <c r="U103" s="642" t="str">
        <f t="shared" si="22"/>
        <v>-</v>
      </c>
      <c r="V103" s="642" t="str">
        <f t="shared" si="22"/>
        <v>-</v>
      </c>
      <c r="W103" s="642">
        <f t="shared" si="22"/>
        <v>0.42857142857142855</v>
      </c>
      <c r="X103" s="642">
        <f t="shared" si="22"/>
        <v>0.6428571428571429</v>
      </c>
      <c r="Y103" s="642" t="str">
        <f t="shared" si="22"/>
        <v>-</v>
      </c>
      <c r="Z103" s="642">
        <f t="shared" si="22"/>
        <v>0</v>
      </c>
      <c r="AA103" s="642" t="str">
        <f t="shared" si="22"/>
        <v>-</v>
      </c>
      <c r="AB103" s="642">
        <f t="shared" si="22"/>
        <v>0.27272727272727271</v>
      </c>
      <c r="AC103" s="642" t="str">
        <f t="shared" si="22"/>
        <v>-</v>
      </c>
      <c r="AD103" s="642">
        <f t="shared" si="22"/>
        <v>0.6</v>
      </c>
      <c r="AE103" s="642">
        <f t="shared" si="22"/>
        <v>2.75</v>
      </c>
      <c r="AF103" s="642">
        <f t="shared" si="22"/>
        <v>0.875</v>
      </c>
      <c r="AG103" s="642">
        <f t="shared" si="22"/>
        <v>1.8</v>
      </c>
      <c r="AH103" s="642">
        <f t="shared" si="22"/>
        <v>0.5</v>
      </c>
      <c r="AI103" s="642">
        <f t="shared" si="22"/>
        <v>0.75</v>
      </c>
      <c r="AJ103" s="642">
        <f t="shared" si="22"/>
        <v>0.4</v>
      </c>
      <c r="AK103" s="642">
        <f t="shared" si="22"/>
        <v>2.5555555555555554</v>
      </c>
      <c r="AL103" s="642" t="str">
        <f t="shared" si="22"/>
        <v>-</v>
      </c>
      <c r="AM103" s="642" t="str">
        <f t="shared" si="22"/>
        <v>-</v>
      </c>
      <c r="AN103" s="642" t="str">
        <f t="shared" si="22"/>
        <v>-</v>
      </c>
      <c r="AO103" s="642" t="str">
        <f t="shared" si="22"/>
        <v>-</v>
      </c>
      <c r="AP103" s="885" t="str">
        <f t="shared" si="22"/>
        <v>-</v>
      </c>
      <c r="AQ103" s="918" t="str">
        <f t="shared" si="22"/>
        <v>-</v>
      </c>
      <c r="AR103" s="642" t="str">
        <f t="shared" si="22"/>
        <v>-</v>
      </c>
      <c r="AS103" s="642" t="str">
        <f t="shared" si="22"/>
        <v>-</v>
      </c>
      <c r="AT103" s="642" t="str">
        <f t="shared" si="22"/>
        <v>-</v>
      </c>
      <c r="AU103" s="642" t="str">
        <f t="shared" si="22"/>
        <v>-</v>
      </c>
      <c r="AV103" s="642" t="str">
        <f t="shared" si="22"/>
        <v>-</v>
      </c>
      <c r="AW103" s="642" t="str">
        <f t="shared" si="22"/>
        <v>-</v>
      </c>
      <c r="AX103" s="642" t="str">
        <f t="shared" si="22"/>
        <v>-</v>
      </c>
      <c r="AY103" s="642" t="str">
        <f t="shared" si="22"/>
        <v>-</v>
      </c>
      <c r="AZ103" s="642" t="str">
        <f t="shared" si="22"/>
        <v>-</v>
      </c>
      <c r="BA103" s="642" t="str">
        <f t="shared" si="22"/>
        <v>-</v>
      </c>
      <c r="BB103" s="642" t="str">
        <f t="shared" si="22"/>
        <v>-</v>
      </c>
      <c r="BC103" s="642">
        <f t="shared" si="22"/>
        <v>0</v>
      </c>
      <c r="BD103" s="642" t="str">
        <f t="shared" si="22"/>
        <v>-</v>
      </c>
      <c r="BE103" s="642" t="str">
        <f t="shared" si="22"/>
        <v>-</v>
      </c>
      <c r="BF103" s="642" t="str">
        <f t="shared" si="22"/>
        <v>-</v>
      </c>
      <c r="BG103" s="642" t="str">
        <f t="shared" si="22"/>
        <v>-</v>
      </c>
      <c r="BH103" s="642" t="str">
        <f t="shared" si="22"/>
        <v>-</v>
      </c>
      <c r="BI103" s="642" t="str">
        <f t="shared" si="22"/>
        <v>-</v>
      </c>
      <c r="BJ103" s="642" t="str">
        <f t="shared" si="22"/>
        <v>-</v>
      </c>
      <c r="BK103" s="642" t="str">
        <f t="shared" si="22"/>
        <v>-</v>
      </c>
      <c r="BL103" s="642" t="str">
        <f t="shared" si="22"/>
        <v>-</v>
      </c>
      <c r="BM103" s="642" t="str">
        <f t="shared" si="22"/>
        <v>-</v>
      </c>
      <c r="BN103" s="642" t="str">
        <f t="shared" si="22"/>
        <v>-</v>
      </c>
      <c r="BO103" s="642" t="str">
        <f t="shared" si="22"/>
        <v>-</v>
      </c>
      <c r="BP103" s="642" t="str">
        <f t="shared" ref="BP103:BS103" si="23">IF(BP101&gt;0,(BP100+BP102)/BP101,"-")</f>
        <v>-</v>
      </c>
      <c r="BQ103" s="642" t="str">
        <f t="shared" si="23"/>
        <v>-</v>
      </c>
      <c r="BR103" s="642" t="str">
        <f t="shared" si="23"/>
        <v>-</v>
      </c>
      <c r="BS103" s="642" t="str">
        <f t="shared" si="23"/>
        <v>-</v>
      </c>
    </row>
    <row r="104" spans="1:71" s="55" customFormat="1" ht="12" customHeight="1" x14ac:dyDescent="0.25">
      <c r="A104" s="3780" t="s">
        <v>271</v>
      </c>
      <c r="B104" s="643" t="s">
        <v>285</v>
      </c>
      <c r="C104" s="644">
        <f>COUNTIF('Gagnants-Perdants'!$B$758:$B$936,C83)</f>
        <v>3</v>
      </c>
      <c r="D104" s="644">
        <f>COUNTIF('Gagnants-Perdants'!$B$758:$B$936,D83)</f>
        <v>0</v>
      </c>
      <c r="E104" s="644">
        <f>COUNTIF('Gagnants-Perdants'!$B$758:$B$936,E83)</f>
        <v>0</v>
      </c>
      <c r="F104" s="644">
        <f>COUNTIF('Gagnants-Perdants'!$B$758:$B$936,F83)</f>
        <v>15</v>
      </c>
      <c r="G104" s="644">
        <f>COUNTIF('Gagnants-Perdants'!$B$758:$B$936,G83)</f>
        <v>14</v>
      </c>
      <c r="H104" s="644">
        <f>COUNTIF('Gagnants-Perdants'!$B$758:$B$936,H83)</f>
        <v>9</v>
      </c>
      <c r="I104" s="644">
        <f>COUNTIF('Gagnants-Perdants'!$B$758:$B$936,I83)</f>
        <v>0</v>
      </c>
      <c r="J104" s="644">
        <f>COUNTIF('Gagnants-Perdants'!$B$758:$B$936,J83)</f>
        <v>4</v>
      </c>
      <c r="K104" s="644">
        <f>COUNTIF('Gagnants-Perdants'!$B$758:$B$936,K83)</f>
        <v>9</v>
      </c>
      <c r="L104" s="644">
        <f>COUNTIF('Gagnants-Perdants'!$B$758:$B$936,L83)</f>
        <v>0</v>
      </c>
      <c r="M104" s="644">
        <f>COUNTIF('Gagnants-Perdants'!$B$758:$B$936,M83)</f>
        <v>4</v>
      </c>
      <c r="N104" s="644">
        <f>COUNTIF('Gagnants-Perdants'!$B$758:$B$936,N83)</f>
        <v>24</v>
      </c>
      <c r="O104" s="644">
        <f>COUNTIF('Gagnants-Perdants'!$B$758:$B$936,O83)</f>
        <v>0</v>
      </c>
      <c r="P104" s="644">
        <f>COUNTIF('Gagnants-Perdants'!$B$758:$B$936,P83)</f>
        <v>10</v>
      </c>
      <c r="Q104" s="644">
        <f>COUNTIF('Gagnants-Perdants'!$B$758:$B$936,Q83)</f>
        <v>4</v>
      </c>
      <c r="R104" s="644">
        <f>COUNTIF('Gagnants-Perdants'!$B$758:$B$936,R83)</f>
        <v>0</v>
      </c>
      <c r="S104" s="644">
        <f>COUNTIF('Gagnants-Perdants'!$B$758:$B$936,S83)</f>
        <v>0</v>
      </c>
      <c r="T104" s="644">
        <f>COUNTIF('Gagnants-Perdants'!$B$758:$B$936,T83)</f>
        <v>1</v>
      </c>
      <c r="U104" s="644">
        <f>COUNTIF('Gagnants-Perdants'!$B$758:$B$936,U83)</f>
        <v>0</v>
      </c>
      <c r="V104" s="644">
        <f>COUNTIF('Gagnants-Perdants'!$B$758:$B$936,V83)</f>
        <v>0</v>
      </c>
      <c r="W104" s="644">
        <f>COUNTIF('Gagnants-Perdants'!$B$758:$B$936,W83)</f>
        <v>10</v>
      </c>
      <c r="X104" s="644">
        <f>COUNTIF('Gagnants-Perdants'!$B$758:$B$936,X83)</f>
        <v>12</v>
      </c>
      <c r="Y104" s="644">
        <f>COUNTIF('Gagnants-Perdants'!$B$758:$B$936,Y83)</f>
        <v>0</v>
      </c>
      <c r="Z104" s="644">
        <f>COUNTIF('Gagnants-Perdants'!$B$758:$B$936,Z83)</f>
        <v>3</v>
      </c>
      <c r="AA104" s="644">
        <f>COUNTIF('Gagnants-Perdants'!$B$758:$B$936,AA83)</f>
        <v>0</v>
      </c>
      <c r="AB104" s="644">
        <f>COUNTIF('Gagnants-Perdants'!$B$758:$B$936,AB83)</f>
        <v>3</v>
      </c>
      <c r="AC104" s="644">
        <f>COUNTIF('Gagnants-Perdants'!$B$758:$B$936,AC83)</f>
        <v>0</v>
      </c>
      <c r="AD104" s="644">
        <f>COUNTIF('Gagnants-Perdants'!$B$758:$B$936,AD83)</f>
        <v>4</v>
      </c>
      <c r="AE104" s="644">
        <f>COUNTIF('Gagnants-Perdants'!$B$758:$B$936,AE83)</f>
        <v>4</v>
      </c>
      <c r="AF104" s="644">
        <f>COUNTIF('Gagnants-Perdants'!$B$758:$B$936,AF83)</f>
        <v>5</v>
      </c>
      <c r="AG104" s="644">
        <f>COUNTIF('Gagnants-Perdants'!$B$758:$B$936,AG83)</f>
        <v>0</v>
      </c>
      <c r="AH104" s="644">
        <f>COUNTIF('Gagnants-Perdants'!$B$758:$B$936,AH83)</f>
        <v>3</v>
      </c>
      <c r="AI104" s="644">
        <f>COUNTIF('Gagnants-Perdants'!$B$758:$B$936,AI83)</f>
        <v>17</v>
      </c>
      <c r="AJ104" s="644">
        <f>COUNTIF('Gagnants-Perdants'!$B$758:$B$936,AJ83)</f>
        <v>11</v>
      </c>
      <c r="AK104" s="644">
        <f>COUNTIF('Gagnants-Perdants'!$B$758:$B$936,AK83)</f>
        <v>2</v>
      </c>
      <c r="AL104" s="644">
        <f>COUNTIF('Gagnants-Perdants'!$B$758:$B$936,AL83)</f>
        <v>0</v>
      </c>
      <c r="AM104" s="644">
        <f>COUNTIF('Gagnants-Perdants'!$B$758:$B$936,AM83)</f>
        <v>0</v>
      </c>
      <c r="AN104" s="644">
        <f>COUNTIF('Gagnants-Perdants'!$B$758:$B$936,AN83)</f>
        <v>2</v>
      </c>
      <c r="AO104" s="644">
        <f>COUNTIF('Gagnants-Perdants'!$B$758:$B$936,AO83)</f>
        <v>0</v>
      </c>
      <c r="AP104" s="886">
        <f>COUNTIF('Gagnants-Perdants'!$B$758:$B$936,AP83)</f>
        <v>5</v>
      </c>
      <c r="AQ104" s="919">
        <f>COUNTIF('Gagnants-Perdants'!$B$758:$B$936,AQ83)</f>
        <v>0</v>
      </c>
      <c r="AR104" s="644">
        <f>COUNTIF('Gagnants-Perdants'!$B$758:$B$936,AR83)</f>
        <v>0</v>
      </c>
      <c r="AS104" s="644">
        <f>COUNTIF('Gagnants-Perdants'!$B$758:$B$936,AS83)</f>
        <v>0</v>
      </c>
      <c r="AT104" s="644">
        <f>COUNTIF('Gagnants-Perdants'!$B$758:$B$936,AT83)</f>
        <v>0</v>
      </c>
      <c r="AU104" s="644">
        <f>COUNTIF('Gagnants-Perdants'!$B$758:$B$936,AU83)</f>
        <v>0</v>
      </c>
      <c r="AV104" s="644">
        <f>COUNTIF('Gagnants-Perdants'!$B$758:$B$936,AV83)</f>
        <v>0</v>
      </c>
      <c r="AW104" s="644">
        <f>COUNTIF('Gagnants-Perdants'!$B$758:$B$936,AW83)</f>
        <v>0</v>
      </c>
      <c r="AX104" s="644">
        <f>COUNTIF('Gagnants-Perdants'!$B$758:$B$936,AX83)</f>
        <v>0</v>
      </c>
      <c r="AY104" s="644">
        <f>COUNTIF('Gagnants-Perdants'!$B$758:$B$936,AY83)</f>
        <v>0</v>
      </c>
      <c r="AZ104" s="644">
        <f>COUNTIF('Gagnants-Perdants'!$B$758:$B$936,AZ83)</f>
        <v>0</v>
      </c>
      <c r="BA104" s="644">
        <f>COUNTIF('Gagnants-Perdants'!$B$758:$B$936,BA83)</f>
        <v>0</v>
      </c>
      <c r="BB104" s="644">
        <f>COUNTIF('Gagnants-Perdants'!$B$758:$B$936,BB83)</f>
        <v>0</v>
      </c>
      <c r="BC104" s="644">
        <f>COUNTIF('Gagnants-Perdants'!$B$758:$B$936,BC83)</f>
        <v>0</v>
      </c>
      <c r="BD104" s="644">
        <f>COUNTIF('Gagnants-Perdants'!$B$758:$B$936,BD83)</f>
        <v>0</v>
      </c>
      <c r="BE104" s="644">
        <f>COUNTIF('Gagnants-Perdants'!$B$758:$B$936,BE83)</f>
        <v>0</v>
      </c>
      <c r="BF104" s="644">
        <f>COUNTIF('Gagnants-Perdants'!$B$758:$B$936,BF83)</f>
        <v>1</v>
      </c>
      <c r="BG104" s="644">
        <f>COUNTIF('Gagnants-Perdants'!$B$758:$B$936,BG83)</f>
        <v>0</v>
      </c>
      <c r="BH104" s="644">
        <f>COUNTIF('Gagnants-Perdants'!$B$758:$B$936,BH83)</f>
        <v>0</v>
      </c>
      <c r="BI104" s="644">
        <f>COUNTIF('Gagnants-Perdants'!$B$758:$B$936,BI83)</f>
        <v>0</v>
      </c>
      <c r="BJ104" s="644">
        <f>COUNTIF('Gagnants-Perdants'!$B$758:$B$936,BJ83)</f>
        <v>0</v>
      </c>
      <c r="BK104" s="644">
        <f>COUNTIF('Gagnants-Perdants'!$B$758:$B$936,BK83)</f>
        <v>0</v>
      </c>
      <c r="BL104" s="644">
        <f>COUNTIF('Gagnants-Perdants'!$B$758:$B$936,BL83)</f>
        <v>0</v>
      </c>
      <c r="BM104" s="644">
        <f>COUNTIF('Gagnants-Perdants'!$B$758:$B$936,BM83)</f>
        <v>0</v>
      </c>
      <c r="BN104" s="644">
        <f>COUNTIF('Gagnants-Perdants'!$B$758:$B$936,BN83)</f>
        <v>0</v>
      </c>
      <c r="BO104" s="644">
        <f>COUNTIF('Gagnants-Perdants'!$B$758:$B$936,BO83)</f>
        <v>0</v>
      </c>
      <c r="BP104" s="644">
        <f>COUNTIF('Gagnants-Perdants'!$B$758:$B$936,BP83)</f>
        <v>0</v>
      </c>
      <c r="BQ104" s="644">
        <f>COUNTIF('Gagnants-Perdants'!$B$758:$B$936,BQ83)</f>
        <v>0</v>
      </c>
      <c r="BR104" s="644">
        <f>COUNTIF('Gagnants-Perdants'!$B$758:$B$936,BR83)</f>
        <v>0</v>
      </c>
      <c r="BS104" s="644">
        <f>COUNTIF('Gagnants-Perdants'!$B$758:$B$936,BS83)</f>
        <v>0</v>
      </c>
    </row>
    <row r="105" spans="1:71" s="53" customFormat="1" ht="12" x14ac:dyDescent="0.25">
      <c r="A105" s="3780"/>
      <c r="B105" s="645" t="s">
        <v>286</v>
      </c>
      <c r="C105" s="646">
        <f t="array" ref="C105">MAX(IF('INTEGRALE verrouillée'!$A$7:$A$108=Bountys!C83,'INTEGRALE verrouillée'!$AW$7:$AW$108))</f>
        <v>12</v>
      </c>
      <c r="D105" s="646">
        <f t="array" ref="D105">MAX(IF('INTEGRALE verrouillée'!$A$7:$A$108=Bountys!D83,'INTEGRALE verrouillée'!$AW$7:$AW$108))</f>
        <v>1</v>
      </c>
      <c r="E105" s="646">
        <f t="array" ref="E105">MAX(IF('INTEGRALE verrouillée'!$A$7:$A$108=Bountys!E83,'INTEGRALE verrouillée'!$AW$7:$AW$108))</f>
        <v>0</v>
      </c>
      <c r="F105" s="646">
        <f t="array" ref="F105">MAX(IF('INTEGRALE verrouillée'!$A$7:$A$108=Bountys!F83,'INTEGRALE verrouillée'!$AW$7:$AW$108))</f>
        <v>8</v>
      </c>
      <c r="G105" s="646">
        <f t="array" ref="G105">MAX(IF('INTEGRALE verrouillée'!$A$7:$A$108=Bountys!G83,'INTEGRALE verrouillée'!$AW$7:$AW$108))</f>
        <v>11</v>
      </c>
      <c r="H105" s="646">
        <f t="array" ref="H105">MAX(IF('INTEGRALE verrouillée'!$A$7:$A$108=Bountys!H83,'INTEGRALE verrouillée'!$AW$7:$AW$108))</f>
        <v>13</v>
      </c>
      <c r="I105" s="646">
        <f t="array" ref="I105">MAX(IF('INTEGRALE verrouillée'!$A$7:$A$108=Bountys!I83,'INTEGRALE verrouillée'!$AW$7:$AW$108))</f>
        <v>0</v>
      </c>
      <c r="J105" s="646">
        <f t="array" ref="J105">MAX(IF('INTEGRALE verrouillée'!$A$7:$A$108=Bountys!J83,'INTEGRALE verrouillée'!$AW$7:$AW$108))</f>
        <v>2</v>
      </c>
      <c r="K105" s="646">
        <f t="array" ref="K105">MAX(IF('INTEGRALE verrouillée'!$A$7:$A$108=Bountys!K83,'INTEGRALE verrouillée'!$AW$7:$AW$108))</f>
        <v>12</v>
      </c>
      <c r="L105" s="646">
        <f t="array" ref="L105">MAX(IF('INTEGRALE verrouillée'!$A$7:$A$108=Bountys!L83,'INTEGRALE verrouillée'!$AW$7:$AW$108))</f>
        <v>0</v>
      </c>
      <c r="M105" s="646">
        <f t="array" ref="M105">MAX(IF('INTEGRALE verrouillée'!$A$7:$A$108=Bountys!M83,'INTEGRALE verrouillée'!$AW$7:$AW$108))</f>
        <v>9</v>
      </c>
      <c r="N105" s="646">
        <f t="array" ref="N105">MAX(IF('INTEGRALE verrouillée'!$A$7:$A$108=Bountys!N83,'INTEGRALE verrouillée'!$AW$7:$AW$108))</f>
        <v>12</v>
      </c>
      <c r="O105" s="646">
        <f t="array" ref="O105">MAX(IF('INTEGRALE verrouillée'!$A$7:$A$108=Bountys!O83,'INTEGRALE verrouillée'!$AW$7:$AW$108))</f>
        <v>4</v>
      </c>
      <c r="P105" s="646">
        <f t="array" ref="P105">MAX(IF('INTEGRALE verrouillée'!$A$7:$A$108=Bountys!P83,'INTEGRALE verrouillée'!$AW$7:$AW$108))</f>
        <v>14</v>
      </c>
      <c r="Q105" s="646">
        <f t="array" ref="Q105">MAX(IF('INTEGRALE verrouillée'!$A$7:$A$108=Bountys!Q83,'INTEGRALE verrouillée'!$AW$7:$AW$108))</f>
        <v>7</v>
      </c>
      <c r="R105" s="646">
        <f t="array" ref="R105">MAX(IF('INTEGRALE verrouillée'!$A$7:$A$108=Bountys!R83,'INTEGRALE verrouillée'!$AW$7:$AW$108))</f>
        <v>0</v>
      </c>
      <c r="S105" s="646">
        <f t="array" ref="S105">MAX(IF('INTEGRALE verrouillée'!$A$7:$A$108=Bountys!S83,'INTEGRALE verrouillée'!$AW$7:$AW$108))</f>
        <v>0</v>
      </c>
      <c r="T105" s="646">
        <f t="array" ref="T105">MAX(IF('INTEGRALE verrouillée'!$A$7:$A$108=Bountys!T83,'INTEGRALE verrouillée'!$AW$7:$AW$108))</f>
        <v>1</v>
      </c>
      <c r="U105" s="646">
        <f t="array" ref="U105">MAX(IF('INTEGRALE verrouillée'!$A$7:$A$108=Bountys!U83,'INTEGRALE verrouillée'!$AW$7:$AW$108))</f>
        <v>0</v>
      </c>
      <c r="V105" s="646">
        <f t="array" ref="V105">MAX(IF('INTEGRALE verrouillée'!$A$7:$A$108=Bountys!V83,'INTEGRALE verrouillée'!$AW$7:$AW$108))</f>
        <v>0</v>
      </c>
      <c r="W105" s="646">
        <f t="array" ref="W105">MAX(IF('INTEGRALE verrouillée'!$A$7:$A$108=Bountys!W83,'INTEGRALE verrouillée'!$AW$7:$AW$108))</f>
        <v>5</v>
      </c>
      <c r="X105" s="646">
        <f t="array" ref="X105">MAX(IF('INTEGRALE verrouillée'!$A$7:$A$108=Bountys!X83,'INTEGRALE verrouillée'!$AW$7:$AW$108))</f>
        <v>11</v>
      </c>
      <c r="Y105" s="646">
        <f t="array" ref="Y105">MAX(IF('INTEGRALE verrouillée'!$A$7:$A$108=Bountys!Y83,'INTEGRALE verrouillée'!$AW$7:$AW$108))</f>
        <v>0</v>
      </c>
      <c r="Z105" s="646">
        <f t="array" ref="Z105">MAX(IF('INTEGRALE verrouillée'!$A$7:$A$108=Bountys!Z83,'INTEGRALE verrouillée'!$AW$7:$AW$108))</f>
        <v>1</v>
      </c>
      <c r="AA105" s="646">
        <f t="array" ref="AA105">MAX(IF('INTEGRALE verrouillée'!$A$7:$A$108=Bountys!AA83,'INTEGRALE verrouillée'!$AW$7:$AW$108))</f>
        <v>0</v>
      </c>
      <c r="AB105" s="646">
        <f t="array" ref="AB105">MAX(IF('INTEGRALE verrouillée'!$A$7:$A$108=Bountys!AB83,'INTEGRALE verrouillée'!$AW$7:$AW$108))</f>
        <v>12</v>
      </c>
      <c r="AC105" s="646">
        <f t="array" ref="AC105">MAX(IF('INTEGRALE verrouillée'!$A$7:$A$108=Bountys!AC83,'INTEGRALE verrouillée'!$AW$7:$AW$108))</f>
        <v>0</v>
      </c>
      <c r="AD105" s="646">
        <f t="array" ref="AD105">MAX(IF('INTEGRALE verrouillée'!$A$7:$A$108=Bountys!AD83,'INTEGRALE verrouillée'!$AW$7:$AW$108))</f>
        <v>5</v>
      </c>
      <c r="AE105" s="646">
        <f t="array" ref="AE105">MAX(IF('INTEGRALE verrouillée'!$A$7:$A$108=Bountys!AE83,'INTEGRALE verrouillée'!$AW$7:$AW$108))</f>
        <v>5</v>
      </c>
      <c r="AF105" s="646">
        <f t="array" ref="AF105">MAX(IF('INTEGRALE verrouillée'!$A$7:$A$108=Bountys!AF83,'INTEGRALE verrouillée'!$AW$7:$AW$108))</f>
        <v>3</v>
      </c>
      <c r="AG105" s="646">
        <f t="array" ref="AG105">MAX(IF('INTEGRALE verrouillée'!$A$7:$A$108=Bountys!AG83,'INTEGRALE verrouillée'!$AW$7:$AW$108))</f>
        <v>0</v>
      </c>
      <c r="AH105" s="646">
        <f t="array" ref="AH105">MAX(IF('INTEGRALE verrouillée'!$A$7:$A$108=Bountys!AH83,'INTEGRALE verrouillée'!$AW$7:$AW$108))</f>
        <v>8</v>
      </c>
      <c r="AI105" s="646">
        <f t="array" ref="AI105">MAX(IF('INTEGRALE verrouillée'!$A$7:$A$108=Bountys!AI83,'INTEGRALE verrouillée'!$AW$7:$AW$108))</f>
        <v>11</v>
      </c>
      <c r="AJ105" s="646">
        <f t="array" ref="AJ105">MAX(IF('INTEGRALE verrouillée'!$A$7:$A$108=Bountys!AJ83,'INTEGRALE verrouillée'!$AW$7:$AW$108))</f>
        <v>8</v>
      </c>
      <c r="AK105" s="646">
        <f t="array" ref="AK105">MAX(IF('INTEGRALE verrouillée'!$A$7:$A$108=Bountys!AK83,'INTEGRALE verrouillée'!$AW$7:$AW$108))</f>
        <v>6</v>
      </c>
      <c r="AL105" s="646">
        <f t="array" ref="AL105">MAX(IF('INTEGRALE verrouillée'!$A$7:$A$108=Bountys!AL83,'INTEGRALE verrouillée'!$AW$7:$AW$108))</f>
        <v>0</v>
      </c>
      <c r="AM105" s="646">
        <f t="array" ref="AM105">MAX(IF('INTEGRALE verrouillée'!$A$7:$A$108=Bountys!AM83,'INTEGRALE verrouillée'!$AW$7:$AW$108))</f>
        <v>0</v>
      </c>
      <c r="AN105" s="646">
        <f t="array" ref="AN105">MAX(IF('INTEGRALE verrouillée'!$A$7:$A$108=Bountys!AN83,'INTEGRALE verrouillée'!$AW$7:$AW$108))</f>
        <v>3</v>
      </c>
      <c r="AO105" s="646">
        <f t="array" ref="AO105">MAX(IF('INTEGRALE verrouillée'!$A$7:$A$108=Bountys!AO83,'INTEGRALE verrouillée'!$AW$7:$AW$108))</f>
        <v>0</v>
      </c>
      <c r="AP105" s="887">
        <f t="array" ref="AP105">MAX(IF('INTEGRALE verrouillée'!$A$7:$A$108=Bountys!AP83,'INTEGRALE verrouillée'!$AW$7:$AW$108))</f>
        <v>4</v>
      </c>
      <c r="AQ105" s="920">
        <f t="array" ref="AQ105">MAX(IF('INTEGRALE verrouillée'!$A$7:$A$108=Bountys!AQ83,'INTEGRALE verrouillée'!$AW$7:$AW$108))</f>
        <v>0</v>
      </c>
      <c r="AR105" s="646">
        <f t="array" ref="AR105">MAX(IF('INTEGRALE verrouillée'!$A$7:$A$108=Bountys!AR83,'INTEGRALE verrouillée'!$AW$7:$AW$108))</f>
        <v>0</v>
      </c>
      <c r="AS105" s="646">
        <f t="array" ref="AS105">MAX(IF('INTEGRALE verrouillée'!$A$7:$A$108=Bountys!AS83,'INTEGRALE verrouillée'!$AW$7:$AW$108))</f>
        <v>1</v>
      </c>
      <c r="AT105" s="646">
        <f t="array" ref="AT105">MAX(IF('INTEGRALE verrouillée'!$A$7:$A$108=Bountys!AT83,'INTEGRALE verrouillée'!$AW$7:$AW$108))</f>
        <v>0</v>
      </c>
      <c r="AU105" s="646">
        <f t="array" ref="AU105">MAX(IF('INTEGRALE verrouillée'!$A$7:$A$108=Bountys!AU83,'INTEGRALE verrouillée'!$AW$7:$AW$108))</f>
        <v>1</v>
      </c>
      <c r="AV105" s="646">
        <f t="array" ref="AV105">MAX(IF('INTEGRALE verrouillée'!$A$7:$A$108=Bountys!AV83,'INTEGRALE verrouillée'!$AW$7:$AW$108))</f>
        <v>0</v>
      </c>
      <c r="AW105" s="646">
        <f t="array" ref="AW105">MAX(IF('INTEGRALE verrouillée'!$A$7:$A$108=Bountys!AW83,'INTEGRALE verrouillée'!$AW$7:$AW$108))</f>
        <v>0</v>
      </c>
      <c r="AX105" s="646">
        <f t="array" ref="AX105">MAX(IF('INTEGRALE verrouillée'!$A$7:$A$108=Bountys!AX83,'INTEGRALE verrouillée'!$AW$7:$AW$108))</f>
        <v>0</v>
      </c>
      <c r="AY105" s="646">
        <f t="array" ref="AY105">MAX(IF('INTEGRALE verrouillée'!$A$7:$A$108=Bountys!AY83,'INTEGRALE verrouillée'!$AW$7:$AW$108))</f>
        <v>0</v>
      </c>
      <c r="AZ105" s="646">
        <f t="array" ref="AZ105">MAX(IF('INTEGRALE verrouillée'!$A$7:$A$108=Bountys!AZ83,'INTEGRALE verrouillée'!$AW$7:$AW$108))</f>
        <v>0</v>
      </c>
      <c r="BA105" s="646">
        <f t="array" ref="BA105">MAX(IF('INTEGRALE verrouillée'!$A$7:$A$108=Bountys!BA83,'INTEGRALE verrouillée'!$AW$7:$AW$108))</f>
        <v>0</v>
      </c>
      <c r="BB105" s="646">
        <f t="array" ref="BB105">MAX(IF('INTEGRALE verrouillée'!$A$7:$A$108=Bountys!BB83,'INTEGRALE verrouillée'!$AW$7:$AW$108))</f>
        <v>0</v>
      </c>
      <c r="BC105" s="646">
        <f t="array" ref="BC105">MAX(IF('INTEGRALE verrouillée'!$A$7:$A$108=Bountys!BC83,'INTEGRALE verrouillée'!$AW$7:$AW$108))</f>
        <v>0</v>
      </c>
      <c r="BD105" s="646">
        <f t="array" ref="BD105">MAX(IF('INTEGRALE verrouillée'!$A$7:$A$108=Bountys!BD83,'INTEGRALE verrouillée'!$AW$7:$AW$108))</f>
        <v>0</v>
      </c>
      <c r="BE105" s="646">
        <f t="array" ref="BE105">MAX(IF('INTEGRALE verrouillée'!$A$7:$A$108=Bountys!BE83,'INTEGRALE verrouillée'!$AW$7:$AW$108))</f>
        <v>0</v>
      </c>
      <c r="BF105" s="646">
        <f t="array" ref="BF105">MAX(IF('INTEGRALE verrouillée'!$A$7:$A$108=Bountys!BF83,'INTEGRALE verrouillée'!$AW$7:$AW$108))</f>
        <v>2</v>
      </c>
      <c r="BG105" s="646">
        <f t="array" ref="BG105">MAX(IF('INTEGRALE verrouillée'!$A$7:$A$108=Bountys!BG83,'INTEGRALE verrouillée'!$AW$7:$AW$108))</f>
        <v>0</v>
      </c>
      <c r="BH105" s="646">
        <f t="array" ref="BH105">MAX(IF('INTEGRALE verrouillée'!$A$7:$A$108=Bountys!BH83,'INTEGRALE verrouillée'!$AW$7:$AW$108))</f>
        <v>0</v>
      </c>
      <c r="BI105" s="646">
        <f t="array" ref="BI105">MAX(IF('INTEGRALE verrouillée'!$A$7:$A$108=Bountys!BI83,'INTEGRALE verrouillée'!$AW$7:$AW$108))</f>
        <v>0</v>
      </c>
      <c r="BJ105" s="646">
        <f t="array" ref="BJ105">MAX(IF('INTEGRALE verrouillée'!$A$7:$A$108=Bountys!BJ83,'INTEGRALE verrouillée'!$AW$7:$AW$108))</f>
        <v>0</v>
      </c>
      <c r="BK105" s="646">
        <f t="array" ref="BK105">MAX(IF('INTEGRALE verrouillée'!$A$7:$A$108=Bountys!BK83,'INTEGRALE verrouillée'!$AW$7:$AW$108))</f>
        <v>0</v>
      </c>
      <c r="BL105" s="646">
        <f t="array" ref="BL105">MAX(IF('INTEGRALE verrouillée'!$A$7:$A$108=Bountys!BL83,'INTEGRALE verrouillée'!$AW$7:$AW$108))</f>
        <v>0</v>
      </c>
      <c r="BM105" s="646">
        <f t="array" ref="BM105">MAX(IF('INTEGRALE verrouillée'!$A$7:$A$108=Bountys!BM83,'INTEGRALE verrouillée'!$AW$7:$AW$108))</f>
        <v>1</v>
      </c>
      <c r="BN105" s="646">
        <f t="array" ref="BN105">MAX(IF('INTEGRALE verrouillée'!$A$7:$A$108=Bountys!BN83,'INTEGRALE verrouillée'!$AW$7:$AW$108))</f>
        <v>0</v>
      </c>
      <c r="BO105" s="646">
        <f t="array" ref="BO105">MAX(IF('INTEGRALE verrouillée'!$A$7:$A$108=Bountys!BO83,'INTEGRALE verrouillée'!$AW$7:$AW$108))</f>
        <v>0</v>
      </c>
      <c r="BP105" s="646">
        <f t="array" ref="BP105">MAX(IF('INTEGRALE verrouillée'!$A$7:$A$108=Bountys!BP83,'INTEGRALE verrouillée'!$AW$7:$AW$108))</f>
        <v>0</v>
      </c>
      <c r="BQ105" s="646">
        <f t="array" ref="BQ105">MAX(IF('INTEGRALE verrouillée'!$A$7:$A$108=Bountys!BQ83,'INTEGRALE verrouillée'!$AW$7:$AW$108))</f>
        <v>0</v>
      </c>
      <c r="BR105" s="646">
        <f t="array" ref="BR105">MAX(IF('INTEGRALE verrouillée'!$A$7:$A$108=Bountys!BR83,'INTEGRALE verrouillée'!$AW$7:$AW$108))</f>
        <v>0</v>
      </c>
      <c r="BS105" s="646">
        <f t="array" ref="BS105">MAX(IF('INTEGRALE verrouillée'!$A$7:$A$108=Bountys!BS83,'INTEGRALE verrouillée'!$AW$7:$AW$108))</f>
        <v>0</v>
      </c>
    </row>
    <row r="106" spans="1:71" s="53" customFormat="1" ht="12" x14ac:dyDescent="0.25">
      <c r="A106" s="3780"/>
      <c r="B106" s="657" t="s">
        <v>303</v>
      </c>
      <c r="C106" s="662">
        <f t="array" ref="C106">MAX(IF('INTEGRALE verrouillée'!$A$7:$A$108=Bountys!C83,'INTEGRALE verrouillée'!$AX$7:$AX$108))</f>
        <v>0</v>
      </c>
      <c r="D106" s="662">
        <f t="array" ref="D106">MAX(IF('INTEGRALE verrouillée'!$A$7:$A$108=Bountys!D83,'INTEGRALE verrouillée'!$AX$7:$AX$108))</f>
        <v>0</v>
      </c>
      <c r="E106" s="662">
        <f t="array" ref="E106">MAX(IF('INTEGRALE verrouillée'!$A$7:$A$108=Bountys!E83,'INTEGRALE verrouillée'!$AX$7:$AX$108))</f>
        <v>0</v>
      </c>
      <c r="F106" s="662">
        <f t="array" ref="F106">MAX(IF('INTEGRALE verrouillée'!$A$7:$A$108=Bountys!F83,'INTEGRALE verrouillée'!$AX$7:$AX$108))</f>
        <v>2</v>
      </c>
      <c r="G106" s="662">
        <f t="array" ref="G106">MAX(IF('INTEGRALE verrouillée'!$A$7:$A$108=Bountys!G83,'INTEGRALE verrouillée'!$AX$7:$AX$108))</f>
        <v>1</v>
      </c>
      <c r="H106" s="662">
        <f t="array" ref="H106">MAX(IF('INTEGRALE verrouillée'!$A$7:$A$108=Bountys!H83,'INTEGRALE verrouillée'!$AX$7:$AX$108))</f>
        <v>1</v>
      </c>
      <c r="I106" s="662">
        <f t="array" ref="I106">MAX(IF('INTEGRALE verrouillée'!$A$7:$A$108=Bountys!I83,'INTEGRALE verrouillée'!$AX$7:$AX$108))</f>
        <v>0</v>
      </c>
      <c r="J106" s="662">
        <f t="array" ref="J106">MAX(IF('INTEGRALE verrouillée'!$A$7:$A$108=Bountys!J83,'INTEGRALE verrouillée'!$AX$7:$AX$108))</f>
        <v>1</v>
      </c>
      <c r="K106" s="662">
        <f t="array" ref="K106">MAX(IF('INTEGRALE verrouillée'!$A$7:$A$108=Bountys!K83,'INTEGRALE verrouillée'!$AX$7:$AX$108))</f>
        <v>1</v>
      </c>
      <c r="L106" s="662">
        <f t="array" ref="L106">MAX(IF('INTEGRALE verrouillée'!$A$7:$A$108=Bountys!L83,'INTEGRALE verrouillée'!$AX$7:$AX$108))</f>
        <v>0</v>
      </c>
      <c r="M106" s="662">
        <f t="array" ref="M106">MAX(IF('INTEGRALE verrouillée'!$A$7:$A$108=Bountys!M83,'INTEGRALE verrouillée'!$AX$7:$AX$108))</f>
        <v>0</v>
      </c>
      <c r="N106" s="662">
        <f t="array" ref="N106">MAX(IF('INTEGRALE verrouillée'!$A$7:$A$108=Bountys!N83,'INTEGRALE verrouillée'!$AX$7:$AX$108))</f>
        <v>4</v>
      </c>
      <c r="O106" s="662">
        <f t="array" ref="O106">MAX(IF('INTEGRALE verrouillée'!$A$7:$A$108=Bountys!O83,'INTEGRALE verrouillée'!$AX$7:$AX$108))</f>
        <v>0</v>
      </c>
      <c r="P106" s="662">
        <f t="array" ref="P106">MAX(IF('INTEGRALE verrouillée'!$A$7:$A$108=Bountys!P83,'INTEGRALE verrouillée'!$AX$7:$AX$108))</f>
        <v>0</v>
      </c>
      <c r="Q106" s="662">
        <f t="array" ref="Q106">MAX(IF('INTEGRALE verrouillée'!$A$7:$A$108=Bountys!Q83,'INTEGRALE verrouillée'!$AX$7:$AX$108))</f>
        <v>0</v>
      </c>
      <c r="R106" s="662">
        <f t="array" ref="R106">MAX(IF('INTEGRALE verrouillée'!$A$7:$A$108=Bountys!R83,'INTEGRALE verrouillée'!$AX$7:$AX$108))</f>
        <v>0</v>
      </c>
      <c r="S106" s="662">
        <f t="array" ref="S106">MAX(IF('INTEGRALE verrouillée'!$A$7:$A$108=Bountys!S83,'INTEGRALE verrouillée'!$AX$7:$AX$108))</f>
        <v>0</v>
      </c>
      <c r="T106" s="662">
        <f t="array" ref="T106">MAX(IF('INTEGRALE verrouillée'!$A$7:$A$108=Bountys!T83,'INTEGRALE verrouillée'!$AX$7:$AX$108))</f>
        <v>0</v>
      </c>
      <c r="U106" s="662">
        <f t="array" ref="U106">MAX(IF('INTEGRALE verrouillée'!$A$7:$A$108=Bountys!U83,'INTEGRALE verrouillée'!$AX$7:$AX$108))</f>
        <v>0</v>
      </c>
      <c r="V106" s="662">
        <f t="array" ref="V106">MAX(IF('INTEGRALE verrouillée'!$A$7:$A$108=Bountys!V83,'INTEGRALE verrouillée'!$AX$7:$AX$108))</f>
        <v>0</v>
      </c>
      <c r="W106" s="662">
        <f t="array" ref="W106">MAX(IF('INTEGRALE verrouillée'!$A$7:$A$108=Bountys!W83,'INTEGRALE verrouillée'!$AX$7:$AX$108))</f>
        <v>0</v>
      </c>
      <c r="X106" s="662">
        <f t="array" ref="X106">MAX(IF('INTEGRALE verrouillée'!$A$7:$A$108=Bountys!X83,'INTEGRALE verrouillée'!$AX$7:$AX$108))</f>
        <v>1</v>
      </c>
      <c r="Y106" s="662">
        <f t="array" ref="Y106">MAX(IF('INTEGRALE verrouillée'!$A$7:$A$108=Bountys!Y83,'INTEGRALE verrouillée'!$AX$7:$AX$108))</f>
        <v>0</v>
      </c>
      <c r="Z106" s="662">
        <f t="array" ref="Z106">MAX(IF('INTEGRALE verrouillée'!$A$7:$A$108=Bountys!Z83,'INTEGRALE verrouillée'!$AX$7:$AX$108))</f>
        <v>0</v>
      </c>
      <c r="AA106" s="662">
        <f t="array" ref="AA106">MAX(IF('INTEGRALE verrouillée'!$A$7:$A$108=Bountys!AA83,'INTEGRALE verrouillée'!$AX$7:$AX$108))</f>
        <v>0</v>
      </c>
      <c r="AB106" s="662">
        <f t="array" ref="AB106">MAX(IF('INTEGRALE verrouillée'!$A$7:$A$108=Bountys!AB83,'INTEGRALE verrouillée'!$AX$7:$AX$108))</f>
        <v>0</v>
      </c>
      <c r="AC106" s="662">
        <f t="array" ref="AC106">MAX(IF('INTEGRALE verrouillée'!$A$7:$A$108=Bountys!AC83,'INTEGRALE verrouillée'!$AX$7:$AX$108))</f>
        <v>0</v>
      </c>
      <c r="AD106" s="662">
        <f t="array" ref="AD106">MAX(IF('INTEGRALE verrouillée'!$A$7:$A$108=Bountys!AD83,'INTEGRALE verrouillée'!$AX$7:$AX$108))</f>
        <v>0</v>
      </c>
      <c r="AE106" s="662">
        <f t="array" ref="AE106">MAX(IF('INTEGRALE verrouillée'!$A$7:$A$108=Bountys!AE83,'INTEGRALE verrouillée'!$AX$7:$AX$108))</f>
        <v>0</v>
      </c>
      <c r="AF106" s="662">
        <f t="array" ref="AF106">MAX(IF('INTEGRALE verrouillée'!$A$7:$A$108=Bountys!AF83,'INTEGRALE verrouillée'!$AX$7:$AX$108))</f>
        <v>0</v>
      </c>
      <c r="AG106" s="662">
        <f t="array" ref="AG106">MAX(IF('INTEGRALE verrouillée'!$A$7:$A$108=Bountys!AG83,'INTEGRALE verrouillée'!$AX$7:$AX$108))</f>
        <v>0</v>
      </c>
      <c r="AH106" s="662">
        <f t="array" ref="AH106">MAX(IF('INTEGRALE verrouillée'!$A$7:$A$108=Bountys!AH83,'INTEGRALE verrouillée'!$AX$7:$AX$108))</f>
        <v>0</v>
      </c>
      <c r="AI106" s="662">
        <f t="array" ref="AI106">MAX(IF('INTEGRALE verrouillée'!$A$7:$A$108=Bountys!AI83,'INTEGRALE verrouillée'!$AX$7:$AX$108))</f>
        <v>1</v>
      </c>
      <c r="AJ106" s="662">
        <f t="array" ref="AJ106">MAX(IF('INTEGRALE verrouillée'!$A$7:$A$108=Bountys!AJ83,'INTEGRALE verrouillée'!$AX$7:$AX$108))</f>
        <v>2</v>
      </c>
      <c r="AK106" s="662">
        <f t="array" ref="AK106">MAX(IF('INTEGRALE verrouillée'!$A$7:$A$108=Bountys!AK83,'INTEGRALE verrouillée'!$AX$7:$AX$108))</f>
        <v>0</v>
      </c>
      <c r="AL106" s="662">
        <f t="array" ref="AL106">MAX(IF('INTEGRALE verrouillée'!$A$7:$A$108=Bountys!AL83,'INTEGRALE verrouillée'!$AX$7:$AX$108))</f>
        <v>0</v>
      </c>
      <c r="AM106" s="662">
        <f t="array" ref="AM106">MAX(IF('INTEGRALE verrouillée'!$A$7:$A$108=Bountys!AM83,'INTEGRALE verrouillée'!$AX$7:$AX$108))</f>
        <v>0</v>
      </c>
      <c r="AN106" s="662">
        <f t="array" ref="AN106">MAX(IF('INTEGRALE verrouillée'!$A$7:$A$108=Bountys!AN83,'INTEGRALE verrouillée'!$AX$7:$AX$108))</f>
        <v>0</v>
      </c>
      <c r="AO106" s="662">
        <f t="array" ref="AO106">MAX(IF('INTEGRALE verrouillée'!$A$7:$A$108=Bountys!AO83,'INTEGRALE verrouillée'!$AX$7:$AX$108))</f>
        <v>0</v>
      </c>
      <c r="AP106" s="888">
        <f t="array" ref="AP106">MAX(IF('INTEGRALE verrouillée'!$A$7:$A$108=Bountys!AP83,'INTEGRALE verrouillée'!$AX$7:$AX$108))</f>
        <v>0</v>
      </c>
      <c r="AQ106" s="921">
        <f t="array" ref="AQ106">MAX(IF('INTEGRALE verrouillée'!$A$7:$A$108=Bountys!AQ83,'INTEGRALE verrouillée'!$AX$7:$AX$108))</f>
        <v>0</v>
      </c>
      <c r="AR106" s="662">
        <f t="array" ref="AR106">MAX(IF('INTEGRALE verrouillée'!$A$7:$A$108=Bountys!AR83,'INTEGRALE verrouillée'!$AX$7:$AX$108))</f>
        <v>0</v>
      </c>
      <c r="AS106" s="662">
        <f t="array" ref="AS106">MAX(IF('INTEGRALE verrouillée'!$A$7:$A$108=Bountys!AS83,'INTEGRALE verrouillée'!$AX$7:$AX$108))</f>
        <v>0</v>
      </c>
      <c r="AT106" s="662">
        <f t="array" ref="AT106">MAX(IF('INTEGRALE verrouillée'!$A$7:$A$108=Bountys!AT83,'INTEGRALE verrouillée'!$AX$7:$AX$108))</f>
        <v>0</v>
      </c>
      <c r="AU106" s="662">
        <f t="array" ref="AU106">MAX(IF('INTEGRALE verrouillée'!$A$7:$A$108=Bountys!AU83,'INTEGRALE verrouillée'!$AX$7:$AX$108))</f>
        <v>0</v>
      </c>
      <c r="AV106" s="662">
        <f t="array" ref="AV106">MAX(IF('INTEGRALE verrouillée'!$A$7:$A$108=Bountys!AV83,'INTEGRALE verrouillée'!$AX$7:$AX$108))</f>
        <v>0</v>
      </c>
      <c r="AW106" s="662">
        <f t="array" ref="AW106">MAX(IF('INTEGRALE verrouillée'!$A$7:$A$108=Bountys!AW83,'INTEGRALE verrouillée'!$AX$7:$AX$108))</f>
        <v>0</v>
      </c>
      <c r="AX106" s="662">
        <f t="array" ref="AX106">MAX(IF('INTEGRALE verrouillée'!$A$7:$A$108=Bountys!AX83,'INTEGRALE verrouillée'!$AX$7:$AX$108))</f>
        <v>0</v>
      </c>
      <c r="AY106" s="662">
        <f t="array" ref="AY106">MAX(IF('INTEGRALE verrouillée'!$A$7:$A$108=Bountys!AY83,'INTEGRALE verrouillée'!$AX$7:$AX$108))</f>
        <v>0</v>
      </c>
      <c r="AZ106" s="662">
        <f t="array" ref="AZ106">MAX(IF('INTEGRALE verrouillée'!$A$7:$A$108=Bountys!AZ83,'INTEGRALE verrouillée'!$AX$7:$AX$108))</f>
        <v>0</v>
      </c>
      <c r="BA106" s="662">
        <f t="array" ref="BA106">MAX(IF('INTEGRALE verrouillée'!$A$7:$A$108=Bountys!BA83,'INTEGRALE verrouillée'!$AX$7:$AX$108))</f>
        <v>0</v>
      </c>
      <c r="BB106" s="662">
        <f t="array" ref="BB106">MAX(IF('INTEGRALE verrouillée'!$A$7:$A$108=Bountys!BB83,'INTEGRALE verrouillée'!$AX$7:$AX$108))</f>
        <v>0</v>
      </c>
      <c r="BC106" s="662">
        <f t="array" ref="BC106">MAX(IF('INTEGRALE verrouillée'!$A$7:$A$108=Bountys!BC83,'INTEGRALE verrouillée'!$AX$7:$AX$108))</f>
        <v>0</v>
      </c>
      <c r="BD106" s="662">
        <f t="array" ref="BD106">MAX(IF('INTEGRALE verrouillée'!$A$7:$A$108=Bountys!BD83,'INTEGRALE verrouillée'!$AX$7:$AX$108))</f>
        <v>0</v>
      </c>
      <c r="BE106" s="662">
        <f t="array" ref="BE106">MAX(IF('INTEGRALE verrouillée'!$A$7:$A$108=Bountys!BE83,'INTEGRALE verrouillée'!$AX$7:$AX$108))</f>
        <v>0</v>
      </c>
      <c r="BF106" s="662">
        <f t="array" ref="BF106">MAX(IF('INTEGRALE verrouillée'!$A$7:$A$108=Bountys!BF83,'INTEGRALE verrouillée'!$AX$7:$AX$108))</f>
        <v>0</v>
      </c>
      <c r="BG106" s="662">
        <f t="array" ref="BG106">MAX(IF('INTEGRALE verrouillée'!$A$7:$A$108=Bountys!BG83,'INTEGRALE verrouillée'!$AX$7:$AX$108))</f>
        <v>0</v>
      </c>
      <c r="BH106" s="662">
        <f t="array" ref="BH106">MAX(IF('INTEGRALE verrouillée'!$A$7:$A$108=Bountys!BH83,'INTEGRALE verrouillée'!$AX$7:$AX$108))</f>
        <v>0</v>
      </c>
      <c r="BI106" s="662">
        <f t="array" ref="BI106">MAX(IF('INTEGRALE verrouillée'!$A$7:$A$108=Bountys!BI83,'INTEGRALE verrouillée'!$AX$7:$AX$108))</f>
        <v>0</v>
      </c>
      <c r="BJ106" s="662">
        <f t="array" ref="BJ106">MAX(IF('INTEGRALE verrouillée'!$A$7:$A$108=Bountys!BJ83,'INTEGRALE verrouillée'!$AX$7:$AX$108))</f>
        <v>0</v>
      </c>
      <c r="BK106" s="662">
        <f t="array" ref="BK106">MAX(IF('INTEGRALE verrouillée'!$A$7:$A$108=Bountys!BK83,'INTEGRALE verrouillée'!$AX$7:$AX$108))</f>
        <v>0</v>
      </c>
      <c r="BL106" s="662">
        <f t="array" ref="BL106">MAX(IF('INTEGRALE verrouillée'!$A$7:$A$108=Bountys!BL83,'INTEGRALE verrouillée'!$AX$7:$AX$108))</f>
        <v>0</v>
      </c>
      <c r="BM106" s="662">
        <f t="array" ref="BM106">MAX(IF('INTEGRALE verrouillée'!$A$7:$A$108=Bountys!BM83,'INTEGRALE verrouillée'!$AX$7:$AX$108))</f>
        <v>0</v>
      </c>
      <c r="BN106" s="662">
        <f t="array" ref="BN106">MAX(IF('INTEGRALE verrouillée'!$A$7:$A$108=Bountys!BN83,'INTEGRALE verrouillée'!$AX$7:$AX$108))</f>
        <v>0</v>
      </c>
      <c r="BO106" s="662">
        <f t="array" ref="BO106">MAX(IF('INTEGRALE verrouillée'!$A$7:$A$108=Bountys!BO83,'INTEGRALE verrouillée'!$AX$7:$AX$108))</f>
        <v>0</v>
      </c>
      <c r="BP106" s="662">
        <f t="array" ref="BP106">MAX(IF('INTEGRALE verrouillée'!$A$7:$A$108=Bountys!BP83,'INTEGRALE verrouillée'!$AX$7:$AX$108))</f>
        <v>0</v>
      </c>
      <c r="BQ106" s="662">
        <f t="array" ref="BQ106">MAX(IF('INTEGRALE verrouillée'!$A$7:$A$108=Bountys!BQ83,'INTEGRALE verrouillée'!$AX$7:$AX$108))</f>
        <v>0</v>
      </c>
      <c r="BR106" s="662">
        <f t="array" ref="BR106">MAX(IF('INTEGRALE verrouillée'!$A$7:$A$108=Bountys!BR83,'INTEGRALE verrouillée'!$AX$7:$AX$108))</f>
        <v>0</v>
      </c>
      <c r="BS106" s="662">
        <f t="array" ref="BS106">MAX(IF('INTEGRALE verrouillée'!$A$7:$A$108=Bountys!BS83,'INTEGRALE verrouillée'!$AX$7:$AX$108))</f>
        <v>0</v>
      </c>
    </row>
    <row r="107" spans="1:71" s="53" customFormat="1" ht="12" x14ac:dyDescent="0.25">
      <c r="A107" s="3780"/>
      <c r="B107" s="784" t="s">
        <v>287</v>
      </c>
      <c r="C107" s="776">
        <f t="shared" ref="C107" si="24">IF(C105&gt;0,(C104+C106)/C105,"-")</f>
        <v>0.25</v>
      </c>
      <c r="D107" s="776">
        <f t="shared" ref="D107:BO107" si="25">IF(D105&gt;0,(D104+D106)/D105,"-")</f>
        <v>0</v>
      </c>
      <c r="E107" s="776" t="str">
        <f t="shared" si="25"/>
        <v>-</v>
      </c>
      <c r="F107" s="776">
        <f t="shared" si="25"/>
        <v>2.125</v>
      </c>
      <c r="G107" s="776">
        <f t="shared" si="25"/>
        <v>1.3636363636363635</v>
      </c>
      <c r="H107" s="776">
        <f t="shared" si="25"/>
        <v>0.76923076923076927</v>
      </c>
      <c r="I107" s="776" t="str">
        <f t="shared" si="25"/>
        <v>-</v>
      </c>
      <c r="J107" s="776">
        <f t="shared" si="25"/>
        <v>2.5</v>
      </c>
      <c r="K107" s="776">
        <f t="shared" si="25"/>
        <v>0.83333333333333337</v>
      </c>
      <c r="L107" s="776" t="str">
        <f t="shared" si="25"/>
        <v>-</v>
      </c>
      <c r="M107" s="776">
        <f t="shared" si="25"/>
        <v>0.44444444444444442</v>
      </c>
      <c r="N107" s="776">
        <f t="shared" si="25"/>
        <v>2.3333333333333335</v>
      </c>
      <c r="O107" s="776">
        <f t="shared" si="25"/>
        <v>0</v>
      </c>
      <c r="P107" s="776">
        <f t="shared" si="25"/>
        <v>0.7142857142857143</v>
      </c>
      <c r="Q107" s="776">
        <f t="shared" si="25"/>
        <v>0.5714285714285714</v>
      </c>
      <c r="R107" s="776" t="str">
        <f t="shared" si="25"/>
        <v>-</v>
      </c>
      <c r="S107" s="776" t="str">
        <f t="shared" si="25"/>
        <v>-</v>
      </c>
      <c r="T107" s="776">
        <f t="shared" si="25"/>
        <v>1</v>
      </c>
      <c r="U107" s="776" t="str">
        <f t="shared" si="25"/>
        <v>-</v>
      </c>
      <c r="V107" s="776" t="str">
        <f t="shared" si="25"/>
        <v>-</v>
      </c>
      <c r="W107" s="776">
        <f t="shared" si="25"/>
        <v>2</v>
      </c>
      <c r="X107" s="776">
        <f t="shared" si="25"/>
        <v>1.1818181818181819</v>
      </c>
      <c r="Y107" s="776" t="str">
        <f t="shared" si="25"/>
        <v>-</v>
      </c>
      <c r="Z107" s="776">
        <f t="shared" si="25"/>
        <v>3</v>
      </c>
      <c r="AA107" s="776" t="str">
        <f t="shared" si="25"/>
        <v>-</v>
      </c>
      <c r="AB107" s="776">
        <f t="shared" si="25"/>
        <v>0.25</v>
      </c>
      <c r="AC107" s="776" t="str">
        <f t="shared" si="25"/>
        <v>-</v>
      </c>
      <c r="AD107" s="776">
        <f t="shared" si="25"/>
        <v>0.8</v>
      </c>
      <c r="AE107" s="776">
        <f t="shared" si="25"/>
        <v>0.8</v>
      </c>
      <c r="AF107" s="776">
        <f t="shared" si="25"/>
        <v>1.6666666666666667</v>
      </c>
      <c r="AG107" s="776" t="str">
        <f t="shared" si="25"/>
        <v>-</v>
      </c>
      <c r="AH107" s="776">
        <f t="shared" si="25"/>
        <v>0.375</v>
      </c>
      <c r="AI107" s="776">
        <f t="shared" si="25"/>
        <v>1.6363636363636365</v>
      </c>
      <c r="AJ107" s="776">
        <f t="shared" si="25"/>
        <v>1.625</v>
      </c>
      <c r="AK107" s="776">
        <f t="shared" si="25"/>
        <v>0.33333333333333331</v>
      </c>
      <c r="AL107" s="776" t="str">
        <f t="shared" si="25"/>
        <v>-</v>
      </c>
      <c r="AM107" s="776" t="str">
        <f t="shared" si="25"/>
        <v>-</v>
      </c>
      <c r="AN107" s="776">
        <f t="shared" si="25"/>
        <v>0.66666666666666663</v>
      </c>
      <c r="AO107" s="776" t="str">
        <f t="shared" si="25"/>
        <v>-</v>
      </c>
      <c r="AP107" s="889">
        <f t="shared" si="25"/>
        <v>1.25</v>
      </c>
      <c r="AQ107" s="922" t="str">
        <f t="shared" si="25"/>
        <v>-</v>
      </c>
      <c r="AR107" s="776" t="str">
        <f t="shared" si="25"/>
        <v>-</v>
      </c>
      <c r="AS107" s="776">
        <f t="shared" si="25"/>
        <v>0</v>
      </c>
      <c r="AT107" s="776" t="str">
        <f t="shared" si="25"/>
        <v>-</v>
      </c>
      <c r="AU107" s="776">
        <f t="shared" si="25"/>
        <v>0</v>
      </c>
      <c r="AV107" s="776" t="str">
        <f t="shared" si="25"/>
        <v>-</v>
      </c>
      <c r="AW107" s="776" t="str">
        <f t="shared" si="25"/>
        <v>-</v>
      </c>
      <c r="AX107" s="776" t="str">
        <f t="shared" si="25"/>
        <v>-</v>
      </c>
      <c r="AY107" s="776" t="str">
        <f t="shared" si="25"/>
        <v>-</v>
      </c>
      <c r="AZ107" s="776" t="str">
        <f t="shared" si="25"/>
        <v>-</v>
      </c>
      <c r="BA107" s="776" t="str">
        <f t="shared" si="25"/>
        <v>-</v>
      </c>
      <c r="BB107" s="776" t="str">
        <f t="shared" si="25"/>
        <v>-</v>
      </c>
      <c r="BC107" s="776" t="str">
        <f t="shared" si="25"/>
        <v>-</v>
      </c>
      <c r="BD107" s="776" t="str">
        <f t="shared" si="25"/>
        <v>-</v>
      </c>
      <c r="BE107" s="776" t="str">
        <f t="shared" si="25"/>
        <v>-</v>
      </c>
      <c r="BF107" s="776">
        <f t="shared" si="25"/>
        <v>0.5</v>
      </c>
      <c r="BG107" s="776" t="str">
        <f t="shared" si="25"/>
        <v>-</v>
      </c>
      <c r="BH107" s="776" t="str">
        <f t="shared" si="25"/>
        <v>-</v>
      </c>
      <c r="BI107" s="776" t="str">
        <f t="shared" si="25"/>
        <v>-</v>
      </c>
      <c r="BJ107" s="776" t="str">
        <f t="shared" si="25"/>
        <v>-</v>
      </c>
      <c r="BK107" s="776" t="str">
        <f t="shared" si="25"/>
        <v>-</v>
      </c>
      <c r="BL107" s="776" t="str">
        <f t="shared" si="25"/>
        <v>-</v>
      </c>
      <c r="BM107" s="776">
        <f t="shared" si="25"/>
        <v>0</v>
      </c>
      <c r="BN107" s="776" t="str">
        <f t="shared" si="25"/>
        <v>-</v>
      </c>
      <c r="BO107" s="776" t="str">
        <f t="shared" si="25"/>
        <v>-</v>
      </c>
      <c r="BP107" s="776" t="str">
        <f t="shared" ref="BP107:BS107" si="26">IF(BP105&gt;0,(BP104+BP106)/BP105,"-")</f>
        <v>-</v>
      </c>
      <c r="BQ107" s="776" t="str">
        <f t="shared" si="26"/>
        <v>-</v>
      </c>
      <c r="BR107" s="776" t="str">
        <f t="shared" si="26"/>
        <v>-</v>
      </c>
      <c r="BS107" s="776" t="str">
        <f t="shared" si="26"/>
        <v>-</v>
      </c>
    </row>
    <row r="108" spans="1:71" s="55" customFormat="1" ht="12" customHeight="1" x14ac:dyDescent="0.25">
      <c r="A108" s="3781" t="s">
        <v>336</v>
      </c>
      <c r="B108" s="777" t="s">
        <v>285</v>
      </c>
      <c r="C108" s="778">
        <f t="array" ref="C108">COUNTIF('Gagnants-Perdants'!$B$937:$B$1132,C83)</f>
        <v>7</v>
      </c>
      <c r="D108" s="778">
        <f t="array" ref="D108">COUNTIF('Gagnants-Perdants'!$B$937:$B$1132,D83)</f>
        <v>1</v>
      </c>
      <c r="E108" s="778">
        <f t="array" ref="E108">COUNTIF('Gagnants-Perdants'!$B$937:$B$1132,E83)</f>
        <v>0</v>
      </c>
      <c r="F108" s="778">
        <f t="array" ref="F108">COUNTIF('Gagnants-Perdants'!$B$937:$B$1132,F83)</f>
        <v>2</v>
      </c>
      <c r="G108" s="778">
        <f t="array" ref="G108">COUNTIF('Gagnants-Perdants'!$B$937:$B$1132,G83)</f>
        <v>10</v>
      </c>
      <c r="H108" s="778">
        <f t="array" ref="H108">COUNTIF('Gagnants-Perdants'!$B$937:$B$1132,H83)</f>
        <v>13</v>
      </c>
      <c r="I108" s="778">
        <f t="array" ref="I108">COUNTIF('Gagnants-Perdants'!$B$937:$B$1132,I83)</f>
        <v>0</v>
      </c>
      <c r="J108" s="778">
        <f t="array" ref="J108">COUNTIF('Gagnants-Perdants'!$B$937:$B$1132,J83)</f>
        <v>0</v>
      </c>
      <c r="K108" s="778">
        <f t="array" ref="K108">COUNTIF('Gagnants-Perdants'!$B$937:$B$1132,K83)</f>
        <v>10</v>
      </c>
      <c r="L108" s="778">
        <f t="array" ref="L108">COUNTIF('Gagnants-Perdants'!$B$937:$B$1132,L83)</f>
        <v>0</v>
      </c>
      <c r="M108" s="778">
        <f t="array" ref="M108">COUNTIF('Gagnants-Perdants'!$B$937:$B$1132,M83)</f>
        <v>7</v>
      </c>
      <c r="N108" s="778">
        <f t="array" ref="N108">COUNTIF('Gagnants-Perdants'!$B$937:$B$1132,N83)</f>
        <v>19</v>
      </c>
      <c r="O108" s="778">
        <f t="array" ref="O108">COUNTIF('Gagnants-Perdants'!$B$937:$B$1132,O83)</f>
        <v>1</v>
      </c>
      <c r="P108" s="778">
        <f t="array" ref="P108">COUNTIF('Gagnants-Perdants'!$B$937:$B$1132,P83)</f>
        <v>15</v>
      </c>
      <c r="Q108" s="778">
        <f t="array" ref="Q108">COUNTIF('Gagnants-Perdants'!$B$937:$B$1132,Q83)</f>
        <v>4</v>
      </c>
      <c r="R108" s="778">
        <f t="array" ref="R108">COUNTIF('Gagnants-Perdants'!$B$937:$B$1132,R83)</f>
        <v>0</v>
      </c>
      <c r="S108" s="778">
        <f t="array" ref="S108">COUNTIF('Gagnants-Perdants'!$B$937:$B$1132,S83)</f>
        <v>0</v>
      </c>
      <c r="T108" s="778">
        <f t="array" ref="T108">COUNTIF('Gagnants-Perdants'!$B$937:$B$1132,T83)</f>
        <v>0</v>
      </c>
      <c r="U108" s="778">
        <f t="array" ref="U108">COUNTIF('Gagnants-Perdants'!$B$937:$B$1132,U83)</f>
        <v>4</v>
      </c>
      <c r="V108" s="778">
        <f t="array" ref="V108">COUNTIF('Gagnants-Perdants'!$B$937:$B$1132,V83)</f>
        <v>1</v>
      </c>
      <c r="W108" s="778">
        <f t="array" ref="W108">COUNTIF('Gagnants-Perdants'!$B$937:$B$1132,W83)</f>
        <v>0</v>
      </c>
      <c r="X108" s="778">
        <f t="array" ref="X108">COUNTIF('Gagnants-Perdants'!$B$937:$B$1132,X83)</f>
        <v>7</v>
      </c>
      <c r="Y108" s="778">
        <f t="array" ref="Y108">COUNTIF('Gagnants-Perdants'!$B$937:$B$1132,Y83)</f>
        <v>0</v>
      </c>
      <c r="Z108" s="778">
        <f t="array" ref="Z108">COUNTIF('Gagnants-Perdants'!$B$937:$B$1132,Z83)</f>
        <v>0</v>
      </c>
      <c r="AA108" s="778">
        <f t="array" ref="AA108">COUNTIF('Gagnants-Perdants'!$B$937:$B$1132,AA83)</f>
        <v>0</v>
      </c>
      <c r="AB108" s="778">
        <f t="array" ref="AB108">COUNTIF('Gagnants-Perdants'!$B$937:$B$1132,AB83)</f>
        <v>5</v>
      </c>
      <c r="AC108" s="778">
        <f t="array" ref="AC108">COUNTIF('Gagnants-Perdants'!$B$937:$B$1132,AC83)</f>
        <v>0</v>
      </c>
      <c r="AD108" s="778">
        <f t="array" ref="AD108">COUNTIF('Gagnants-Perdants'!$B$937:$B$1132,AD83)</f>
        <v>12</v>
      </c>
      <c r="AE108" s="778">
        <f t="array" ref="AE108">COUNTIF('Gagnants-Perdants'!$B$937:$B$1132,AE83)</f>
        <v>28</v>
      </c>
      <c r="AF108" s="778">
        <f t="array" ref="AF108">COUNTIF('Gagnants-Perdants'!$B$937:$B$1132,AF83)</f>
        <v>1</v>
      </c>
      <c r="AG108" s="778">
        <f t="array" ref="AG108">COUNTIF('Gagnants-Perdants'!$B$937:$B$1132,AG83)</f>
        <v>3</v>
      </c>
      <c r="AH108" s="778">
        <f t="array" ref="AH108">COUNTIF('Gagnants-Perdants'!$B$937:$B$1132,AH83)</f>
        <v>3</v>
      </c>
      <c r="AI108" s="778">
        <f t="array" ref="AI108">COUNTIF('Gagnants-Perdants'!$B$937:$B$1132,AI83)</f>
        <v>13</v>
      </c>
      <c r="AJ108" s="778">
        <f t="array" ref="AJ108">COUNTIF('Gagnants-Perdants'!$B$937:$B$1132,AJ83)</f>
        <v>5</v>
      </c>
      <c r="AK108" s="778">
        <f t="array" ref="AK108">COUNTIF('Gagnants-Perdants'!$B$937:$B$1132,AK83)</f>
        <v>21</v>
      </c>
      <c r="AL108" s="778">
        <f t="array" ref="AL108">COUNTIF('Gagnants-Perdants'!$B$937:$B$1132,AL83)</f>
        <v>0</v>
      </c>
      <c r="AM108" s="778">
        <f t="array" ref="AM108">COUNTIF('Gagnants-Perdants'!$B$937:$B$1132,AM83)</f>
        <v>0</v>
      </c>
      <c r="AN108" s="778">
        <f t="array" ref="AN108">COUNTIF('Gagnants-Perdants'!$B$937:$B$1132,AN83)</f>
        <v>0</v>
      </c>
      <c r="AO108" s="778">
        <f t="array" ref="AO108">COUNTIF('Gagnants-Perdants'!$B$937:$B$1132,AO83)</f>
        <v>1</v>
      </c>
      <c r="AP108" s="890">
        <f t="array" ref="AP108">COUNTIF('Gagnants-Perdants'!$B$937:$B$1132,AP83)</f>
        <v>0</v>
      </c>
      <c r="AQ108" s="923">
        <f t="array" ref="AQ108">COUNTIF('Gagnants-Perdants'!$B$937:$B$1132,AQ83)</f>
        <v>0</v>
      </c>
      <c r="AR108" s="778">
        <f t="array" ref="AR108">COUNTIF('Gagnants-Perdants'!$B$937:$B$1132,AR83)</f>
        <v>0</v>
      </c>
      <c r="AS108" s="778">
        <f t="array" ref="AS108">COUNTIF('Gagnants-Perdants'!$B$937:$B$1132,AS83)</f>
        <v>0</v>
      </c>
      <c r="AT108" s="778">
        <f t="array" ref="AT108">COUNTIF('Gagnants-Perdants'!$B$937:$B$1132,AT83)</f>
        <v>0</v>
      </c>
      <c r="AU108" s="778">
        <f t="array" ref="AU108">COUNTIF('Gagnants-Perdants'!$B$937:$B$1132,AU83)</f>
        <v>0</v>
      </c>
      <c r="AV108" s="778">
        <f t="array" ref="AV108">COUNTIF('Gagnants-Perdants'!$B$937:$B$1132,AV83)</f>
        <v>0</v>
      </c>
      <c r="AW108" s="778">
        <f t="array" ref="AW108">COUNTIF('Gagnants-Perdants'!$B$937:$B$1132,AW83)</f>
        <v>0</v>
      </c>
      <c r="AX108" s="778">
        <f t="array" ref="AX108">COUNTIF('Gagnants-Perdants'!$B$937:$B$1132,AX83)</f>
        <v>0</v>
      </c>
      <c r="AY108" s="778">
        <f t="array" ref="AY108">COUNTIF('Gagnants-Perdants'!$B$937:$B$1132,AY83)</f>
        <v>0</v>
      </c>
      <c r="AZ108" s="778">
        <f t="array" ref="AZ108">COUNTIF('Gagnants-Perdants'!$B$937:$B$1132,AZ83)</f>
        <v>0</v>
      </c>
      <c r="BA108" s="778">
        <f t="array" ref="BA108">COUNTIF('Gagnants-Perdants'!$B$937:$B$1132,BA83)</f>
        <v>0</v>
      </c>
      <c r="BB108" s="778">
        <f t="array" ref="BB108">COUNTIF('Gagnants-Perdants'!$B$937:$B$1132,BB83)</f>
        <v>0</v>
      </c>
      <c r="BC108" s="778">
        <f t="array" ref="BC108">COUNTIF('Gagnants-Perdants'!$B$937:$B$1132,BC83)</f>
        <v>0</v>
      </c>
      <c r="BD108" s="778">
        <f t="array" ref="BD108">COUNTIF('Gagnants-Perdants'!$B$937:$B$1132,BD83)</f>
        <v>0</v>
      </c>
      <c r="BE108" s="778">
        <f t="array" ref="BE108">COUNTIF('Gagnants-Perdants'!$B$937:$B$1132,BE83)</f>
        <v>1</v>
      </c>
      <c r="BF108" s="778">
        <f t="array" ref="BF108">COUNTIF('Gagnants-Perdants'!$B$937:$B$1132,BF83)</f>
        <v>2</v>
      </c>
      <c r="BG108" s="778">
        <f t="array" ref="BG108">COUNTIF('Gagnants-Perdants'!$B$937:$B$1132,BG83)</f>
        <v>0</v>
      </c>
      <c r="BH108" s="778">
        <f t="array" ref="BH108">COUNTIF('Gagnants-Perdants'!$B$937:$B$1132,BH83)</f>
        <v>0</v>
      </c>
      <c r="BI108" s="778">
        <f t="array" ref="BI108">COUNTIF('Gagnants-Perdants'!$B$937:$B$1132,BI83)</f>
        <v>0</v>
      </c>
      <c r="BJ108" s="778">
        <f t="array" ref="BJ108">COUNTIF('Gagnants-Perdants'!$B$937:$B$1132,BJ83)</f>
        <v>0</v>
      </c>
      <c r="BK108" s="778">
        <f t="array" ref="BK108">COUNTIF('Gagnants-Perdants'!$B$937:$B$1132,BK83)</f>
        <v>0</v>
      </c>
      <c r="BL108" s="778">
        <f t="array" ref="BL108">COUNTIF('Gagnants-Perdants'!$B$937:$B$1132,BL83)</f>
        <v>0</v>
      </c>
      <c r="BM108" s="778">
        <f t="array" ref="BM108">COUNTIF('Gagnants-Perdants'!$B$937:$B$1132,BM83)</f>
        <v>0</v>
      </c>
      <c r="BN108" s="778">
        <f t="array" ref="BN108">COUNTIF('Gagnants-Perdants'!$B$937:$B$1132,BN83)</f>
        <v>0</v>
      </c>
      <c r="BO108" s="778">
        <f t="array" ref="BO108">COUNTIF('Gagnants-Perdants'!$B$937:$B$1132,BO83)</f>
        <v>0</v>
      </c>
      <c r="BP108" s="778">
        <f t="array" ref="BP108">COUNTIF('Gagnants-Perdants'!$B$937:$B$1132,BP83)</f>
        <v>0</v>
      </c>
      <c r="BQ108" s="778">
        <f t="array" ref="BQ108">COUNTIF('Gagnants-Perdants'!$B$937:$B$1132,BQ83)</f>
        <v>0</v>
      </c>
      <c r="BR108" s="778">
        <f t="array" ref="BR108">COUNTIF('Gagnants-Perdants'!$B$937:$B$1132,BR83)</f>
        <v>0</v>
      </c>
      <c r="BS108" s="778">
        <f t="array" ref="BS108">COUNTIF('Gagnants-Perdants'!$B$937:$B$1132,BS83)</f>
        <v>0</v>
      </c>
    </row>
    <row r="109" spans="1:71" s="53" customFormat="1" ht="12" x14ac:dyDescent="0.25">
      <c r="A109" s="3781"/>
      <c r="B109" s="779" t="s">
        <v>286</v>
      </c>
      <c r="C109" s="780">
        <f t="array" ref="C109">MAX(IF('INTEGRALE verrouillée'!$A$7:$A$108=Bountys!C83,'INTEGRALE verrouillée'!$AY$7:$AY$108))</f>
        <v>8</v>
      </c>
      <c r="D109" s="780">
        <f t="array" ref="D109">MAX(IF('INTEGRALE verrouillée'!$A$7:$A$108=Bountys!D83,'INTEGRALE verrouillée'!$AY$7:$AY$108))</f>
        <v>1</v>
      </c>
      <c r="E109" s="780">
        <f t="array" ref="E109">MAX(IF('INTEGRALE verrouillée'!$A$7:$A$108=Bountys!E83,'INTEGRALE verrouillée'!$AY$7:$AY$108))</f>
        <v>0</v>
      </c>
      <c r="F109" s="780">
        <f t="array" ref="F109">MAX(IF('INTEGRALE verrouillée'!$A$7:$A$108=Bountys!F83,'INTEGRALE verrouillée'!$AY$7:$AY$108))</f>
        <v>6</v>
      </c>
      <c r="G109" s="780">
        <f t="array" ref="G109">MAX(IF('INTEGRALE verrouillée'!$A$7:$A$108=Bountys!G83,'INTEGRALE verrouillée'!$AY$7:$AY$108))</f>
        <v>12</v>
      </c>
      <c r="H109" s="780">
        <f t="array" ref="H109">MAX(IF('INTEGRALE verrouillée'!$A$7:$A$108=Bountys!H83,'INTEGRALE verrouillée'!$AY$7:$AY$108))</f>
        <v>14</v>
      </c>
      <c r="I109" s="780">
        <f t="array" ref="I109">MAX(IF('INTEGRALE verrouillée'!$A$7:$A$108=Bountys!I83,'INTEGRALE verrouillée'!$AY$7:$AY$108))</f>
        <v>0</v>
      </c>
      <c r="J109" s="780">
        <f t="array" ref="J109">MAX(IF('INTEGRALE verrouillée'!$A$7:$A$108=Bountys!J83,'INTEGRALE verrouillée'!$AY$7:$AY$108))</f>
        <v>0</v>
      </c>
      <c r="K109" s="780">
        <f t="array" ref="K109">MAX(IF('INTEGRALE verrouillée'!$A$7:$A$108=Bountys!K83,'INTEGRALE verrouillée'!$AY$7:$AY$108))</f>
        <v>13</v>
      </c>
      <c r="L109" s="780">
        <f t="array" ref="L109">MAX(IF('INTEGRALE verrouillée'!$A$7:$A$108=Bountys!L83,'INTEGRALE verrouillée'!$AY$7:$AY$108))</f>
        <v>0</v>
      </c>
      <c r="M109" s="780">
        <f t="array" ref="M109">MAX(IF('INTEGRALE verrouillée'!$A$7:$A$108=Bountys!M83,'INTEGRALE verrouillée'!$AY$7:$AY$108))</f>
        <v>8</v>
      </c>
      <c r="N109" s="780">
        <f t="array" ref="N109">MAX(IF('INTEGRALE verrouillée'!$A$7:$A$108=Bountys!N83,'INTEGRALE verrouillée'!$AY$7:$AY$108))</f>
        <v>14</v>
      </c>
      <c r="O109" s="780">
        <f t="array" ref="O109">MAX(IF('INTEGRALE verrouillée'!$A$7:$A$108=Bountys!O83,'INTEGRALE verrouillée'!$AY$7:$AY$108))</f>
        <v>2</v>
      </c>
      <c r="P109" s="780">
        <f t="array" ref="P109">MAX(IF('INTEGRALE verrouillée'!$A$7:$A$108=Bountys!P83,'INTEGRALE verrouillée'!$AY$7:$AY$108))</f>
        <v>14</v>
      </c>
      <c r="Q109" s="780">
        <f t="array" ref="Q109">MAX(IF('INTEGRALE verrouillée'!$A$7:$A$108=Bountys!Q83,'INTEGRALE verrouillée'!$AY$7:$AY$108))</f>
        <v>11</v>
      </c>
      <c r="R109" s="780">
        <f t="array" ref="R109">MAX(IF('INTEGRALE verrouillée'!$A$7:$A$108=Bountys!R83,'INTEGRALE verrouillée'!$AY$7:$AY$108))</f>
        <v>0</v>
      </c>
      <c r="S109" s="780">
        <f t="array" ref="S109">MAX(IF('INTEGRALE verrouillée'!$A$7:$A$108=Bountys!S83,'INTEGRALE verrouillée'!$AY$7:$AY$108))</f>
        <v>0</v>
      </c>
      <c r="T109" s="780">
        <f t="array" ref="T109">MAX(IF('INTEGRALE verrouillée'!$A$7:$A$108=Bountys!T83,'INTEGRALE verrouillée'!$AY$7:$AY$108))</f>
        <v>0</v>
      </c>
      <c r="U109" s="780">
        <f t="array" ref="U109">MAX(IF('INTEGRALE verrouillée'!$A$7:$A$108=Bountys!U83,'INTEGRALE verrouillée'!$AY$7:$AY$108))</f>
        <v>3</v>
      </c>
      <c r="V109" s="780">
        <f t="array" ref="V109">MAX(IF('INTEGRALE verrouillée'!$A$7:$A$108=Bountys!V83,'INTEGRALE verrouillée'!$AY$7:$AY$108))</f>
        <v>2</v>
      </c>
      <c r="W109" s="780">
        <f t="array" ref="W109">MAX(IF('INTEGRALE verrouillée'!$A$7:$A$108=Bountys!W83,'INTEGRALE verrouillée'!$AY$7:$AY$108))</f>
        <v>1</v>
      </c>
      <c r="X109" s="780">
        <f t="array" ref="X109">MAX(IF('INTEGRALE verrouillée'!$A$7:$A$108=Bountys!X83,'INTEGRALE verrouillée'!$AY$7:$AY$108))</f>
        <v>13</v>
      </c>
      <c r="Y109" s="780">
        <f t="array" ref="Y109">MAX(IF('INTEGRALE verrouillée'!$A$7:$A$108=Bountys!Y83,'INTEGRALE verrouillée'!$AY$7:$AY$108))</f>
        <v>0</v>
      </c>
      <c r="Z109" s="780">
        <f t="array" ref="Z109">MAX(IF('INTEGRALE verrouillée'!$A$7:$A$108=Bountys!Z83,'INTEGRALE verrouillée'!$AY$7:$AY$108))</f>
        <v>1</v>
      </c>
      <c r="AA109" s="780">
        <f t="array" ref="AA109">MAX(IF('INTEGRALE verrouillée'!$A$7:$A$108=Bountys!AA83,'INTEGRALE verrouillée'!$AY$7:$AY$108))</f>
        <v>0</v>
      </c>
      <c r="AB109" s="780">
        <f t="array" ref="AB109">MAX(IF('INTEGRALE verrouillée'!$A$7:$A$108=Bountys!AB83,'INTEGRALE verrouillée'!$AY$7:$AY$108))</f>
        <v>12</v>
      </c>
      <c r="AC109" s="780">
        <f t="array" ref="AC109">MAX(IF('INTEGRALE verrouillée'!$A$7:$A$108=Bountys!AC83,'INTEGRALE verrouillée'!$AY$7:$AY$108))</f>
        <v>1</v>
      </c>
      <c r="AD109" s="780">
        <f t="array" ref="AD109">MAX(IF('INTEGRALE verrouillée'!$A$7:$A$108=Bountys!AD83,'INTEGRALE verrouillée'!$AY$7:$AY$108))</f>
        <v>7</v>
      </c>
      <c r="AE109" s="780">
        <f t="array" ref="AE109">MAX(IF('INTEGRALE verrouillée'!$A$7:$A$108=Bountys!AE83,'INTEGRALE verrouillée'!$AY$7:$AY$108))</f>
        <v>11</v>
      </c>
      <c r="AF109" s="780">
        <f t="array" ref="AF109">MAX(IF('INTEGRALE verrouillée'!$A$7:$A$108=Bountys!AF83,'INTEGRALE verrouillée'!$AY$7:$AY$108))</f>
        <v>5</v>
      </c>
      <c r="AG109" s="780">
        <f t="array" ref="AG109">MAX(IF('INTEGRALE verrouillée'!$A$7:$A$108=Bountys!AG83,'INTEGRALE verrouillée'!$AY$7:$AY$108))</f>
        <v>4</v>
      </c>
      <c r="AH109" s="780">
        <f t="array" ref="AH109">MAX(IF('INTEGRALE verrouillée'!$A$7:$A$108=Bountys!AH83,'INTEGRALE verrouillée'!$AY$7:$AY$108))</f>
        <v>6</v>
      </c>
      <c r="AI109" s="780">
        <f t="array" ref="AI109">MAX(IF('INTEGRALE verrouillée'!$A$7:$A$108=Bountys!AI83,'INTEGRALE verrouillée'!$AY$7:$AY$108))</f>
        <v>11</v>
      </c>
      <c r="AJ109" s="780">
        <f t="array" ref="AJ109">MAX(IF('INTEGRALE verrouillée'!$A$7:$A$108=Bountys!AJ83,'INTEGRALE verrouillée'!$AY$7:$AY$108))</f>
        <v>11</v>
      </c>
      <c r="AK109" s="780">
        <f t="array" ref="AK109">MAX(IF('INTEGRALE verrouillée'!$A$7:$A$108=Bountys!AK83,'INTEGRALE verrouillée'!$AY$7:$AY$108))</f>
        <v>12</v>
      </c>
      <c r="AL109" s="780">
        <f t="array" ref="AL109">MAX(IF('INTEGRALE verrouillée'!$A$7:$A$108=Bountys!AL83,'INTEGRALE verrouillée'!$AY$7:$AY$108))</f>
        <v>0</v>
      </c>
      <c r="AM109" s="780">
        <f t="array" ref="AM109">MAX(IF('INTEGRALE verrouillée'!$A$7:$A$108=Bountys!AM83,'INTEGRALE verrouillée'!$AY$7:$AY$108))</f>
        <v>0</v>
      </c>
      <c r="AN109" s="780">
        <f t="array" ref="AN109">MAX(IF('INTEGRALE verrouillée'!$A$7:$A$108=Bountys!AN83,'INTEGRALE verrouillée'!$AY$7:$AY$108))</f>
        <v>0</v>
      </c>
      <c r="AO109" s="780">
        <f t="array" ref="AO109">MAX(IF('INTEGRALE verrouillée'!$A$7:$A$108=Bountys!AO83,'INTEGRALE verrouillée'!$AY$7:$AY$108))</f>
        <v>1</v>
      </c>
      <c r="AP109" s="891">
        <f t="array" ref="AP109">MAX(IF('INTEGRALE verrouillée'!$A$7:$A$108=Bountys!AP83,'INTEGRALE verrouillée'!$AY$7:$AY$108))</f>
        <v>2</v>
      </c>
      <c r="AQ109" s="924">
        <f t="array" ref="AQ109">MAX(IF('INTEGRALE verrouillée'!$A$7:$A$108=Bountys!AQ83,'INTEGRALE verrouillée'!$AY$7:$AY$108))</f>
        <v>0</v>
      </c>
      <c r="AR109" s="780">
        <f t="array" ref="AR109">MAX(IF('INTEGRALE verrouillée'!$A$7:$A$108=Bountys!AR83,'INTEGRALE verrouillée'!$AY$7:$AY$108))</f>
        <v>0</v>
      </c>
      <c r="AS109" s="780">
        <f t="array" ref="AS109">MAX(IF('INTEGRALE verrouillée'!$A$7:$A$108=Bountys!AS83,'INTEGRALE verrouillée'!$AY$7:$AY$108))</f>
        <v>0</v>
      </c>
      <c r="AT109" s="780">
        <f t="array" ref="AT109">MAX(IF('INTEGRALE verrouillée'!$A$7:$A$108=Bountys!AT83,'INTEGRALE verrouillée'!$AY$7:$AY$108))</f>
        <v>0</v>
      </c>
      <c r="AU109" s="780">
        <f t="array" ref="AU109">MAX(IF('INTEGRALE verrouillée'!$A$7:$A$108=Bountys!AU83,'INTEGRALE verrouillée'!$AY$7:$AY$108))</f>
        <v>0</v>
      </c>
      <c r="AV109" s="780">
        <f t="array" ref="AV109">MAX(IF('INTEGRALE verrouillée'!$A$7:$A$108=Bountys!AV83,'INTEGRALE verrouillée'!$AY$7:$AY$108))</f>
        <v>0</v>
      </c>
      <c r="AW109" s="780">
        <f t="array" ref="AW109">MAX(IF('INTEGRALE verrouillée'!$A$7:$A$108=Bountys!AW83,'INTEGRALE verrouillée'!$AY$7:$AY$108))</f>
        <v>0</v>
      </c>
      <c r="AX109" s="780">
        <f t="array" ref="AX109">MAX(IF('INTEGRALE verrouillée'!$A$7:$A$108=Bountys!AX83,'INTEGRALE verrouillée'!$AY$7:$AY$108))</f>
        <v>0</v>
      </c>
      <c r="AY109" s="780">
        <f t="array" ref="AY109">MAX(IF('INTEGRALE verrouillée'!$A$7:$A$108=Bountys!AY83,'INTEGRALE verrouillée'!$AY$7:$AY$108))</f>
        <v>0</v>
      </c>
      <c r="AZ109" s="780">
        <f t="array" ref="AZ109">MAX(IF('INTEGRALE verrouillée'!$A$7:$A$108=Bountys!AZ83,'INTEGRALE verrouillée'!$AY$7:$AY$108))</f>
        <v>0</v>
      </c>
      <c r="BA109" s="780">
        <f t="array" ref="BA109">MAX(IF('INTEGRALE verrouillée'!$A$7:$A$108=Bountys!BA83,'INTEGRALE verrouillée'!$AY$7:$AY$108))</f>
        <v>0</v>
      </c>
      <c r="BB109" s="780">
        <f t="array" ref="BB109">MAX(IF('INTEGRALE verrouillée'!$A$7:$A$108=Bountys!BB83,'INTEGRALE verrouillée'!$AY$7:$AY$108))</f>
        <v>0</v>
      </c>
      <c r="BC109" s="780">
        <f t="array" ref="BC109">MAX(IF('INTEGRALE verrouillée'!$A$7:$A$108=Bountys!BC83,'INTEGRALE verrouillée'!$AY$7:$AY$108))</f>
        <v>0</v>
      </c>
      <c r="BD109" s="780">
        <f t="array" ref="BD109">MAX(IF('INTEGRALE verrouillée'!$A$7:$A$108=Bountys!BD83,'INTEGRALE verrouillée'!$AY$7:$AY$108))</f>
        <v>0</v>
      </c>
      <c r="BE109" s="780">
        <f t="array" ref="BE109">MAX(IF('INTEGRALE verrouillée'!$A$7:$A$108=Bountys!BE83,'INTEGRALE verrouillée'!$AY$7:$AY$108))</f>
        <v>2</v>
      </c>
      <c r="BF109" s="780">
        <f t="array" ref="BF109">MAX(IF('INTEGRALE verrouillée'!$A$7:$A$108=Bountys!BF83,'INTEGRALE verrouillée'!$AY$7:$AY$108))</f>
        <v>2</v>
      </c>
      <c r="BG109" s="780">
        <f t="array" ref="BG109">MAX(IF('INTEGRALE verrouillée'!$A$7:$A$108=Bountys!BG83,'INTEGRALE verrouillée'!$AY$7:$AY$108))</f>
        <v>0</v>
      </c>
      <c r="BH109" s="780">
        <f t="array" ref="BH109">MAX(IF('INTEGRALE verrouillée'!$A$7:$A$108=Bountys!BH83,'INTEGRALE verrouillée'!$AY$7:$AY$108))</f>
        <v>0</v>
      </c>
      <c r="BI109" s="780">
        <f t="array" ref="BI109">MAX(IF('INTEGRALE verrouillée'!$A$7:$A$108=Bountys!BI83,'INTEGRALE verrouillée'!$AY$7:$AY$108))</f>
        <v>0</v>
      </c>
      <c r="BJ109" s="780">
        <f t="array" ref="BJ109">MAX(IF('INTEGRALE verrouillée'!$A$7:$A$108=Bountys!BJ83,'INTEGRALE verrouillée'!$AY$7:$AY$108))</f>
        <v>0</v>
      </c>
      <c r="BK109" s="780">
        <f t="array" ref="BK109">MAX(IF('INTEGRALE verrouillée'!$A$7:$A$108=Bountys!BK83,'INTEGRALE verrouillée'!$AY$7:$AY$108))</f>
        <v>0</v>
      </c>
      <c r="BL109" s="780">
        <f t="array" ref="BL109">MAX(IF('INTEGRALE verrouillée'!$A$7:$A$108=Bountys!BL83,'INTEGRALE verrouillée'!$AY$7:$AY$108))</f>
        <v>0</v>
      </c>
      <c r="BM109" s="780">
        <f t="array" ref="BM109">MAX(IF('INTEGRALE verrouillée'!$A$7:$A$108=Bountys!BM83,'INTEGRALE verrouillée'!$AY$7:$AY$108))</f>
        <v>0</v>
      </c>
      <c r="BN109" s="780">
        <f t="array" ref="BN109">MAX(IF('INTEGRALE verrouillée'!$A$7:$A$108=Bountys!BN83,'INTEGRALE verrouillée'!$AY$7:$AY$108))</f>
        <v>0</v>
      </c>
      <c r="BO109" s="780">
        <f t="array" ref="BO109">MAX(IF('INTEGRALE verrouillée'!$A$7:$A$108=Bountys!BO83,'INTEGRALE verrouillée'!$AY$7:$AY$108))</f>
        <v>0</v>
      </c>
      <c r="BP109" s="780">
        <f t="array" ref="BP109">MAX(IF('INTEGRALE verrouillée'!$A$7:$A$108=Bountys!BP83,'INTEGRALE verrouillée'!$AY$7:$AY$108))</f>
        <v>0</v>
      </c>
      <c r="BQ109" s="780">
        <f t="array" ref="BQ109">MAX(IF('INTEGRALE verrouillée'!$A$7:$A$108=Bountys!BQ83,'INTEGRALE verrouillée'!$AY$7:$AY$108))</f>
        <v>0</v>
      </c>
      <c r="BR109" s="780">
        <f t="array" ref="BR109">MAX(IF('INTEGRALE verrouillée'!$A$7:$A$108=Bountys!BR83,'INTEGRALE verrouillée'!$AY$7:$AY$108))</f>
        <v>0</v>
      </c>
      <c r="BS109" s="780">
        <f t="array" ref="BS109">MAX(IF('INTEGRALE verrouillée'!$A$7:$A$108=Bountys!BS83,'INTEGRALE verrouillée'!$AY$7:$AY$108))</f>
        <v>0</v>
      </c>
    </row>
    <row r="110" spans="1:71" s="53" customFormat="1" ht="12" x14ac:dyDescent="0.25">
      <c r="A110" s="3781"/>
      <c r="B110" s="781" t="s">
        <v>303</v>
      </c>
      <c r="C110" s="782">
        <f t="array" ref="C110">MAX(IF('INTEGRALE verrouillée'!$A$7:$A$108=Bountys!C83,'INTEGRALE verrouillée'!$AZ$7:$AZ$108))</f>
        <v>0</v>
      </c>
      <c r="D110" s="782">
        <f t="array" ref="D110">MAX(IF('INTEGRALE verrouillée'!$A$7:$A$108=Bountys!D83,'INTEGRALE verrouillée'!$AZ$7:$AZ$108))</f>
        <v>0</v>
      </c>
      <c r="E110" s="782">
        <f t="array" ref="E110">MAX(IF('INTEGRALE verrouillée'!$A$7:$A$108=Bountys!E83,'INTEGRALE verrouillée'!$AZ$7:$AZ$108))</f>
        <v>0</v>
      </c>
      <c r="F110" s="782">
        <f t="array" ref="F110">MAX(IF('INTEGRALE verrouillée'!$A$7:$A$108=Bountys!F83,'INTEGRALE verrouillée'!$AZ$7:$AZ$108))</f>
        <v>1</v>
      </c>
      <c r="G110" s="782">
        <f t="array" ref="G110">MAX(IF('INTEGRALE verrouillée'!$A$7:$A$108=Bountys!G83,'INTEGRALE verrouillée'!$AZ$7:$AZ$108))</f>
        <v>1</v>
      </c>
      <c r="H110" s="782">
        <f t="array" ref="H110">MAX(IF('INTEGRALE verrouillée'!$A$7:$A$108=Bountys!H83,'INTEGRALE verrouillée'!$AZ$7:$AZ$108))</f>
        <v>0</v>
      </c>
      <c r="I110" s="782">
        <f t="array" ref="I110">MAX(IF('INTEGRALE verrouillée'!$A$7:$A$108=Bountys!I83,'INTEGRALE verrouillée'!$AZ$7:$AZ$108))</f>
        <v>0</v>
      </c>
      <c r="J110" s="782">
        <f t="array" ref="J110">MAX(IF('INTEGRALE verrouillée'!$A$7:$A$108=Bountys!J83,'INTEGRALE verrouillée'!$AZ$7:$AZ$108))</f>
        <v>0</v>
      </c>
      <c r="K110" s="782">
        <f t="array" ref="K110">MAX(IF('INTEGRALE verrouillée'!$A$7:$A$108=Bountys!K83,'INTEGRALE verrouillée'!$AZ$7:$AZ$108))</f>
        <v>0</v>
      </c>
      <c r="L110" s="782">
        <f t="array" ref="L110">MAX(IF('INTEGRALE verrouillée'!$A$7:$A$108=Bountys!L83,'INTEGRALE verrouillée'!$AZ$7:$AZ$108))</f>
        <v>0</v>
      </c>
      <c r="M110" s="782">
        <f t="array" ref="M110">MAX(IF('INTEGRALE verrouillée'!$A$7:$A$108=Bountys!M83,'INTEGRALE verrouillée'!$AZ$7:$AZ$108))</f>
        <v>0</v>
      </c>
      <c r="N110" s="782">
        <f t="array" ref="N110">MAX(IF('INTEGRALE verrouillée'!$A$7:$A$108=Bountys!N83,'INTEGRALE verrouillée'!$AZ$7:$AZ$108))</f>
        <v>2</v>
      </c>
      <c r="O110" s="782">
        <f t="array" ref="O110">MAX(IF('INTEGRALE verrouillée'!$A$7:$A$108=Bountys!O83,'INTEGRALE verrouillée'!$AZ$7:$AZ$108))</f>
        <v>0</v>
      </c>
      <c r="P110" s="782">
        <f t="array" ref="P110">MAX(IF('INTEGRALE verrouillée'!$A$7:$A$108=Bountys!P83,'INTEGRALE verrouillée'!$AZ$7:$AZ$108))</f>
        <v>1</v>
      </c>
      <c r="Q110" s="782">
        <f t="array" ref="Q110">MAX(IF('INTEGRALE verrouillée'!$A$7:$A$108=Bountys!Q83,'INTEGRALE verrouillée'!$AZ$7:$AZ$108))</f>
        <v>1</v>
      </c>
      <c r="R110" s="782">
        <f t="array" ref="R110">MAX(IF('INTEGRALE verrouillée'!$A$7:$A$108=Bountys!R83,'INTEGRALE verrouillée'!$AZ$7:$AZ$108))</f>
        <v>0</v>
      </c>
      <c r="S110" s="782">
        <f t="array" ref="S110">MAX(IF('INTEGRALE verrouillée'!$A$7:$A$108=Bountys!S83,'INTEGRALE verrouillée'!$AZ$7:$AZ$108))</f>
        <v>0</v>
      </c>
      <c r="T110" s="782">
        <f t="array" ref="T110">MAX(IF('INTEGRALE verrouillée'!$A$7:$A$108=Bountys!T83,'INTEGRALE verrouillée'!$AZ$7:$AZ$108))</f>
        <v>0</v>
      </c>
      <c r="U110" s="782">
        <f t="array" ref="U110">MAX(IF('INTEGRALE verrouillée'!$A$7:$A$108=Bountys!U83,'INTEGRALE verrouillée'!$AZ$7:$AZ$108))</f>
        <v>1</v>
      </c>
      <c r="V110" s="782">
        <f t="array" ref="V110">MAX(IF('INTEGRALE verrouillée'!$A$7:$A$108=Bountys!V83,'INTEGRALE verrouillée'!$AZ$7:$AZ$108))</f>
        <v>0</v>
      </c>
      <c r="W110" s="782">
        <f t="array" ref="W110">MAX(IF('INTEGRALE verrouillée'!$A$7:$A$108=Bountys!W83,'INTEGRALE verrouillée'!$AZ$7:$AZ$108))</f>
        <v>0</v>
      </c>
      <c r="X110" s="782">
        <f t="array" ref="X110">MAX(IF('INTEGRALE verrouillée'!$A$7:$A$108=Bountys!X83,'INTEGRALE verrouillée'!$AZ$7:$AZ$108))</f>
        <v>0</v>
      </c>
      <c r="Y110" s="782">
        <f t="array" ref="Y110">MAX(IF('INTEGRALE verrouillée'!$A$7:$A$108=Bountys!Y83,'INTEGRALE verrouillée'!$AZ$7:$AZ$108))</f>
        <v>0</v>
      </c>
      <c r="Z110" s="782">
        <f t="array" ref="Z110">MAX(IF('INTEGRALE verrouillée'!$A$7:$A$108=Bountys!Z83,'INTEGRALE verrouillée'!$AZ$7:$AZ$108))</f>
        <v>0</v>
      </c>
      <c r="AA110" s="782">
        <f t="array" ref="AA110">MAX(IF('INTEGRALE verrouillée'!$A$7:$A$108=Bountys!AA83,'INTEGRALE verrouillée'!$AZ$7:$AZ$108))</f>
        <v>0</v>
      </c>
      <c r="AB110" s="782">
        <f t="array" ref="AB110">MAX(IF('INTEGRALE verrouillée'!$A$7:$A$108=Bountys!AB83,'INTEGRALE verrouillée'!$AZ$7:$AZ$108))</f>
        <v>0</v>
      </c>
      <c r="AC110" s="782">
        <f t="array" ref="AC110">MAX(IF('INTEGRALE verrouillée'!$A$7:$A$108=Bountys!AC83,'INTEGRALE verrouillée'!$AZ$7:$AZ$108))</f>
        <v>0</v>
      </c>
      <c r="AD110" s="782">
        <f t="array" ref="AD110">MAX(IF('INTEGRALE verrouillée'!$A$7:$A$108=Bountys!AD83,'INTEGRALE verrouillée'!$AZ$7:$AZ$108))</f>
        <v>0</v>
      </c>
      <c r="AE110" s="782">
        <f t="array" ref="AE110">MAX(IF('INTEGRALE verrouillée'!$A$7:$A$108=Bountys!AE83,'INTEGRALE verrouillée'!$AZ$7:$AZ$108))</f>
        <v>3</v>
      </c>
      <c r="AF110" s="782">
        <f t="array" ref="AF110">MAX(IF('INTEGRALE verrouillée'!$A$7:$A$108=Bountys!AF83,'INTEGRALE verrouillée'!$AZ$7:$AZ$108))</f>
        <v>0</v>
      </c>
      <c r="AG110" s="782">
        <f t="array" ref="AG110">MAX(IF('INTEGRALE verrouillée'!$A$7:$A$108=Bountys!AG83,'INTEGRALE verrouillée'!$AZ$7:$AZ$108))</f>
        <v>0</v>
      </c>
      <c r="AH110" s="782">
        <f t="array" ref="AH110">MAX(IF('INTEGRALE verrouillée'!$A$7:$A$108=Bountys!AH83,'INTEGRALE verrouillée'!$AZ$7:$AZ$108))</f>
        <v>0</v>
      </c>
      <c r="AI110" s="782">
        <f t="array" ref="AI110">MAX(IF('INTEGRALE verrouillée'!$A$7:$A$108=Bountys!AI83,'INTEGRALE verrouillée'!$AZ$7:$AZ$108))</f>
        <v>1</v>
      </c>
      <c r="AJ110" s="782">
        <f t="array" ref="AJ110">MAX(IF('INTEGRALE verrouillée'!$A$7:$A$108=Bountys!AJ83,'INTEGRALE verrouillée'!$AZ$7:$AZ$108))</f>
        <v>1</v>
      </c>
      <c r="AK110" s="782">
        <f t="array" ref="AK110">MAX(IF('INTEGRALE verrouillée'!$A$7:$A$108=Bountys!AK83,'INTEGRALE verrouillée'!$AZ$7:$AZ$108))</f>
        <v>2</v>
      </c>
      <c r="AL110" s="782">
        <f t="array" ref="AL110">MAX(IF('INTEGRALE verrouillée'!$A$7:$A$108=Bountys!AL83,'INTEGRALE verrouillée'!$AZ$7:$AZ$108))</f>
        <v>0</v>
      </c>
      <c r="AM110" s="782">
        <f t="array" ref="AM110">MAX(IF('INTEGRALE verrouillée'!$A$7:$A$108=Bountys!AM83,'INTEGRALE verrouillée'!$AZ$7:$AZ$108))</f>
        <v>0</v>
      </c>
      <c r="AN110" s="782">
        <f t="array" ref="AN110">MAX(IF('INTEGRALE verrouillée'!$A$7:$A$108=Bountys!AN83,'INTEGRALE verrouillée'!$AZ$7:$AZ$108))</f>
        <v>0</v>
      </c>
      <c r="AO110" s="782">
        <f t="array" ref="AO110">MAX(IF('INTEGRALE verrouillée'!$A$7:$A$108=Bountys!AO83,'INTEGRALE verrouillée'!$AZ$7:$AZ$108))</f>
        <v>0</v>
      </c>
      <c r="AP110" s="892">
        <f t="array" ref="AP110">MAX(IF('INTEGRALE verrouillée'!$A$7:$A$108=Bountys!AP83,'INTEGRALE verrouillée'!$AZ$7:$AZ$108))</f>
        <v>0</v>
      </c>
      <c r="AQ110" s="925">
        <f t="array" ref="AQ110">MAX(IF('INTEGRALE verrouillée'!$A$7:$A$108=Bountys!AQ83,'INTEGRALE verrouillée'!$AZ$7:$AZ$108))</f>
        <v>0</v>
      </c>
      <c r="AR110" s="782">
        <f t="array" ref="AR110">MAX(IF('INTEGRALE verrouillée'!$A$7:$A$108=Bountys!AR83,'INTEGRALE verrouillée'!$AZ$7:$AZ$108))</f>
        <v>0</v>
      </c>
      <c r="AS110" s="782">
        <f t="array" ref="AS110">MAX(IF('INTEGRALE verrouillée'!$A$7:$A$108=Bountys!AS83,'INTEGRALE verrouillée'!$AZ$7:$AZ$108))</f>
        <v>0</v>
      </c>
      <c r="AT110" s="782">
        <f t="array" ref="AT110">MAX(IF('INTEGRALE verrouillée'!$A$7:$A$108=Bountys!AT83,'INTEGRALE verrouillée'!$AZ$7:$AZ$108))</f>
        <v>0</v>
      </c>
      <c r="AU110" s="782">
        <f t="array" ref="AU110">MAX(IF('INTEGRALE verrouillée'!$A$7:$A$108=Bountys!AU83,'INTEGRALE verrouillée'!$AZ$7:$AZ$108))</f>
        <v>0</v>
      </c>
      <c r="AV110" s="782">
        <f t="array" ref="AV110">MAX(IF('INTEGRALE verrouillée'!$A$7:$A$108=Bountys!AV83,'INTEGRALE verrouillée'!$AZ$7:$AZ$108))</f>
        <v>0</v>
      </c>
      <c r="AW110" s="782">
        <f t="array" ref="AW110">MAX(IF('INTEGRALE verrouillée'!$A$7:$A$108=Bountys!AW83,'INTEGRALE verrouillée'!$AZ$7:$AZ$108))</f>
        <v>0</v>
      </c>
      <c r="AX110" s="782">
        <f t="array" ref="AX110">MAX(IF('INTEGRALE verrouillée'!$A$7:$A$108=Bountys!AX83,'INTEGRALE verrouillée'!$AZ$7:$AZ$108))</f>
        <v>0</v>
      </c>
      <c r="AY110" s="782">
        <f t="array" ref="AY110">MAX(IF('INTEGRALE verrouillée'!$A$7:$A$108=Bountys!AY83,'INTEGRALE verrouillée'!$AZ$7:$AZ$108))</f>
        <v>0</v>
      </c>
      <c r="AZ110" s="782">
        <f t="array" ref="AZ110">MAX(IF('INTEGRALE verrouillée'!$A$7:$A$108=Bountys!AZ83,'INTEGRALE verrouillée'!$AZ$7:$AZ$108))</f>
        <v>0</v>
      </c>
      <c r="BA110" s="782">
        <f t="array" ref="BA110">MAX(IF('INTEGRALE verrouillée'!$A$7:$A$108=Bountys!BA83,'INTEGRALE verrouillée'!$AZ$7:$AZ$108))</f>
        <v>0</v>
      </c>
      <c r="BB110" s="782">
        <f t="array" ref="BB110">MAX(IF('INTEGRALE verrouillée'!$A$7:$A$108=Bountys!BB83,'INTEGRALE verrouillée'!$AZ$7:$AZ$108))</f>
        <v>0</v>
      </c>
      <c r="BC110" s="782">
        <f t="array" ref="BC110">MAX(IF('INTEGRALE verrouillée'!$A$7:$A$108=Bountys!BC83,'INTEGRALE verrouillée'!$AZ$7:$AZ$108))</f>
        <v>0</v>
      </c>
      <c r="BD110" s="782">
        <f t="array" ref="BD110">MAX(IF('INTEGRALE verrouillée'!$A$7:$A$108=Bountys!BD83,'INTEGRALE verrouillée'!$AZ$7:$AZ$108))</f>
        <v>0</v>
      </c>
      <c r="BE110" s="782">
        <f t="array" ref="BE110">MAX(IF('INTEGRALE verrouillée'!$A$7:$A$108=Bountys!BE83,'INTEGRALE verrouillée'!$AZ$7:$AZ$108))</f>
        <v>0</v>
      </c>
      <c r="BF110" s="782">
        <f t="array" ref="BF110">MAX(IF('INTEGRALE verrouillée'!$A$7:$A$108=Bountys!BF83,'INTEGRALE verrouillée'!$AZ$7:$AZ$108))</f>
        <v>0</v>
      </c>
      <c r="BG110" s="782">
        <f t="array" ref="BG110">MAX(IF('INTEGRALE verrouillée'!$A$7:$A$108=Bountys!BG83,'INTEGRALE verrouillée'!$AZ$7:$AZ$108))</f>
        <v>0</v>
      </c>
      <c r="BH110" s="782">
        <f t="array" ref="BH110">MAX(IF('INTEGRALE verrouillée'!$A$7:$A$108=Bountys!BH83,'INTEGRALE verrouillée'!$AZ$7:$AZ$108))</f>
        <v>0</v>
      </c>
      <c r="BI110" s="782">
        <f t="array" ref="BI110">MAX(IF('INTEGRALE verrouillée'!$A$7:$A$108=Bountys!BI83,'INTEGRALE verrouillée'!$AZ$7:$AZ$108))</f>
        <v>0</v>
      </c>
      <c r="BJ110" s="782">
        <f t="array" ref="BJ110">MAX(IF('INTEGRALE verrouillée'!$A$7:$A$108=Bountys!BJ83,'INTEGRALE verrouillée'!$AZ$7:$AZ$108))</f>
        <v>0</v>
      </c>
      <c r="BK110" s="782">
        <f t="array" ref="BK110">MAX(IF('INTEGRALE verrouillée'!$A$7:$A$108=Bountys!BK83,'INTEGRALE verrouillée'!$AZ$7:$AZ$108))</f>
        <v>0</v>
      </c>
      <c r="BL110" s="782">
        <f t="array" ref="BL110">MAX(IF('INTEGRALE verrouillée'!$A$7:$A$108=Bountys!BL83,'INTEGRALE verrouillée'!$AZ$7:$AZ$108))</f>
        <v>0</v>
      </c>
      <c r="BM110" s="782">
        <f t="array" ref="BM110">MAX(IF('INTEGRALE verrouillée'!$A$7:$A$108=Bountys!BM83,'INTEGRALE verrouillée'!$AZ$7:$AZ$108))</f>
        <v>0</v>
      </c>
      <c r="BN110" s="782">
        <f t="array" ref="BN110">MAX(IF('INTEGRALE verrouillée'!$A$7:$A$108=Bountys!BN83,'INTEGRALE verrouillée'!$AZ$7:$AZ$108))</f>
        <v>0</v>
      </c>
      <c r="BO110" s="782">
        <f t="array" ref="BO110">MAX(IF('INTEGRALE verrouillée'!$A$7:$A$108=Bountys!BO83,'INTEGRALE verrouillée'!$AZ$7:$AZ$108))</f>
        <v>0</v>
      </c>
      <c r="BP110" s="782">
        <f t="array" ref="BP110">MAX(IF('INTEGRALE verrouillée'!$A$7:$A$108=Bountys!BP83,'INTEGRALE verrouillée'!$AZ$7:$AZ$108))</f>
        <v>0</v>
      </c>
      <c r="BQ110" s="782">
        <f t="array" ref="BQ110">MAX(IF('INTEGRALE verrouillée'!$A$7:$A$108=Bountys!BQ83,'INTEGRALE verrouillée'!$AZ$7:$AZ$108))</f>
        <v>0</v>
      </c>
      <c r="BR110" s="782">
        <f t="array" ref="BR110">MAX(IF('INTEGRALE verrouillée'!$A$7:$A$108=Bountys!BR83,'INTEGRALE verrouillée'!$AZ$7:$AZ$108))</f>
        <v>0</v>
      </c>
      <c r="BS110" s="782">
        <f t="array" ref="BS110">MAX(IF('INTEGRALE verrouillée'!$A$7:$A$108=Bountys!BS83,'INTEGRALE verrouillée'!$AZ$7:$AZ$108))</f>
        <v>0</v>
      </c>
    </row>
    <row r="111" spans="1:71" s="3552" customFormat="1" ht="12" x14ac:dyDescent="0.25">
      <c r="A111" s="3781"/>
      <c r="B111" s="3551" t="s">
        <v>287</v>
      </c>
      <c r="C111" s="3540">
        <f t="shared" ref="C111" si="27">IF(C109&gt;0,(C108+C110)/C109,"-")</f>
        <v>0.875</v>
      </c>
      <c r="D111" s="3540">
        <f t="shared" ref="D111:BO111" si="28">IF(D109&gt;0,(D108+D110)/D109,"-")</f>
        <v>1</v>
      </c>
      <c r="E111" s="3540" t="str">
        <f t="shared" si="28"/>
        <v>-</v>
      </c>
      <c r="F111" s="3540">
        <f t="shared" si="28"/>
        <v>0.5</v>
      </c>
      <c r="G111" s="3540">
        <f t="shared" si="28"/>
        <v>0.91666666666666663</v>
      </c>
      <c r="H111" s="3540">
        <f t="shared" si="28"/>
        <v>0.9285714285714286</v>
      </c>
      <c r="I111" s="3540" t="str">
        <f t="shared" si="28"/>
        <v>-</v>
      </c>
      <c r="J111" s="3540" t="str">
        <f t="shared" si="28"/>
        <v>-</v>
      </c>
      <c r="K111" s="3540">
        <f t="shared" si="28"/>
        <v>0.76923076923076927</v>
      </c>
      <c r="L111" s="3540" t="str">
        <f t="shared" si="28"/>
        <v>-</v>
      </c>
      <c r="M111" s="3540">
        <f t="shared" si="28"/>
        <v>0.875</v>
      </c>
      <c r="N111" s="3540">
        <f t="shared" si="28"/>
        <v>1.5</v>
      </c>
      <c r="O111" s="3540">
        <f t="shared" si="28"/>
        <v>0.5</v>
      </c>
      <c r="P111" s="3540">
        <f t="shared" si="28"/>
        <v>1.1428571428571428</v>
      </c>
      <c r="Q111" s="3540">
        <f t="shared" si="28"/>
        <v>0.45454545454545453</v>
      </c>
      <c r="R111" s="3540" t="str">
        <f t="shared" si="28"/>
        <v>-</v>
      </c>
      <c r="S111" s="3540" t="str">
        <f t="shared" si="28"/>
        <v>-</v>
      </c>
      <c r="T111" s="3540" t="str">
        <f t="shared" si="28"/>
        <v>-</v>
      </c>
      <c r="U111" s="3540">
        <f t="shared" si="28"/>
        <v>1.6666666666666667</v>
      </c>
      <c r="V111" s="3540">
        <f t="shared" si="28"/>
        <v>0.5</v>
      </c>
      <c r="W111" s="3540">
        <f t="shared" si="28"/>
        <v>0</v>
      </c>
      <c r="X111" s="3540">
        <f t="shared" si="28"/>
        <v>0.53846153846153844</v>
      </c>
      <c r="Y111" s="3540" t="str">
        <f t="shared" si="28"/>
        <v>-</v>
      </c>
      <c r="Z111" s="3540">
        <f t="shared" si="28"/>
        <v>0</v>
      </c>
      <c r="AA111" s="3540" t="str">
        <f t="shared" si="28"/>
        <v>-</v>
      </c>
      <c r="AB111" s="3540">
        <f t="shared" si="28"/>
        <v>0.41666666666666669</v>
      </c>
      <c r="AC111" s="3540">
        <f t="shared" si="28"/>
        <v>0</v>
      </c>
      <c r="AD111" s="3540">
        <f t="shared" si="28"/>
        <v>1.7142857142857142</v>
      </c>
      <c r="AE111" s="3540">
        <f t="shared" si="28"/>
        <v>2.8181818181818183</v>
      </c>
      <c r="AF111" s="3540">
        <f t="shared" si="28"/>
        <v>0.2</v>
      </c>
      <c r="AG111" s="3540">
        <f t="shared" si="28"/>
        <v>0.75</v>
      </c>
      <c r="AH111" s="3540">
        <f t="shared" si="28"/>
        <v>0.5</v>
      </c>
      <c r="AI111" s="3540">
        <f t="shared" si="28"/>
        <v>1.2727272727272727</v>
      </c>
      <c r="AJ111" s="3540">
        <f t="shared" si="28"/>
        <v>0.54545454545454541</v>
      </c>
      <c r="AK111" s="3540">
        <f t="shared" si="28"/>
        <v>1.9166666666666667</v>
      </c>
      <c r="AL111" s="3540" t="str">
        <f t="shared" si="28"/>
        <v>-</v>
      </c>
      <c r="AM111" s="3540" t="str">
        <f t="shared" si="28"/>
        <v>-</v>
      </c>
      <c r="AN111" s="3540" t="str">
        <f t="shared" si="28"/>
        <v>-</v>
      </c>
      <c r="AO111" s="3540">
        <f t="shared" si="28"/>
        <v>1</v>
      </c>
      <c r="AP111" s="3541">
        <f t="shared" si="28"/>
        <v>0</v>
      </c>
      <c r="AQ111" s="3542" t="str">
        <f t="shared" si="28"/>
        <v>-</v>
      </c>
      <c r="AR111" s="3540" t="str">
        <f t="shared" si="28"/>
        <v>-</v>
      </c>
      <c r="AS111" s="3540" t="str">
        <f t="shared" si="28"/>
        <v>-</v>
      </c>
      <c r="AT111" s="3540" t="str">
        <f t="shared" si="28"/>
        <v>-</v>
      </c>
      <c r="AU111" s="3540" t="str">
        <f t="shared" si="28"/>
        <v>-</v>
      </c>
      <c r="AV111" s="3540" t="str">
        <f t="shared" si="28"/>
        <v>-</v>
      </c>
      <c r="AW111" s="3540" t="str">
        <f t="shared" si="28"/>
        <v>-</v>
      </c>
      <c r="AX111" s="3540" t="str">
        <f t="shared" si="28"/>
        <v>-</v>
      </c>
      <c r="AY111" s="3540" t="str">
        <f t="shared" si="28"/>
        <v>-</v>
      </c>
      <c r="AZ111" s="3540" t="str">
        <f t="shared" si="28"/>
        <v>-</v>
      </c>
      <c r="BA111" s="3540" t="str">
        <f t="shared" si="28"/>
        <v>-</v>
      </c>
      <c r="BB111" s="3540" t="str">
        <f t="shared" si="28"/>
        <v>-</v>
      </c>
      <c r="BC111" s="3540" t="str">
        <f t="shared" si="28"/>
        <v>-</v>
      </c>
      <c r="BD111" s="3540" t="str">
        <f t="shared" si="28"/>
        <v>-</v>
      </c>
      <c r="BE111" s="3540">
        <f t="shared" si="28"/>
        <v>0.5</v>
      </c>
      <c r="BF111" s="3540">
        <f t="shared" si="28"/>
        <v>1</v>
      </c>
      <c r="BG111" s="3540" t="str">
        <f t="shared" si="28"/>
        <v>-</v>
      </c>
      <c r="BH111" s="3540" t="str">
        <f t="shared" si="28"/>
        <v>-</v>
      </c>
      <c r="BI111" s="3540" t="str">
        <f t="shared" si="28"/>
        <v>-</v>
      </c>
      <c r="BJ111" s="3540" t="str">
        <f t="shared" si="28"/>
        <v>-</v>
      </c>
      <c r="BK111" s="3540" t="str">
        <f t="shared" si="28"/>
        <v>-</v>
      </c>
      <c r="BL111" s="3540" t="str">
        <f t="shared" si="28"/>
        <v>-</v>
      </c>
      <c r="BM111" s="3540" t="str">
        <f t="shared" si="28"/>
        <v>-</v>
      </c>
      <c r="BN111" s="3540" t="str">
        <f t="shared" si="28"/>
        <v>-</v>
      </c>
      <c r="BO111" s="3540" t="str">
        <f t="shared" si="28"/>
        <v>-</v>
      </c>
      <c r="BP111" s="3540" t="str">
        <f t="shared" ref="BP111:BS111" si="29">IF(BP109&gt;0,(BP108+BP110)/BP109,"-")</f>
        <v>-</v>
      </c>
      <c r="BQ111" s="3540" t="str">
        <f t="shared" si="29"/>
        <v>-</v>
      </c>
      <c r="BR111" s="3540" t="str">
        <f t="shared" si="29"/>
        <v>-</v>
      </c>
      <c r="BS111" s="3540" t="str">
        <f t="shared" si="29"/>
        <v>-</v>
      </c>
    </row>
    <row r="112" spans="1:71" s="55" customFormat="1" ht="12" customHeight="1" x14ac:dyDescent="0.25">
      <c r="A112" s="3775" t="s">
        <v>829</v>
      </c>
      <c r="B112" s="3543" t="s">
        <v>285</v>
      </c>
      <c r="C112" s="3544">
        <f t="array" ref="C112">COUNTIF('Gagnants-Perdants'!$B$1133:$B$1275,C83)</f>
        <v>2</v>
      </c>
      <c r="D112" s="3544">
        <f t="array" ref="D112">COUNTIF('Gagnants-Perdants'!$B$1133:$B$1275,D83)</f>
        <v>1</v>
      </c>
      <c r="E112" s="3544">
        <f t="array" ref="E112">COUNTIF('Gagnants-Perdants'!$B$1133:$B$1275,E83)</f>
        <v>0</v>
      </c>
      <c r="F112" s="3544">
        <f t="array" ref="F112">COUNTIF('Gagnants-Perdants'!$B$1133:$B$1275,F83)</f>
        <v>3</v>
      </c>
      <c r="G112" s="3544">
        <f t="array" ref="G112">COUNTIF('Gagnants-Perdants'!$B$1133:$B$1275,G83)</f>
        <v>2</v>
      </c>
      <c r="H112" s="3544">
        <f t="array" ref="H112">COUNTIF('Gagnants-Perdants'!$B$1133:$B$1275,H83)</f>
        <v>14</v>
      </c>
      <c r="I112" s="3544">
        <f t="array" ref="I112">COUNTIF('Gagnants-Perdants'!$B$1133:$B$1275,I83)</f>
        <v>0</v>
      </c>
      <c r="J112" s="3544">
        <f t="array" ref="J112">COUNTIF('Gagnants-Perdants'!$B$1133:$B$1275,J83)</f>
        <v>0</v>
      </c>
      <c r="K112" s="3544">
        <f t="array" ref="K112">COUNTIF('Gagnants-Perdants'!$B$1133:$B$1275,K83)</f>
        <v>4</v>
      </c>
      <c r="L112" s="3544">
        <f t="array" ref="L112">COUNTIF('Gagnants-Perdants'!$B$1133:$B$1275,L83)</f>
        <v>6</v>
      </c>
      <c r="M112" s="3544">
        <f t="array" ref="M112">COUNTIF('Gagnants-Perdants'!$B$1133:$B$1275,M83)</f>
        <v>0</v>
      </c>
      <c r="N112" s="3544">
        <f t="array" ref="N112">COUNTIF('Gagnants-Perdants'!$B$1133:$B$1275,N83)</f>
        <v>10</v>
      </c>
      <c r="O112" s="3544">
        <f t="array" ref="O112">COUNTIF('Gagnants-Perdants'!$B$1133:$B$1275,O83)</f>
        <v>0</v>
      </c>
      <c r="P112" s="3544">
        <f t="array" ref="P112">COUNTIF('Gagnants-Perdants'!$B$1133:$B$1275,P83)</f>
        <v>12</v>
      </c>
      <c r="Q112" s="3544">
        <f t="array" ref="Q112">COUNTIF('Gagnants-Perdants'!$B$1133:$B$1275,Q83)</f>
        <v>1</v>
      </c>
      <c r="R112" s="3544">
        <f t="array" ref="R112">COUNTIF('Gagnants-Perdants'!$B$1133:$B$1275,R83)</f>
        <v>0</v>
      </c>
      <c r="S112" s="3544">
        <f t="array" ref="S112">COUNTIF('Gagnants-Perdants'!$B$1133:$B$1275,S83)</f>
        <v>0</v>
      </c>
      <c r="T112" s="3544">
        <f t="array" ref="T112">COUNTIF('Gagnants-Perdants'!$B$1133:$B$1275,T83)</f>
        <v>0</v>
      </c>
      <c r="U112" s="3544">
        <f t="array" ref="U112">COUNTIF('Gagnants-Perdants'!$B$1133:$B$1275,U83)</f>
        <v>2</v>
      </c>
      <c r="V112" s="3544">
        <f t="array" ref="V112">COUNTIF('Gagnants-Perdants'!$B$1133:$B$1275,V83)</f>
        <v>0</v>
      </c>
      <c r="W112" s="3544">
        <f t="array" ref="W112">COUNTIF('Gagnants-Perdants'!$B$1133:$B$1275,W83)</f>
        <v>0</v>
      </c>
      <c r="X112" s="3544">
        <f t="array" ref="X112">COUNTIF('Gagnants-Perdants'!$B$1133:$B$1275,X83)</f>
        <v>1</v>
      </c>
      <c r="Y112" s="3544">
        <f t="array" ref="Y112">COUNTIF('Gagnants-Perdants'!$B$1133:$B$1275,Y83)</f>
        <v>0</v>
      </c>
      <c r="Z112" s="3544">
        <f t="array" ref="Z112">COUNTIF('Gagnants-Perdants'!$B$1133:$B$1275,Z83)</f>
        <v>0</v>
      </c>
      <c r="AA112" s="3544">
        <f t="array" ref="AA112">COUNTIF('Gagnants-Perdants'!$B$1133:$B$1275,AA83)</f>
        <v>0</v>
      </c>
      <c r="AB112" s="3544">
        <f t="array" ref="AB112">COUNTIF('Gagnants-Perdants'!$B$1133:$B$1275,AB83)</f>
        <v>4</v>
      </c>
      <c r="AC112" s="3544">
        <f t="array" ref="AC112">COUNTIF('Gagnants-Perdants'!$B$1133:$B$1275,AC83)</f>
        <v>0</v>
      </c>
      <c r="AD112" s="3544">
        <f t="array" ref="AD112">COUNTIF('Gagnants-Perdants'!$B$1133:$B$1275,AD83)</f>
        <v>6</v>
      </c>
      <c r="AE112" s="3544">
        <f t="array" ref="AE112">COUNTIF('Gagnants-Perdants'!$B$1133:$B$1275,AE83)</f>
        <v>11</v>
      </c>
      <c r="AF112" s="3544">
        <f t="array" ref="AF112">COUNTIF('Gagnants-Perdants'!$B$1133:$B$1275,AF83)</f>
        <v>1</v>
      </c>
      <c r="AG112" s="3544">
        <f t="array" ref="AG112">COUNTIF('Gagnants-Perdants'!$B$1133:$B$1275,AG83)</f>
        <v>0</v>
      </c>
      <c r="AH112" s="3544">
        <f t="array" ref="AH112">COUNTIF('Gagnants-Perdants'!$B$1133:$B$1275,AH83)</f>
        <v>1</v>
      </c>
      <c r="AI112" s="3544">
        <f t="array" ref="AI112">COUNTIF('Gagnants-Perdants'!$B$1133:$B$1275,AI83)</f>
        <v>3</v>
      </c>
      <c r="AJ112" s="3544">
        <f t="array" ref="AJ112">COUNTIF('Gagnants-Perdants'!$B$1133:$B$1275,AJ83)</f>
        <v>1</v>
      </c>
      <c r="AK112" s="3544">
        <f t="array" ref="AK112">COUNTIF('Gagnants-Perdants'!$B$1133:$B$1275,AK83)</f>
        <v>9</v>
      </c>
      <c r="AL112" s="3544">
        <f t="array" ref="AL112">COUNTIF('Gagnants-Perdants'!$B$1133:$B$1275,AL83)</f>
        <v>0</v>
      </c>
      <c r="AM112" s="3544">
        <f t="array" ref="AM112">COUNTIF('Gagnants-Perdants'!$B$1133:$B$1275,AM83)</f>
        <v>0</v>
      </c>
      <c r="AN112" s="3544">
        <f t="array" ref="AN112">COUNTIF('Gagnants-Perdants'!$B$1133:$B$1275,AN83)</f>
        <v>0</v>
      </c>
      <c r="AO112" s="3544">
        <f t="array" ref="AO112">COUNTIF('Gagnants-Perdants'!$B$1133:$B$1275,AO83)</f>
        <v>0</v>
      </c>
      <c r="AP112" s="3545">
        <f t="array" ref="AP112">COUNTIF('Gagnants-Perdants'!$B$1133:$B$1275,AP83)</f>
        <v>0</v>
      </c>
      <c r="AQ112" s="3546">
        <f t="array" ref="AQ112">COUNTIF('Gagnants-Perdants'!$B$1133:$B$1275,AQ83)</f>
        <v>0</v>
      </c>
      <c r="AR112" s="3544">
        <f t="array" ref="AR112">COUNTIF('Gagnants-Perdants'!$B$1133:$B$1275,AR83)</f>
        <v>0</v>
      </c>
      <c r="AS112" s="3544">
        <f t="array" ref="AS112">COUNTIF('Gagnants-Perdants'!$B$1133:$B$1275,AS83)</f>
        <v>0</v>
      </c>
      <c r="AT112" s="3544">
        <f t="array" ref="AT112">COUNTIF('Gagnants-Perdants'!$B$1133:$B$1275,AT83)</f>
        <v>0</v>
      </c>
      <c r="AU112" s="3544">
        <f t="array" ref="AU112">COUNTIF('Gagnants-Perdants'!$B$1133:$B$1275,AU83)</f>
        <v>0</v>
      </c>
      <c r="AV112" s="3544">
        <f t="array" ref="AV112">COUNTIF('Gagnants-Perdants'!$B$1133:$B$1275,AV83)</f>
        <v>0</v>
      </c>
      <c r="AW112" s="3544">
        <f t="array" ref="AW112">COUNTIF('Gagnants-Perdants'!$B$1133:$B$1275,AW83)</f>
        <v>0</v>
      </c>
      <c r="AX112" s="3544">
        <f t="array" ref="AX112">COUNTIF('Gagnants-Perdants'!$B$1133:$B$1275,AX83)</f>
        <v>0</v>
      </c>
      <c r="AY112" s="3544">
        <f t="array" ref="AY112">COUNTIF('Gagnants-Perdants'!$B$1133:$B$1275,AY83)</f>
        <v>0</v>
      </c>
      <c r="AZ112" s="3544">
        <f t="array" ref="AZ112">COUNTIF('Gagnants-Perdants'!$B$1133:$B$1275,AZ83)</f>
        <v>0</v>
      </c>
      <c r="BA112" s="3544">
        <f t="array" ref="BA112">COUNTIF('Gagnants-Perdants'!$B$1133:$B$1275,BA83)</f>
        <v>0</v>
      </c>
      <c r="BB112" s="3544">
        <f t="array" ref="BB112">COUNTIF('Gagnants-Perdants'!$B$1133:$B$1275,BB83)</f>
        <v>0</v>
      </c>
      <c r="BC112" s="3544">
        <f t="array" ref="BC112">COUNTIF('Gagnants-Perdants'!$B$1133:$B$1275,BC83)</f>
        <v>0</v>
      </c>
      <c r="BD112" s="3544">
        <f t="array" ref="BD112">COUNTIF('Gagnants-Perdants'!$B$1133:$B$1275,BD83)</f>
        <v>0</v>
      </c>
      <c r="BE112" s="3544">
        <f t="array" ref="BE112">COUNTIF('Gagnants-Perdants'!$B$1133:$B$1275,BE83)</f>
        <v>0</v>
      </c>
      <c r="BF112" s="3544">
        <f t="array" ref="BF112">COUNTIF('Gagnants-Perdants'!$B$1133:$B$1275,BF83)</f>
        <v>0</v>
      </c>
      <c r="BG112" s="3544">
        <f t="array" ref="BG112">COUNTIF('Gagnants-Perdants'!$B$1133:$B$1275,BG83)</f>
        <v>0</v>
      </c>
      <c r="BH112" s="3544">
        <f t="array" ref="BH112">COUNTIF('Gagnants-Perdants'!$B$1133:$B$1275,BH83)</f>
        <v>0</v>
      </c>
      <c r="BI112" s="3544">
        <f t="array" ref="BI112">COUNTIF('Gagnants-Perdants'!$B$1133:$B$1275,BI83)</f>
        <v>0</v>
      </c>
      <c r="BJ112" s="3544">
        <f t="array" ref="BJ112">COUNTIF('Gagnants-Perdants'!$B$1133:$B$1275,BJ83)</f>
        <v>0</v>
      </c>
      <c r="BK112" s="3544">
        <f t="array" ref="BK112">COUNTIF('Gagnants-Perdants'!$B$1133:$B$1275,BK83)</f>
        <v>0</v>
      </c>
      <c r="BL112" s="3544">
        <f t="array" ref="BL112">COUNTIF('Gagnants-Perdants'!$B$1133:$B$1275,BL83)</f>
        <v>0</v>
      </c>
      <c r="BM112" s="3544">
        <f t="array" ref="BM112">COUNTIF('Gagnants-Perdants'!$B$1133:$B$1275,BM83)</f>
        <v>0</v>
      </c>
      <c r="BN112" s="3544">
        <f t="array" ref="BN112">COUNTIF('Gagnants-Perdants'!$B$1133:$B$1275,BN83)</f>
        <v>0</v>
      </c>
      <c r="BO112" s="3544">
        <f t="array" ref="BO112">COUNTIF('Gagnants-Perdants'!$B$1133:$B$1275,BO83)</f>
        <v>0</v>
      </c>
      <c r="BP112" s="3544">
        <f t="array" ref="BP112">COUNTIF('Gagnants-Perdants'!$B$1133:$B$1275,BP83)</f>
        <v>0</v>
      </c>
      <c r="BQ112" s="3544">
        <f t="array" ref="BQ112">COUNTIF('Gagnants-Perdants'!$B$1133:$B$1275,BQ83)</f>
        <v>0</v>
      </c>
      <c r="BR112" s="3544">
        <f t="array" ref="BR112">COUNTIF('Gagnants-Perdants'!$B$1133:$B$1275,BR83)</f>
        <v>0</v>
      </c>
      <c r="BS112" s="3544">
        <f t="array" ref="BS112">COUNTIF('Gagnants-Perdants'!$B$1133:$B$1275,BS83)</f>
        <v>0</v>
      </c>
    </row>
    <row r="113" spans="1:71" s="53" customFormat="1" ht="12" x14ac:dyDescent="0.25">
      <c r="A113" s="3775"/>
      <c r="B113" s="510" t="s">
        <v>286</v>
      </c>
      <c r="C113" s="492">
        <f t="array" ref="C113">MAX(IF('INTEGRALE verrouillée'!$A$7:$A$108=Bountys!C83,'INTEGRALE verrouillée'!$BA$7:$BA$108))</f>
        <v>3</v>
      </c>
      <c r="D113" s="492">
        <f t="array" ref="D113">MAX(IF('INTEGRALE verrouillée'!$A$7:$A$108=Bountys!D83,'INTEGRALE verrouillée'!$BA$7:$BA$108))</f>
        <v>1</v>
      </c>
      <c r="E113" s="492">
        <f t="array" ref="E113">MAX(IF('INTEGRALE verrouillée'!$A$7:$A$108=Bountys!E83,'INTEGRALE verrouillée'!$BA$7:$BA$108))</f>
        <v>0</v>
      </c>
      <c r="F113" s="492">
        <f t="array" ref="F113">MAX(IF('INTEGRALE verrouillée'!$A$7:$A$108=Bountys!F83,'INTEGRALE verrouillée'!$BA$7:$BA$108))</f>
        <v>5</v>
      </c>
      <c r="G113" s="492">
        <f t="array" ref="G113">MAX(IF('INTEGRALE verrouillée'!$A$7:$A$108=Bountys!G83,'INTEGRALE verrouillée'!$BA$7:$BA$108))</f>
        <v>4</v>
      </c>
      <c r="H113" s="492">
        <f t="array" ref="H113">MAX(IF('INTEGRALE verrouillée'!$A$7:$A$108=Bountys!H83,'INTEGRALE verrouillée'!$BA$7:$BA$108))</f>
        <v>7</v>
      </c>
      <c r="I113" s="492">
        <f t="array" ref="I113">MAX(IF('INTEGRALE verrouillée'!$A$7:$A$108=Bountys!I83,'INTEGRALE verrouillée'!$BA$7:$BA$108))</f>
        <v>0</v>
      </c>
      <c r="J113" s="492">
        <f t="array" ref="J113">MAX(IF('INTEGRALE verrouillée'!$A$7:$A$108=Bountys!J83,'INTEGRALE verrouillée'!$BA$7:$BA$108))</f>
        <v>0</v>
      </c>
      <c r="K113" s="492">
        <f t="array" ref="K113">MAX(IF('INTEGRALE verrouillée'!$A$7:$A$108=Bountys!K83,'INTEGRALE verrouillée'!$BA$7:$BA$108))</f>
        <v>6</v>
      </c>
      <c r="L113" s="492">
        <f t="array" ref="L113">MAX(IF('INTEGRALE verrouillée'!$A$7:$A$108=Bountys!L83,'INTEGRALE verrouillée'!$BA$7:$BA$108))</f>
        <v>2</v>
      </c>
      <c r="M113" s="492">
        <f t="array" ref="M113">MAX(IF('INTEGRALE verrouillée'!$A$7:$A$108=Bountys!M83,'INTEGRALE verrouillée'!$BA$7:$BA$108))</f>
        <v>3</v>
      </c>
      <c r="N113" s="492">
        <f t="array" ref="N113">MAX(IF('INTEGRALE verrouillée'!$A$7:$A$108=Bountys!N83,'INTEGRALE verrouillée'!$BA$7:$BA$108))</f>
        <v>7</v>
      </c>
      <c r="O113" s="492">
        <f t="array" ref="O113">MAX(IF('INTEGRALE verrouillée'!$A$7:$A$108=Bountys!O83,'INTEGRALE verrouillée'!$BA$7:$BA$108))</f>
        <v>1</v>
      </c>
      <c r="P113" s="492">
        <f t="array" ref="P113">MAX(IF('INTEGRALE verrouillée'!$A$7:$A$108=Bountys!P83,'INTEGRALE verrouillée'!$BA$7:$BA$108))</f>
        <v>7</v>
      </c>
      <c r="Q113" s="492">
        <f t="array" ref="Q113">MAX(IF('INTEGRALE verrouillée'!$A$7:$A$108=Bountys!Q83,'INTEGRALE verrouillée'!$BA$7:$BA$108))</f>
        <v>2</v>
      </c>
      <c r="R113" s="492">
        <f t="array" ref="R113">MAX(IF('INTEGRALE verrouillée'!$A$7:$A$108=Bountys!R83,'INTEGRALE verrouillée'!$BA$7:$BA$108))</f>
        <v>0</v>
      </c>
      <c r="S113" s="492">
        <f t="array" ref="S113">MAX(IF('INTEGRALE verrouillée'!$A$7:$A$108=Bountys!S83,'INTEGRALE verrouillée'!$BA$7:$BA$108))</f>
        <v>0</v>
      </c>
      <c r="T113" s="492">
        <f t="array" ref="T113">MAX(IF('INTEGRALE verrouillée'!$A$7:$A$108=Bountys!T83,'INTEGRALE verrouillée'!$BA$7:$BA$108))</f>
        <v>0</v>
      </c>
      <c r="U113" s="492">
        <f t="array" ref="U113">MAX(IF('INTEGRALE verrouillée'!$A$7:$A$108=Bountys!U83,'INTEGRALE verrouillée'!$BA$7:$BA$108))</f>
        <v>3</v>
      </c>
      <c r="V113" s="492">
        <f t="array" ref="V113">MAX(IF('INTEGRALE verrouillée'!$A$7:$A$108=Bountys!V83,'INTEGRALE verrouillée'!$BA$7:$BA$108))</f>
        <v>2</v>
      </c>
      <c r="W113" s="492">
        <f t="array" ref="W113">MAX(IF('INTEGRALE verrouillée'!$A$7:$A$108=Bountys!W83,'INTEGRALE verrouillée'!$BA$7:$BA$108))</f>
        <v>0</v>
      </c>
      <c r="X113" s="492">
        <f t="array" ref="X113">MAX(IF('INTEGRALE verrouillée'!$A$7:$A$108=Bountys!X83,'INTEGRALE verrouillée'!$BA$7:$BA$108))</f>
        <v>7</v>
      </c>
      <c r="Y113" s="492">
        <f t="array" ref="Y113">MAX(IF('INTEGRALE verrouillée'!$A$7:$A$108=Bountys!Y83,'INTEGRALE verrouillée'!$BA$7:$BA$108))</f>
        <v>0</v>
      </c>
      <c r="Z113" s="492">
        <f t="array" ref="Z113">MAX(IF('INTEGRALE verrouillée'!$A$7:$A$108=Bountys!Z83,'INTEGRALE verrouillée'!$BA$7:$BA$108))</f>
        <v>0</v>
      </c>
      <c r="AA113" s="492">
        <f t="array" ref="AA113">MAX(IF('INTEGRALE verrouillée'!$A$7:$A$108=Bountys!AA83,'INTEGRALE verrouillée'!$BA$7:$BA$108))</f>
        <v>3</v>
      </c>
      <c r="AB113" s="492">
        <f t="array" ref="AB113">MAX(IF('INTEGRALE verrouillée'!$A$7:$A$108=Bountys!AB83,'INTEGRALE verrouillée'!$BA$7:$BA$108))</f>
        <v>6</v>
      </c>
      <c r="AC113" s="492">
        <f t="array" ref="AC113">MAX(IF('INTEGRALE verrouillée'!$A$7:$A$108=Bountys!AC83,'INTEGRALE verrouillée'!$BA$7:$BA$108))</f>
        <v>0</v>
      </c>
      <c r="AD113" s="492">
        <f t="array" ref="AD113">MAX(IF('INTEGRALE verrouillée'!$A$7:$A$108=Bountys!AD83,'INTEGRALE verrouillée'!$BA$7:$BA$108))</f>
        <v>2</v>
      </c>
      <c r="AE113" s="492">
        <f t="array" ref="AE113">MAX(IF('INTEGRALE verrouillée'!$A$7:$A$108=Bountys!AE83,'INTEGRALE verrouillée'!$BA$7:$BA$108))</f>
        <v>6</v>
      </c>
      <c r="AF113" s="492">
        <f t="array" ref="AF113">MAX(IF('INTEGRALE verrouillée'!$A$7:$A$108=Bountys!AF83,'INTEGRALE verrouillée'!$BA$7:$BA$108))</f>
        <v>2</v>
      </c>
      <c r="AG113" s="492">
        <f t="array" ref="AG113">MAX(IF('INTEGRALE verrouillée'!$A$7:$A$108=Bountys!AG83,'INTEGRALE verrouillée'!$BA$7:$BA$108))</f>
        <v>0</v>
      </c>
      <c r="AH113" s="492">
        <f t="array" ref="AH113">MAX(IF('INTEGRALE verrouillée'!$A$7:$A$108=Bountys!AH83,'INTEGRALE verrouillée'!$BA$7:$BA$108))</f>
        <v>4</v>
      </c>
      <c r="AI113" s="492">
        <f t="array" ref="AI113">MAX(IF('INTEGRALE verrouillée'!$A$7:$A$108=Bountys!AI83,'INTEGRALE verrouillée'!$BA$7:$BA$108))</f>
        <v>6</v>
      </c>
      <c r="AJ113" s="492">
        <f t="array" ref="AJ113">MAX(IF('INTEGRALE verrouillée'!$A$7:$A$108=Bountys!AJ83,'INTEGRALE verrouillée'!$BA$7:$BA$108))</f>
        <v>3</v>
      </c>
      <c r="AK113" s="492">
        <f t="array" ref="AK113">MAX(IF('INTEGRALE verrouillée'!$A$7:$A$108=Bountys!AK83,'INTEGRALE verrouillée'!$BA$7:$BA$108))</f>
        <v>7</v>
      </c>
      <c r="AL113" s="492">
        <f t="array" ref="AL113">MAX(IF('INTEGRALE verrouillée'!$A$7:$A$108=Bountys!AL83,'INTEGRALE verrouillée'!$BA$7:$BA$108))</f>
        <v>0</v>
      </c>
      <c r="AM113" s="492">
        <f t="array" ref="AM113">MAX(IF('INTEGRALE verrouillée'!$A$7:$A$108=Bountys!AM83,'INTEGRALE verrouillée'!$BA$7:$BA$108))</f>
        <v>0</v>
      </c>
      <c r="AN113" s="492">
        <f t="array" ref="AN113">MAX(IF('INTEGRALE verrouillée'!$A$7:$A$108=Bountys!AN83,'INTEGRALE verrouillée'!$BA$7:$BA$108))</f>
        <v>0</v>
      </c>
      <c r="AO113" s="492">
        <f t="array" ref="AO113">MAX(IF('INTEGRALE verrouillée'!$A$7:$A$108=Bountys!AO83,'INTEGRALE verrouillée'!$BA$7:$BA$108))</f>
        <v>0</v>
      </c>
      <c r="AP113" s="867">
        <f t="array" ref="AP113">MAX(IF('INTEGRALE verrouillée'!$A$7:$A$108=Bountys!AP83,'INTEGRALE verrouillée'!$BA$7:$BA$108))</f>
        <v>2</v>
      </c>
      <c r="AQ113" s="900">
        <f t="array" ref="AQ113">MAX(IF('INTEGRALE verrouillée'!$A$7:$A$108=Bountys!AQ83,'INTEGRALE verrouillée'!$BA$7:$BA$108))</f>
        <v>0</v>
      </c>
      <c r="AR113" s="492">
        <f t="array" ref="AR113">MAX(IF('INTEGRALE verrouillée'!$A$7:$A$108=Bountys!AR83,'INTEGRALE verrouillée'!$BA$7:$BA$108))</f>
        <v>0</v>
      </c>
      <c r="AS113" s="492">
        <f t="array" ref="AS113">MAX(IF('INTEGRALE verrouillée'!$A$7:$A$108=Bountys!AS83,'INTEGRALE verrouillée'!$BA$7:$BA$108))</f>
        <v>0</v>
      </c>
      <c r="AT113" s="492">
        <f t="array" ref="AT113">MAX(IF('INTEGRALE verrouillée'!$A$7:$A$108=Bountys!AT83,'INTEGRALE verrouillée'!$BA$7:$BA$108))</f>
        <v>0</v>
      </c>
      <c r="AU113" s="492">
        <f t="array" ref="AU113">MAX(IF('INTEGRALE verrouillée'!$A$7:$A$108=Bountys!AU83,'INTEGRALE verrouillée'!$BA$7:$BA$108))</f>
        <v>0</v>
      </c>
      <c r="AV113" s="492">
        <f t="array" ref="AV113">MAX(IF('INTEGRALE verrouillée'!$A$7:$A$108=Bountys!AV83,'INTEGRALE verrouillée'!$BA$7:$BA$108))</f>
        <v>0</v>
      </c>
      <c r="AW113" s="492">
        <f t="array" ref="AW113">MAX(IF('INTEGRALE verrouillée'!$A$7:$A$108=Bountys!AW83,'INTEGRALE verrouillée'!$BA$7:$BA$108))</f>
        <v>0</v>
      </c>
      <c r="AX113" s="492">
        <f t="array" ref="AX113">MAX(IF('INTEGRALE verrouillée'!$A$7:$A$108=Bountys!AX83,'INTEGRALE verrouillée'!$BA$7:$BA$108))</f>
        <v>0</v>
      </c>
      <c r="AY113" s="492">
        <f t="array" ref="AY113">MAX(IF('INTEGRALE verrouillée'!$A$7:$A$108=Bountys!AY83,'INTEGRALE verrouillée'!$BA$7:$BA$108))</f>
        <v>0</v>
      </c>
      <c r="AZ113" s="492">
        <f t="array" ref="AZ113">MAX(IF('INTEGRALE verrouillée'!$A$7:$A$108=Bountys!AZ83,'INTEGRALE verrouillée'!$BA$7:$BA$108))</f>
        <v>0</v>
      </c>
      <c r="BA113" s="492">
        <f t="array" ref="BA113">MAX(IF('INTEGRALE verrouillée'!$A$7:$A$108=Bountys!BA83,'INTEGRALE verrouillée'!$BA$7:$BA$108))</f>
        <v>0</v>
      </c>
      <c r="BB113" s="492">
        <f t="array" ref="BB113">MAX(IF('INTEGRALE verrouillée'!$A$7:$A$108=Bountys!BB83,'INTEGRALE verrouillée'!$BA$7:$BA$108))</f>
        <v>0</v>
      </c>
      <c r="BC113" s="492">
        <f t="array" ref="BC113">MAX(IF('INTEGRALE verrouillée'!$A$7:$A$108=Bountys!BC83,'INTEGRALE verrouillée'!$BA$7:$BA$108))</f>
        <v>0</v>
      </c>
      <c r="BD113" s="492">
        <f t="array" ref="BD113">MAX(IF('INTEGRALE verrouillée'!$A$7:$A$108=Bountys!BD83,'INTEGRALE verrouillée'!$BA$7:$BA$108))</f>
        <v>0</v>
      </c>
      <c r="BE113" s="492">
        <f t="array" ref="BE113">MAX(IF('INTEGRALE verrouillée'!$A$7:$A$108=Bountys!BE83,'INTEGRALE verrouillée'!$BA$7:$BA$108))</f>
        <v>0</v>
      </c>
      <c r="BF113" s="492">
        <f t="array" ref="BF113">MAX(IF('INTEGRALE verrouillée'!$A$7:$A$108=Bountys!BF83,'INTEGRALE verrouillée'!$BA$7:$BA$108))</f>
        <v>0</v>
      </c>
      <c r="BG113" s="492">
        <f t="array" ref="BG113">MAX(IF('INTEGRALE verrouillée'!$A$7:$A$108=Bountys!BG83,'INTEGRALE verrouillée'!$BA$7:$BA$108))</f>
        <v>0</v>
      </c>
      <c r="BH113" s="492">
        <f t="array" ref="BH113">MAX(IF('INTEGRALE verrouillée'!$A$7:$A$108=Bountys!BH83,'INTEGRALE verrouillée'!$BA$7:$BA$108))</f>
        <v>0</v>
      </c>
      <c r="BI113" s="492">
        <f t="array" ref="BI113">MAX(IF('INTEGRALE verrouillée'!$A$7:$A$108=Bountys!BI83,'INTEGRALE verrouillée'!$BA$7:$BA$108))</f>
        <v>0</v>
      </c>
      <c r="BJ113" s="492">
        <f t="array" ref="BJ113">MAX(IF('INTEGRALE verrouillée'!$A$7:$A$108=Bountys!BJ83,'INTEGRALE verrouillée'!$BA$7:$BA$108))</f>
        <v>0</v>
      </c>
      <c r="BK113" s="492">
        <f t="array" ref="BK113">MAX(IF('INTEGRALE verrouillée'!$A$7:$A$108=Bountys!BK83,'INTEGRALE verrouillée'!$BA$7:$BA$108))</f>
        <v>0</v>
      </c>
      <c r="BL113" s="492">
        <f t="array" ref="BL113">MAX(IF('INTEGRALE verrouillée'!$A$7:$A$108=Bountys!BL83,'INTEGRALE verrouillée'!$BA$7:$BA$108))</f>
        <v>0</v>
      </c>
      <c r="BM113" s="492">
        <f t="array" ref="BM113">MAX(IF('INTEGRALE verrouillée'!$A$7:$A$108=Bountys!BM83,'INTEGRALE verrouillée'!$BA$7:$BA$108))</f>
        <v>0</v>
      </c>
      <c r="BN113" s="492">
        <f t="array" ref="BN113">MAX(IF('INTEGRALE verrouillée'!$A$7:$A$108=Bountys!BN83,'INTEGRALE verrouillée'!$BA$7:$BA$108))</f>
        <v>0</v>
      </c>
      <c r="BO113" s="492">
        <f t="array" ref="BO113">MAX(IF('INTEGRALE verrouillée'!$A$7:$A$108=Bountys!BO83,'INTEGRALE verrouillée'!$BA$7:$BA$108))</f>
        <v>0</v>
      </c>
      <c r="BP113" s="492">
        <f t="array" ref="BP113">MAX(IF('INTEGRALE verrouillée'!$A$7:$A$108=Bountys!BP83,'INTEGRALE verrouillée'!$BA$7:$BA$108))</f>
        <v>0</v>
      </c>
      <c r="BQ113" s="492">
        <f t="array" ref="BQ113">MAX(IF('INTEGRALE verrouillée'!$A$7:$A$108=Bountys!BQ83,'INTEGRALE verrouillée'!$BA$7:$BA$108))</f>
        <v>0</v>
      </c>
      <c r="BR113" s="492">
        <f t="array" ref="BR113">MAX(IF('INTEGRALE verrouillée'!$A$7:$A$108=Bountys!BR83,'INTEGRALE verrouillée'!$BA$7:$BA$108))</f>
        <v>0</v>
      </c>
      <c r="BS113" s="492">
        <f t="array" ref="BS113">MAX(IF('INTEGRALE verrouillée'!$A$7:$A$108=Bountys!BS83,'INTEGRALE verrouillée'!$BA$7:$BA$108))</f>
        <v>0</v>
      </c>
    </row>
    <row r="114" spans="1:71" s="53" customFormat="1" ht="12" x14ac:dyDescent="0.25">
      <c r="A114" s="3775"/>
      <c r="B114" s="651" t="s">
        <v>303</v>
      </c>
      <c r="C114" s="652">
        <f t="array" ref="C114">MAX(IF('INTEGRALE verrouillée'!$A$7:$A$108=Bountys!C83,'INTEGRALE verrouillée'!$BB$7:$BB$108))</f>
        <v>1</v>
      </c>
      <c r="D114" s="652">
        <f t="array" ref="D114">MAX(IF('INTEGRALE verrouillée'!$A$7:$A$108=Bountys!D83,'INTEGRALE verrouillée'!$BB$7:$BB$108))</f>
        <v>0</v>
      </c>
      <c r="E114" s="652">
        <f t="array" ref="E114">MAX(IF('INTEGRALE verrouillée'!$A$7:$A$108=Bountys!E83,'INTEGRALE verrouillée'!$BB$7:$BB$108))</f>
        <v>0</v>
      </c>
      <c r="F114" s="652">
        <f t="array" ref="F114">MAX(IF('INTEGRALE verrouillée'!$A$7:$A$108=Bountys!F83,'INTEGRALE verrouillée'!$BB$7:$BB$108))</f>
        <v>0</v>
      </c>
      <c r="G114" s="652">
        <f t="array" ref="G114">MAX(IF('INTEGRALE verrouillée'!$A$7:$A$108=Bountys!G83,'INTEGRALE verrouillée'!$BB$7:$BB$108))</f>
        <v>0</v>
      </c>
      <c r="H114" s="652">
        <f t="array" ref="H114">MAX(IF('INTEGRALE verrouillée'!$A$7:$A$108=Bountys!H83,'INTEGRALE verrouillée'!$BB$7:$BB$108))</f>
        <v>2</v>
      </c>
      <c r="I114" s="652">
        <f t="array" ref="I114">MAX(IF('INTEGRALE verrouillée'!$A$7:$A$108=Bountys!I83,'INTEGRALE verrouillée'!$BB$7:$BB$108))</f>
        <v>0</v>
      </c>
      <c r="J114" s="652">
        <f t="array" ref="J114">MAX(IF('INTEGRALE verrouillée'!$A$7:$A$108=Bountys!J83,'INTEGRALE verrouillée'!$BB$7:$BB$108))</f>
        <v>0</v>
      </c>
      <c r="K114" s="652">
        <f t="array" ref="K114">MAX(IF('INTEGRALE verrouillée'!$A$7:$A$108=Bountys!K83,'INTEGRALE verrouillée'!$BB$7:$BB$108))</f>
        <v>0</v>
      </c>
      <c r="L114" s="652">
        <f t="array" ref="L114">MAX(IF('INTEGRALE verrouillée'!$A$7:$A$108=Bountys!L83,'INTEGRALE verrouillée'!$BB$7:$BB$108))</f>
        <v>0</v>
      </c>
      <c r="M114" s="652">
        <f t="array" ref="M114">MAX(IF('INTEGRALE verrouillée'!$A$7:$A$108=Bountys!M83,'INTEGRALE verrouillée'!$BB$7:$BB$108))</f>
        <v>0</v>
      </c>
      <c r="N114" s="652">
        <f t="array" ref="N114">MAX(IF('INTEGRALE verrouillée'!$A$7:$A$108=Bountys!N83,'INTEGRALE verrouillée'!$BB$7:$BB$108))</f>
        <v>1</v>
      </c>
      <c r="O114" s="652">
        <f t="array" ref="O114">MAX(IF('INTEGRALE verrouillée'!$A$7:$A$108=Bountys!O83,'INTEGRALE verrouillée'!$BB$7:$BB$108))</f>
        <v>0</v>
      </c>
      <c r="P114" s="652">
        <f t="array" ref="P114">MAX(IF('INTEGRALE verrouillée'!$A$7:$A$108=Bountys!P83,'INTEGRALE verrouillée'!$BB$7:$BB$108))</f>
        <v>1</v>
      </c>
      <c r="Q114" s="652">
        <f t="array" ref="Q114">MAX(IF('INTEGRALE verrouillée'!$A$7:$A$108=Bountys!Q83,'INTEGRALE verrouillée'!$BB$7:$BB$108))</f>
        <v>0</v>
      </c>
      <c r="R114" s="652">
        <f t="array" ref="R114">MAX(IF('INTEGRALE verrouillée'!$A$7:$A$108=Bountys!R83,'INTEGRALE verrouillée'!$BB$7:$BB$108))</f>
        <v>0</v>
      </c>
      <c r="S114" s="652">
        <f t="array" ref="S114">MAX(IF('INTEGRALE verrouillée'!$A$7:$A$108=Bountys!S83,'INTEGRALE verrouillée'!$BB$7:$BB$108))</f>
        <v>0</v>
      </c>
      <c r="T114" s="652">
        <f t="array" ref="T114">MAX(IF('INTEGRALE verrouillée'!$A$7:$A$108=Bountys!T83,'INTEGRALE verrouillée'!$BB$7:$BB$108))</f>
        <v>0</v>
      </c>
      <c r="U114" s="652">
        <f t="array" ref="U114">MAX(IF('INTEGRALE verrouillée'!$A$7:$A$108=Bountys!U83,'INTEGRALE verrouillée'!$BB$7:$BB$108))</f>
        <v>0</v>
      </c>
      <c r="V114" s="652">
        <f t="array" ref="V114">MAX(IF('INTEGRALE verrouillée'!$A$7:$A$108=Bountys!V83,'INTEGRALE verrouillée'!$BB$7:$BB$108))</f>
        <v>0</v>
      </c>
      <c r="W114" s="652">
        <f t="array" ref="W114">MAX(IF('INTEGRALE verrouillée'!$A$7:$A$108=Bountys!W83,'INTEGRALE verrouillée'!$BB$7:$BB$108))</f>
        <v>0</v>
      </c>
      <c r="X114" s="652">
        <f t="array" ref="X114">MAX(IF('INTEGRALE verrouillée'!$A$7:$A$108=Bountys!X83,'INTEGRALE verrouillée'!$BB$7:$BB$108))</f>
        <v>0</v>
      </c>
      <c r="Y114" s="652">
        <f t="array" ref="Y114">MAX(IF('INTEGRALE verrouillée'!$A$7:$A$108=Bountys!Y83,'INTEGRALE verrouillée'!$BB$7:$BB$108))</f>
        <v>0</v>
      </c>
      <c r="Z114" s="652">
        <f t="array" ref="Z114">MAX(IF('INTEGRALE verrouillée'!$A$7:$A$108=Bountys!Z83,'INTEGRALE verrouillée'!$BB$7:$BB$108))</f>
        <v>0</v>
      </c>
      <c r="AA114" s="652">
        <f t="array" ref="AA114">MAX(IF('INTEGRALE verrouillée'!$A$7:$A$108=Bountys!AA83,'INTEGRALE verrouillée'!$BB$7:$BB$108))</f>
        <v>0</v>
      </c>
      <c r="AB114" s="652">
        <f t="array" ref="AB114">MAX(IF('INTEGRALE verrouillée'!$A$7:$A$108=Bountys!AB83,'INTEGRALE verrouillée'!$BB$7:$BB$108))</f>
        <v>0</v>
      </c>
      <c r="AC114" s="652">
        <f t="array" ref="AC114">MAX(IF('INTEGRALE verrouillée'!$A$7:$A$108=Bountys!AC83,'INTEGRALE verrouillée'!$BB$7:$BB$108))</f>
        <v>0</v>
      </c>
      <c r="AD114" s="652">
        <f t="array" ref="AD114">MAX(IF('INTEGRALE verrouillée'!$A$7:$A$108=Bountys!AD83,'INTEGRALE verrouillée'!$BB$7:$BB$108))</f>
        <v>1</v>
      </c>
      <c r="AE114" s="652">
        <f t="array" ref="AE114">MAX(IF('INTEGRALE verrouillée'!$A$7:$A$108=Bountys!AE83,'INTEGRALE verrouillée'!$BB$7:$BB$108))</f>
        <v>1</v>
      </c>
      <c r="AF114" s="652">
        <f t="array" ref="AF114">MAX(IF('INTEGRALE verrouillée'!$A$7:$A$108=Bountys!AF83,'INTEGRALE verrouillée'!$BB$7:$BB$108))</f>
        <v>0</v>
      </c>
      <c r="AG114" s="652">
        <f t="array" ref="AG114">MAX(IF('INTEGRALE verrouillée'!$A$7:$A$108=Bountys!AG83,'INTEGRALE verrouillée'!$BB$7:$BB$108))</f>
        <v>0</v>
      </c>
      <c r="AH114" s="652">
        <f t="array" ref="AH114">MAX(IF('INTEGRALE verrouillée'!$A$7:$A$108=Bountys!AH83,'INTEGRALE verrouillée'!$BB$7:$BB$108))</f>
        <v>0</v>
      </c>
      <c r="AI114" s="652">
        <f t="array" ref="AI114">MAX(IF('INTEGRALE verrouillée'!$A$7:$A$108=Bountys!AI83,'INTEGRALE verrouillée'!$BB$7:$BB$108))</f>
        <v>0</v>
      </c>
      <c r="AJ114" s="652">
        <f t="array" ref="AJ114">MAX(IF('INTEGRALE verrouillée'!$A$7:$A$108=Bountys!AJ83,'INTEGRALE verrouillée'!$BB$7:$BB$108))</f>
        <v>0</v>
      </c>
      <c r="AK114" s="652">
        <f t="array" ref="AK114">MAX(IF('INTEGRALE verrouillée'!$A$7:$A$108=Bountys!AK83,'INTEGRALE verrouillée'!$BB$7:$BB$108))</f>
        <v>0</v>
      </c>
      <c r="AL114" s="652">
        <f t="array" ref="AL114">MAX(IF('INTEGRALE verrouillée'!$A$7:$A$108=Bountys!AL83,'INTEGRALE verrouillée'!$BB$7:$BB$108))</f>
        <v>0</v>
      </c>
      <c r="AM114" s="652">
        <f t="array" ref="AM114">MAX(IF('INTEGRALE verrouillée'!$A$7:$A$108=Bountys!AM83,'INTEGRALE verrouillée'!$BB$7:$BB$108))</f>
        <v>0</v>
      </c>
      <c r="AN114" s="652">
        <f t="array" ref="AN114">MAX(IF('INTEGRALE verrouillée'!$A$7:$A$108=Bountys!AN83,'INTEGRALE verrouillée'!$BB$7:$BB$108))</f>
        <v>0</v>
      </c>
      <c r="AO114" s="652">
        <f t="array" ref="AO114">MAX(IF('INTEGRALE verrouillée'!$A$7:$A$108=Bountys!AO83,'INTEGRALE verrouillée'!$BB$7:$BB$108))</f>
        <v>0</v>
      </c>
      <c r="AP114" s="868">
        <f t="array" ref="AP114">MAX(IF('INTEGRALE verrouillée'!$A$7:$A$108=Bountys!AP83,'INTEGRALE verrouillée'!$BB$7:$BB$108))</f>
        <v>0</v>
      </c>
      <c r="AQ114" s="901">
        <f t="array" ref="AQ114">MAX(IF('INTEGRALE verrouillée'!$A$7:$A$108=Bountys!AQ83,'INTEGRALE verrouillée'!$BB$7:$BB$108))</f>
        <v>0</v>
      </c>
      <c r="AR114" s="652">
        <f t="array" ref="AR114">MAX(IF('INTEGRALE verrouillée'!$A$7:$A$108=Bountys!AR83,'INTEGRALE verrouillée'!$BB$7:$BB$108))</f>
        <v>0</v>
      </c>
      <c r="AS114" s="652">
        <f t="array" ref="AS114">MAX(IF('INTEGRALE verrouillée'!$A$7:$A$108=Bountys!AS83,'INTEGRALE verrouillée'!$BB$7:$BB$108))</f>
        <v>0</v>
      </c>
      <c r="AT114" s="652">
        <f t="array" ref="AT114">MAX(IF('INTEGRALE verrouillée'!$A$7:$A$108=Bountys!AT83,'INTEGRALE verrouillée'!$BB$7:$BB$108))</f>
        <v>0</v>
      </c>
      <c r="AU114" s="652">
        <f t="array" ref="AU114">MAX(IF('INTEGRALE verrouillée'!$A$7:$A$108=Bountys!AU83,'INTEGRALE verrouillée'!$BB$7:$BB$108))</f>
        <v>0</v>
      </c>
      <c r="AV114" s="652">
        <f t="array" ref="AV114">MAX(IF('INTEGRALE verrouillée'!$A$7:$A$108=Bountys!AV83,'INTEGRALE verrouillée'!$BB$7:$BB$108))</f>
        <v>0</v>
      </c>
      <c r="AW114" s="652">
        <f t="array" ref="AW114">MAX(IF('INTEGRALE verrouillée'!$A$7:$A$108=Bountys!AW83,'INTEGRALE verrouillée'!$BB$7:$BB$108))</f>
        <v>0</v>
      </c>
      <c r="AX114" s="652">
        <f t="array" ref="AX114">MAX(IF('INTEGRALE verrouillée'!$A$7:$A$108=Bountys!AX83,'INTEGRALE verrouillée'!$BB$7:$BB$108))</f>
        <v>0</v>
      </c>
      <c r="AY114" s="652">
        <f t="array" ref="AY114">MAX(IF('INTEGRALE verrouillée'!$A$7:$A$108=Bountys!AY83,'INTEGRALE verrouillée'!$BB$7:$BB$108))</f>
        <v>0</v>
      </c>
      <c r="AZ114" s="652">
        <f t="array" ref="AZ114">MAX(IF('INTEGRALE verrouillée'!$A$7:$A$108=Bountys!AZ83,'INTEGRALE verrouillée'!$BB$7:$BB$108))</f>
        <v>0</v>
      </c>
      <c r="BA114" s="652">
        <f t="array" ref="BA114">MAX(IF('INTEGRALE verrouillée'!$A$7:$A$108=Bountys!BA83,'INTEGRALE verrouillée'!$BB$7:$BB$108))</f>
        <v>0</v>
      </c>
      <c r="BB114" s="652">
        <f t="array" ref="BB114">MAX(IF('INTEGRALE verrouillée'!$A$7:$A$108=Bountys!BB83,'INTEGRALE verrouillée'!$BB$7:$BB$108))</f>
        <v>0</v>
      </c>
      <c r="BC114" s="652">
        <f t="array" ref="BC114">MAX(IF('INTEGRALE verrouillée'!$A$7:$A$108=Bountys!BC83,'INTEGRALE verrouillée'!$BB$7:$BB$108))</f>
        <v>0</v>
      </c>
      <c r="BD114" s="652">
        <f t="array" ref="BD114">MAX(IF('INTEGRALE verrouillée'!$A$7:$A$108=Bountys!BD83,'INTEGRALE verrouillée'!$BB$7:$BB$108))</f>
        <v>0</v>
      </c>
      <c r="BE114" s="652">
        <f t="array" ref="BE114">MAX(IF('INTEGRALE verrouillée'!$A$7:$A$108=Bountys!BE83,'INTEGRALE verrouillée'!$BB$7:$BB$108))</f>
        <v>0</v>
      </c>
      <c r="BF114" s="652">
        <f t="array" ref="BF114">MAX(IF('INTEGRALE verrouillée'!$A$7:$A$108=Bountys!BF83,'INTEGRALE verrouillée'!$BB$7:$BB$108))</f>
        <v>0</v>
      </c>
      <c r="BG114" s="652">
        <f t="array" ref="BG114">MAX(IF('INTEGRALE verrouillée'!$A$7:$A$108=Bountys!BG83,'INTEGRALE verrouillée'!$BB$7:$BB$108))</f>
        <v>0</v>
      </c>
      <c r="BH114" s="652">
        <f t="array" ref="BH114">MAX(IF('INTEGRALE verrouillée'!$A$7:$A$108=Bountys!BH83,'INTEGRALE verrouillée'!$BB$7:$BB$108))</f>
        <v>0</v>
      </c>
      <c r="BI114" s="652">
        <f t="array" ref="BI114">MAX(IF('INTEGRALE verrouillée'!$A$7:$A$108=Bountys!BI83,'INTEGRALE verrouillée'!$BB$7:$BB$108))</f>
        <v>0</v>
      </c>
      <c r="BJ114" s="652">
        <f t="array" ref="BJ114">MAX(IF('INTEGRALE verrouillée'!$A$7:$A$108=Bountys!BJ83,'INTEGRALE verrouillée'!$BB$7:$BB$108))</f>
        <v>0</v>
      </c>
      <c r="BK114" s="652">
        <f t="array" ref="BK114">MAX(IF('INTEGRALE verrouillée'!$A$7:$A$108=Bountys!BK83,'INTEGRALE verrouillée'!$BB$7:$BB$108))</f>
        <v>0</v>
      </c>
      <c r="BL114" s="652">
        <f t="array" ref="BL114">MAX(IF('INTEGRALE verrouillée'!$A$7:$A$108=Bountys!BL83,'INTEGRALE verrouillée'!$BB$7:$BB$108))</f>
        <v>0</v>
      </c>
      <c r="BM114" s="652">
        <f t="array" ref="BM114">MAX(IF('INTEGRALE verrouillée'!$A$7:$A$108=Bountys!BM83,'INTEGRALE verrouillée'!$BB$7:$BB$108))</f>
        <v>0</v>
      </c>
      <c r="BN114" s="652">
        <f t="array" ref="BN114">MAX(IF('INTEGRALE verrouillée'!$A$7:$A$108=Bountys!BN83,'INTEGRALE verrouillée'!$BB$7:$BB$108))</f>
        <v>0</v>
      </c>
      <c r="BO114" s="652">
        <f t="array" ref="BO114">MAX(IF('INTEGRALE verrouillée'!$A$7:$A$108=Bountys!BO83,'INTEGRALE verrouillée'!$BB$7:$BB$108))</f>
        <v>0</v>
      </c>
      <c r="BP114" s="652">
        <f t="array" ref="BP114">MAX(IF('INTEGRALE verrouillée'!$A$7:$A$108=Bountys!BP83,'INTEGRALE verrouillée'!$BB$7:$BB$108))</f>
        <v>0</v>
      </c>
      <c r="BQ114" s="652">
        <f t="array" ref="BQ114">MAX(IF('INTEGRALE verrouillée'!$A$7:$A$108=Bountys!BQ83,'INTEGRALE verrouillée'!$BB$7:$BB$108))</f>
        <v>0</v>
      </c>
      <c r="BR114" s="652">
        <f t="array" ref="BR114">MAX(IF('INTEGRALE verrouillée'!$A$7:$A$108=Bountys!BR83,'INTEGRALE verrouillée'!$BB$7:$BB$108))</f>
        <v>0</v>
      </c>
      <c r="BS114" s="652">
        <f t="array" ref="BS114">MAX(IF('INTEGRALE verrouillée'!$A$7:$A$108=Bountys!BS83,'INTEGRALE verrouillée'!$BB$7:$BB$108))</f>
        <v>0</v>
      </c>
    </row>
    <row r="115" spans="1:71" s="53" customFormat="1" ht="12" x14ac:dyDescent="0.25">
      <c r="A115" s="3782"/>
      <c r="B115" s="3547" t="s">
        <v>287</v>
      </c>
      <c r="C115" s="3548">
        <f t="shared" ref="C115" si="30">IF(C113&gt;0,(C112+C114)/C113,"-")</f>
        <v>1</v>
      </c>
      <c r="D115" s="3548">
        <f t="shared" ref="D115:BO115" si="31">IF(D113&gt;0,(D112+D114)/D113,"-")</f>
        <v>1</v>
      </c>
      <c r="E115" s="3548" t="str">
        <f t="shared" si="31"/>
        <v>-</v>
      </c>
      <c r="F115" s="3548">
        <f t="shared" si="31"/>
        <v>0.6</v>
      </c>
      <c r="G115" s="3548">
        <f t="shared" si="31"/>
        <v>0.5</v>
      </c>
      <c r="H115" s="3548">
        <f t="shared" si="31"/>
        <v>2.2857142857142856</v>
      </c>
      <c r="I115" s="3548" t="str">
        <f t="shared" si="31"/>
        <v>-</v>
      </c>
      <c r="J115" s="3548" t="str">
        <f t="shared" si="31"/>
        <v>-</v>
      </c>
      <c r="K115" s="3548">
        <f t="shared" si="31"/>
        <v>0.66666666666666663</v>
      </c>
      <c r="L115" s="3548">
        <f t="shared" si="31"/>
        <v>3</v>
      </c>
      <c r="M115" s="3548">
        <f t="shared" si="31"/>
        <v>0</v>
      </c>
      <c r="N115" s="3548">
        <f t="shared" si="31"/>
        <v>1.5714285714285714</v>
      </c>
      <c r="O115" s="3548">
        <f t="shared" si="31"/>
        <v>0</v>
      </c>
      <c r="P115" s="3548">
        <f t="shared" si="31"/>
        <v>1.8571428571428572</v>
      </c>
      <c r="Q115" s="3548">
        <f t="shared" si="31"/>
        <v>0.5</v>
      </c>
      <c r="R115" s="3548" t="str">
        <f t="shared" si="31"/>
        <v>-</v>
      </c>
      <c r="S115" s="3548" t="str">
        <f t="shared" si="31"/>
        <v>-</v>
      </c>
      <c r="T115" s="3548" t="str">
        <f t="shared" si="31"/>
        <v>-</v>
      </c>
      <c r="U115" s="3548">
        <f t="shared" si="31"/>
        <v>0.66666666666666663</v>
      </c>
      <c r="V115" s="3548">
        <f t="shared" si="31"/>
        <v>0</v>
      </c>
      <c r="W115" s="3548" t="str">
        <f t="shared" si="31"/>
        <v>-</v>
      </c>
      <c r="X115" s="3548">
        <f t="shared" si="31"/>
        <v>0.14285714285714285</v>
      </c>
      <c r="Y115" s="3548" t="str">
        <f t="shared" si="31"/>
        <v>-</v>
      </c>
      <c r="Z115" s="3548" t="str">
        <f t="shared" si="31"/>
        <v>-</v>
      </c>
      <c r="AA115" s="3548">
        <f t="shared" si="31"/>
        <v>0</v>
      </c>
      <c r="AB115" s="3548">
        <f t="shared" si="31"/>
        <v>0.66666666666666663</v>
      </c>
      <c r="AC115" s="3548" t="str">
        <f t="shared" si="31"/>
        <v>-</v>
      </c>
      <c r="AD115" s="3548">
        <f t="shared" si="31"/>
        <v>3.5</v>
      </c>
      <c r="AE115" s="3548">
        <f t="shared" si="31"/>
        <v>2</v>
      </c>
      <c r="AF115" s="3548">
        <f t="shared" si="31"/>
        <v>0.5</v>
      </c>
      <c r="AG115" s="3548" t="str">
        <f t="shared" si="31"/>
        <v>-</v>
      </c>
      <c r="AH115" s="3548">
        <f t="shared" si="31"/>
        <v>0.25</v>
      </c>
      <c r="AI115" s="3548">
        <f t="shared" si="31"/>
        <v>0.5</v>
      </c>
      <c r="AJ115" s="3548">
        <f t="shared" si="31"/>
        <v>0.33333333333333331</v>
      </c>
      <c r="AK115" s="3548">
        <f t="shared" si="31"/>
        <v>1.2857142857142858</v>
      </c>
      <c r="AL115" s="3548" t="str">
        <f t="shared" si="31"/>
        <v>-</v>
      </c>
      <c r="AM115" s="3548" t="str">
        <f t="shared" si="31"/>
        <v>-</v>
      </c>
      <c r="AN115" s="3548" t="str">
        <f t="shared" si="31"/>
        <v>-</v>
      </c>
      <c r="AO115" s="3548" t="str">
        <f t="shared" si="31"/>
        <v>-</v>
      </c>
      <c r="AP115" s="3549">
        <f t="shared" si="31"/>
        <v>0</v>
      </c>
      <c r="AQ115" s="3550" t="str">
        <f t="shared" si="31"/>
        <v>-</v>
      </c>
      <c r="AR115" s="3548" t="str">
        <f t="shared" si="31"/>
        <v>-</v>
      </c>
      <c r="AS115" s="3548" t="str">
        <f t="shared" si="31"/>
        <v>-</v>
      </c>
      <c r="AT115" s="3548" t="str">
        <f t="shared" si="31"/>
        <v>-</v>
      </c>
      <c r="AU115" s="3548" t="str">
        <f t="shared" si="31"/>
        <v>-</v>
      </c>
      <c r="AV115" s="3548" t="str">
        <f t="shared" si="31"/>
        <v>-</v>
      </c>
      <c r="AW115" s="3548" t="str">
        <f t="shared" si="31"/>
        <v>-</v>
      </c>
      <c r="AX115" s="3548" t="str">
        <f t="shared" si="31"/>
        <v>-</v>
      </c>
      <c r="AY115" s="3548" t="str">
        <f t="shared" si="31"/>
        <v>-</v>
      </c>
      <c r="AZ115" s="3548" t="str">
        <f t="shared" si="31"/>
        <v>-</v>
      </c>
      <c r="BA115" s="3548" t="str">
        <f t="shared" si="31"/>
        <v>-</v>
      </c>
      <c r="BB115" s="3548" t="str">
        <f t="shared" si="31"/>
        <v>-</v>
      </c>
      <c r="BC115" s="3548" t="str">
        <f t="shared" si="31"/>
        <v>-</v>
      </c>
      <c r="BD115" s="3548" t="str">
        <f t="shared" si="31"/>
        <v>-</v>
      </c>
      <c r="BE115" s="3548" t="str">
        <f t="shared" si="31"/>
        <v>-</v>
      </c>
      <c r="BF115" s="3548" t="str">
        <f t="shared" si="31"/>
        <v>-</v>
      </c>
      <c r="BG115" s="3548" t="str">
        <f t="shared" si="31"/>
        <v>-</v>
      </c>
      <c r="BH115" s="3548" t="str">
        <f t="shared" si="31"/>
        <v>-</v>
      </c>
      <c r="BI115" s="3548" t="str">
        <f t="shared" si="31"/>
        <v>-</v>
      </c>
      <c r="BJ115" s="3548" t="str">
        <f t="shared" si="31"/>
        <v>-</v>
      </c>
      <c r="BK115" s="3548" t="str">
        <f t="shared" si="31"/>
        <v>-</v>
      </c>
      <c r="BL115" s="3548" t="str">
        <f t="shared" si="31"/>
        <v>-</v>
      </c>
      <c r="BM115" s="3548" t="str">
        <f t="shared" si="31"/>
        <v>-</v>
      </c>
      <c r="BN115" s="3548" t="str">
        <f t="shared" si="31"/>
        <v>-</v>
      </c>
      <c r="BO115" s="3548" t="str">
        <f t="shared" si="31"/>
        <v>-</v>
      </c>
      <c r="BP115" s="3548" t="str">
        <f t="shared" ref="BP115:BS115" si="32">IF(BP113&gt;0,(BP112+BP114)/BP113,"-")</f>
        <v>-</v>
      </c>
      <c r="BQ115" s="3548" t="str">
        <f t="shared" si="32"/>
        <v>-</v>
      </c>
      <c r="BR115" s="3548" t="str">
        <f t="shared" si="32"/>
        <v>-</v>
      </c>
      <c r="BS115" s="3548" t="str">
        <f t="shared" si="32"/>
        <v>-</v>
      </c>
    </row>
    <row r="116" spans="1:71" s="491" customFormat="1" ht="12" x14ac:dyDescent="0.25">
      <c r="B116" s="507" t="s">
        <v>305</v>
      </c>
      <c r="C116" s="501">
        <f>C84+C88+C92+C96+C100+C104+C108+C112</f>
        <v>14</v>
      </c>
      <c r="D116" s="501">
        <f t="shared" ref="D116:BO116" si="33">D84+D88+D92+D96+D100+D104+D108+D112</f>
        <v>32</v>
      </c>
      <c r="E116" s="501">
        <f t="shared" si="33"/>
        <v>3</v>
      </c>
      <c r="F116" s="501">
        <f t="shared" si="33"/>
        <v>31</v>
      </c>
      <c r="G116" s="501">
        <f t="shared" si="33"/>
        <v>64</v>
      </c>
      <c r="H116" s="501">
        <f t="shared" si="33"/>
        <v>84</v>
      </c>
      <c r="I116" s="501">
        <f t="shared" si="33"/>
        <v>13</v>
      </c>
      <c r="J116" s="501">
        <f t="shared" si="33"/>
        <v>6</v>
      </c>
      <c r="K116" s="501">
        <f t="shared" si="33"/>
        <v>53</v>
      </c>
      <c r="L116" s="501">
        <f t="shared" si="33"/>
        <v>6</v>
      </c>
      <c r="M116" s="501">
        <f t="shared" si="33"/>
        <v>34</v>
      </c>
      <c r="N116" s="501">
        <f t="shared" si="33"/>
        <v>159</v>
      </c>
      <c r="O116" s="501">
        <f t="shared" si="33"/>
        <v>10</v>
      </c>
      <c r="P116" s="501">
        <f t="shared" si="33"/>
        <v>74</v>
      </c>
      <c r="Q116" s="501">
        <f t="shared" si="33"/>
        <v>64</v>
      </c>
      <c r="R116" s="501">
        <f t="shared" si="33"/>
        <v>12</v>
      </c>
      <c r="S116" s="501">
        <f t="shared" si="33"/>
        <v>11</v>
      </c>
      <c r="T116" s="501">
        <f t="shared" si="33"/>
        <v>9</v>
      </c>
      <c r="U116" s="501">
        <f t="shared" si="33"/>
        <v>6</v>
      </c>
      <c r="V116" s="501">
        <f t="shared" si="33"/>
        <v>1</v>
      </c>
      <c r="W116" s="501">
        <f t="shared" si="33"/>
        <v>13</v>
      </c>
      <c r="X116" s="501">
        <f t="shared" si="33"/>
        <v>50</v>
      </c>
      <c r="Y116" s="501">
        <f t="shared" si="33"/>
        <v>4</v>
      </c>
      <c r="Z116" s="501">
        <f t="shared" si="33"/>
        <v>9</v>
      </c>
      <c r="AA116" s="501">
        <f t="shared" si="33"/>
        <v>3</v>
      </c>
      <c r="AB116" s="501">
        <f t="shared" si="33"/>
        <v>31</v>
      </c>
      <c r="AC116" s="501">
        <f t="shared" si="33"/>
        <v>0</v>
      </c>
      <c r="AD116" s="501">
        <f t="shared" si="33"/>
        <v>46</v>
      </c>
      <c r="AE116" s="501">
        <f t="shared" si="33"/>
        <v>63</v>
      </c>
      <c r="AF116" s="501">
        <f t="shared" si="33"/>
        <v>21</v>
      </c>
      <c r="AG116" s="501">
        <f t="shared" si="33"/>
        <v>25</v>
      </c>
      <c r="AH116" s="501">
        <f t="shared" si="33"/>
        <v>12</v>
      </c>
      <c r="AI116" s="501">
        <f t="shared" si="33"/>
        <v>55</v>
      </c>
      <c r="AJ116" s="501">
        <f t="shared" si="33"/>
        <v>49</v>
      </c>
      <c r="AK116" s="501">
        <f t="shared" si="33"/>
        <v>86</v>
      </c>
      <c r="AL116" s="501">
        <f t="shared" si="33"/>
        <v>16</v>
      </c>
      <c r="AM116" s="501">
        <f t="shared" si="33"/>
        <v>9</v>
      </c>
      <c r="AN116" s="501">
        <f t="shared" si="33"/>
        <v>2</v>
      </c>
      <c r="AO116" s="501">
        <f t="shared" si="33"/>
        <v>1</v>
      </c>
      <c r="AP116" s="893">
        <f t="shared" si="33"/>
        <v>17</v>
      </c>
      <c r="AQ116" s="926">
        <f t="shared" si="33"/>
        <v>0</v>
      </c>
      <c r="AR116" s="501">
        <f t="shared" si="33"/>
        <v>1</v>
      </c>
      <c r="AS116" s="501">
        <f t="shared" si="33"/>
        <v>0</v>
      </c>
      <c r="AT116" s="501">
        <f t="shared" si="33"/>
        <v>0</v>
      </c>
      <c r="AU116" s="501">
        <f t="shared" si="33"/>
        <v>0</v>
      </c>
      <c r="AV116" s="501">
        <f t="shared" si="33"/>
        <v>0</v>
      </c>
      <c r="AW116" s="501">
        <f t="shared" si="33"/>
        <v>0</v>
      </c>
      <c r="AX116" s="501">
        <f t="shared" si="33"/>
        <v>0</v>
      </c>
      <c r="AY116" s="501">
        <f t="shared" si="33"/>
        <v>1</v>
      </c>
      <c r="AZ116" s="501">
        <f t="shared" si="33"/>
        <v>1</v>
      </c>
      <c r="BA116" s="501">
        <f t="shared" si="33"/>
        <v>3</v>
      </c>
      <c r="BB116" s="501">
        <f t="shared" si="33"/>
        <v>0</v>
      </c>
      <c r="BC116" s="501">
        <f t="shared" si="33"/>
        <v>0</v>
      </c>
      <c r="BD116" s="501">
        <f t="shared" si="33"/>
        <v>0</v>
      </c>
      <c r="BE116" s="501">
        <f t="shared" si="33"/>
        <v>1</v>
      </c>
      <c r="BF116" s="501">
        <f t="shared" si="33"/>
        <v>3</v>
      </c>
      <c r="BG116" s="501">
        <f t="shared" si="33"/>
        <v>0</v>
      </c>
      <c r="BH116" s="501">
        <f t="shared" si="33"/>
        <v>0</v>
      </c>
      <c r="BI116" s="501">
        <f t="shared" si="33"/>
        <v>0</v>
      </c>
      <c r="BJ116" s="501">
        <f t="shared" si="33"/>
        <v>0</v>
      </c>
      <c r="BK116" s="501">
        <f t="shared" si="33"/>
        <v>1</v>
      </c>
      <c r="BL116" s="501">
        <f t="shared" si="33"/>
        <v>7</v>
      </c>
      <c r="BM116" s="501">
        <f t="shared" si="33"/>
        <v>0</v>
      </c>
      <c r="BN116" s="501">
        <f t="shared" si="33"/>
        <v>0</v>
      </c>
      <c r="BO116" s="501">
        <f t="shared" si="33"/>
        <v>0</v>
      </c>
      <c r="BP116" s="501">
        <f t="shared" ref="BP116:BS116" si="34">BP84+BP88+BP92+BP96+BP100+BP104+BP108+BP112</f>
        <v>0</v>
      </c>
      <c r="BQ116" s="501">
        <f t="shared" si="34"/>
        <v>4</v>
      </c>
      <c r="BR116" s="501">
        <f t="shared" si="34"/>
        <v>0</v>
      </c>
      <c r="BS116" s="501">
        <f t="shared" si="34"/>
        <v>4</v>
      </c>
    </row>
    <row r="117" spans="1:71" s="491" customFormat="1" ht="12" x14ac:dyDescent="0.25">
      <c r="B117" s="663" t="s">
        <v>306</v>
      </c>
      <c r="C117" s="664">
        <f>C86+C90+C94+C98+C102+C106+C110+C114</f>
        <v>1</v>
      </c>
      <c r="D117" s="664">
        <f t="shared" ref="D117:BO117" si="35">D86+D90+D94+D98+D102+D106+D110+D114</f>
        <v>3</v>
      </c>
      <c r="E117" s="664">
        <f t="shared" si="35"/>
        <v>0</v>
      </c>
      <c r="F117" s="664">
        <f t="shared" si="35"/>
        <v>4</v>
      </c>
      <c r="G117" s="664">
        <f t="shared" si="35"/>
        <v>7</v>
      </c>
      <c r="H117" s="664">
        <f t="shared" si="35"/>
        <v>8</v>
      </c>
      <c r="I117" s="664">
        <f t="shared" si="35"/>
        <v>2</v>
      </c>
      <c r="J117" s="664">
        <f t="shared" si="35"/>
        <v>1</v>
      </c>
      <c r="K117" s="664">
        <f t="shared" si="35"/>
        <v>5</v>
      </c>
      <c r="L117" s="664">
        <f t="shared" si="35"/>
        <v>0</v>
      </c>
      <c r="M117" s="664">
        <f t="shared" si="35"/>
        <v>1</v>
      </c>
      <c r="N117" s="664">
        <f t="shared" si="35"/>
        <v>19</v>
      </c>
      <c r="O117" s="664">
        <f t="shared" si="35"/>
        <v>0</v>
      </c>
      <c r="P117" s="664">
        <f t="shared" si="35"/>
        <v>2</v>
      </c>
      <c r="Q117" s="664">
        <f t="shared" si="35"/>
        <v>5</v>
      </c>
      <c r="R117" s="664">
        <f t="shared" si="35"/>
        <v>1</v>
      </c>
      <c r="S117" s="664">
        <f t="shared" si="35"/>
        <v>2</v>
      </c>
      <c r="T117" s="664">
        <f t="shared" si="35"/>
        <v>0</v>
      </c>
      <c r="U117" s="664">
        <f t="shared" si="35"/>
        <v>1</v>
      </c>
      <c r="V117" s="664">
        <f t="shared" si="35"/>
        <v>0</v>
      </c>
      <c r="W117" s="664">
        <f t="shared" si="35"/>
        <v>0</v>
      </c>
      <c r="X117" s="664">
        <f t="shared" si="35"/>
        <v>2</v>
      </c>
      <c r="Y117" s="664">
        <f t="shared" si="35"/>
        <v>0</v>
      </c>
      <c r="Z117" s="664">
        <f t="shared" si="35"/>
        <v>2</v>
      </c>
      <c r="AA117" s="664">
        <f t="shared" si="35"/>
        <v>0</v>
      </c>
      <c r="AB117" s="664">
        <f t="shared" si="35"/>
        <v>0</v>
      </c>
      <c r="AC117" s="664">
        <f t="shared" si="35"/>
        <v>0</v>
      </c>
      <c r="AD117" s="664">
        <f t="shared" si="35"/>
        <v>2</v>
      </c>
      <c r="AE117" s="664">
        <f t="shared" si="35"/>
        <v>6</v>
      </c>
      <c r="AF117" s="664">
        <f t="shared" si="35"/>
        <v>0</v>
      </c>
      <c r="AG117" s="664">
        <f t="shared" si="35"/>
        <v>1</v>
      </c>
      <c r="AH117" s="664">
        <f t="shared" si="35"/>
        <v>0</v>
      </c>
      <c r="AI117" s="664">
        <f t="shared" si="35"/>
        <v>2</v>
      </c>
      <c r="AJ117" s="664">
        <f t="shared" si="35"/>
        <v>6</v>
      </c>
      <c r="AK117" s="664">
        <f t="shared" si="35"/>
        <v>9</v>
      </c>
      <c r="AL117" s="664">
        <f t="shared" si="35"/>
        <v>2</v>
      </c>
      <c r="AM117" s="664">
        <f t="shared" si="35"/>
        <v>0</v>
      </c>
      <c r="AN117" s="664">
        <f t="shared" si="35"/>
        <v>0</v>
      </c>
      <c r="AO117" s="664">
        <f t="shared" si="35"/>
        <v>0</v>
      </c>
      <c r="AP117" s="894">
        <f t="shared" si="35"/>
        <v>1</v>
      </c>
      <c r="AQ117" s="927">
        <f t="shared" si="35"/>
        <v>0</v>
      </c>
      <c r="AR117" s="664">
        <f t="shared" si="35"/>
        <v>0</v>
      </c>
      <c r="AS117" s="664">
        <f t="shared" si="35"/>
        <v>0</v>
      </c>
      <c r="AT117" s="664">
        <f t="shared" si="35"/>
        <v>0</v>
      </c>
      <c r="AU117" s="664">
        <f t="shared" si="35"/>
        <v>0</v>
      </c>
      <c r="AV117" s="664">
        <f t="shared" si="35"/>
        <v>0</v>
      </c>
      <c r="AW117" s="664">
        <f t="shared" si="35"/>
        <v>0</v>
      </c>
      <c r="AX117" s="664">
        <f t="shared" si="35"/>
        <v>0</v>
      </c>
      <c r="AY117" s="664">
        <f t="shared" si="35"/>
        <v>0</v>
      </c>
      <c r="AZ117" s="664">
        <f t="shared" si="35"/>
        <v>0</v>
      </c>
      <c r="BA117" s="664">
        <f t="shared" si="35"/>
        <v>1</v>
      </c>
      <c r="BB117" s="664">
        <f t="shared" si="35"/>
        <v>0</v>
      </c>
      <c r="BC117" s="664">
        <f t="shared" si="35"/>
        <v>0</v>
      </c>
      <c r="BD117" s="664">
        <f t="shared" si="35"/>
        <v>0</v>
      </c>
      <c r="BE117" s="664">
        <f t="shared" si="35"/>
        <v>0</v>
      </c>
      <c r="BF117" s="664">
        <f t="shared" si="35"/>
        <v>0</v>
      </c>
      <c r="BG117" s="664">
        <f t="shared" si="35"/>
        <v>0</v>
      </c>
      <c r="BH117" s="664">
        <f t="shared" si="35"/>
        <v>0</v>
      </c>
      <c r="BI117" s="664">
        <f t="shared" si="35"/>
        <v>0</v>
      </c>
      <c r="BJ117" s="664">
        <f t="shared" si="35"/>
        <v>0</v>
      </c>
      <c r="BK117" s="664">
        <f t="shared" si="35"/>
        <v>0</v>
      </c>
      <c r="BL117" s="664">
        <f t="shared" si="35"/>
        <v>0</v>
      </c>
      <c r="BM117" s="664">
        <f t="shared" si="35"/>
        <v>0</v>
      </c>
      <c r="BN117" s="664">
        <f t="shared" si="35"/>
        <v>0</v>
      </c>
      <c r="BO117" s="664">
        <f t="shared" si="35"/>
        <v>0</v>
      </c>
      <c r="BP117" s="664">
        <f t="shared" ref="BP117:BS117" si="36">BP86+BP90+BP94+BP98+BP102+BP106+BP110+BP114</f>
        <v>0</v>
      </c>
      <c r="BQ117" s="664">
        <f t="shared" si="36"/>
        <v>1</v>
      </c>
      <c r="BR117" s="664">
        <f t="shared" si="36"/>
        <v>0</v>
      </c>
      <c r="BS117" s="664">
        <f t="shared" si="36"/>
        <v>0</v>
      </c>
    </row>
    <row r="118" spans="1:71" s="491" customFormat="1" ht="12" x14ac:dyDescent="0.25">
      <c r="B118" s="508" t="s">
        <v>286</v>
      </c>
      <c r="C118" s="502">
        <f>C85+C89+C93+C97+C101+C105+C109+C113</f>
        <v>29</v>
      </c>
      <c r="D118" s="502">
        <f t="shared" ref="D118:BO118" si="37">D85+D89+D93+D97+D101+D105+D109+D113</f>
        <v>20</v>
      </c>
      <c r="E118" s="502">
        <f t="shared" si="37"/>
        <v>5</v>
      </c>
      <c r="F118" s="502">
        <f t="shared" si="37"/>
        <v>39</v>
      </c>
      <c r="G118" s="502">
        <f t="shared" si="37"/>
        <v>83</v>
      </c>
      <c r="H118" s="502">
        <f t="shared" si="37"/>
        <v>96</v>
      </c>
      <c r="I118" s="502">
        <f t="shared" si="37"/>
        <v>8</v>
      </c>
      <c r="J118" s="502">
        <f t="shared" si="37"/>
        <v>9</v>
      </c>
      <c r="K118" s="502">
        <f t="shared" si="37"/>
        <v>66</v>
      </c>
      <c r="L118" s="502">
        <f t="shared" si="37"/>
        <v>2</v>
      </c>
      <c r="M118" s="502">
        <f t="shared" si="37"/>
        <v>71</v>
      </c>
      <c r="N118" s="502">
        <f t="shared" si="37"/>
        <v>78</v>
      </c>
      <c r="O118" s="502">
        <f t="shared" si="37"/>
        <v>20</v>
      </c>
      <c r="P118" s="502">
        <f t="shared" si="37"/>
        <v>91</v>
      </c>
      <c r="Q118" s="502">
        <f t="shared" si="37"/>
        <v>58</v>
      </c>
      <c r="R118" s="502">
        <f t="shared" si="37"/>
        <v>15</v>
      </c>
      <c r="S118" s="502">
        <f t="shared" si="37"/>
        <v>7</v>
      </c>
      <c r="T118" s="502">
        <f t="shared" si="37"/>
        <v>6</v>
      </c>
      <c r="U118" s="502">
        <f t="shared" si="37"/>
        <v>6</v>
      </c>
      <c r="V118" s="502">
        <f t="shared" si="37"/>
        <v>4</v>
      </c>
      <c r="W118" s="502">
        <f t="shared" si="37"/>
        <v>13</v>
      </c>
      <c r="X118" s="502">
        <f t="shared" si="37"/>
        <v>74</v>
      </c>
      <c r="Y118" s="502">
        <f t="shared" si="37"/>
        <v>6</v>
      </c>
      <c r="Z118" s="502">
        <f t="shared" si="37"/>
        <v>6</v>
      </c>
      <c r="AA118" s="502">
        <f t="shared" si="37"/>
        <v>14</v>
      </c>
      <c r="AB118" s="502">
        <f t="shared" si="37"/>
        <v>65</v>
      </c>
      <c r="AC118" s="502">
        <f t="shared" si="37"/>
        <v>1</v>
      </c>
      <c r="AD118" s="502">
        <f t="shared" si="37"/>
        <v>35</v>
      </c>
      <c r="AE118" s="502">
        <f t="shared" si="37"/>
        <v>38</v>
      </c>
      <c r="AF118" s="502">
        <f t="shared" si="37"/>
        <v>32</v>
      </c>
      <c r="AG118" s="502">
        <f t="shared" si="37"/>
        <v>30</v>
      </c>
      <c r="AH118" s="502">
        <f t="shared" si="37"/>
        <v>30</v>
      </c>
      <c r="AI118" s="502">
        <f t="shared" si="37"/>
        <v>62</v>
      </c>
      <c r="AJ118" s="502">
        <f t="shared" si="37"/>
        <v>51</v>
      </c>
      <c r="AK118" s="502">
        <f t="shared" si="37"/>
        <v>73</v>
      </c>
      <c r="AL118" s="502">
        <f t="shared" si="37"/>
        <v>9</v>
      </c>
      <c r="AM118" s="502">
        <f t="shared" si="37"/>
        <v>8</v>
      </c>
      <c r="AN118" s="502">
        <f t="shared" si="37"/>
        <v>3</v>
      </c>
      <c r="AO118" s="502">
        <f t="shared" si="37"/>
        <v>2</v>
      </c>
      <c r="AP118" s="895">
        <f t="shared" si="37"/>
        <v>19</v>
      </c>
      <c r="AQ118" s="928">
        <f t="shared" si="37"/>
        <v>2</v>
      </c>
      <c r="AR118" s="502">
        <f t="shared" si="37"/>
        <v>2</v>
      </c>
      <c r="AS118" s="502">
        <f t="shared" si="37"/>
        <v>1</v>
      </c>
      <c r="AT118" s="502">
        <f t="shared" si="37"/>
        <v>1</v>
      </c>
      <c r="AU118" s="502">
        <f t="shared" si="37"/>
        <v>1</v>
      </c>
      <c r="AV118" s="502">
        <f t="shared" si="37"/>
        <v>1</v>
      </c>
      <c r="AW118" s="502">
        <f t="shared" si="37"/>
        <v>1</v>
      </c>
      <c r="AX118" s="502">
        <f t="shared" si="37"/>
        <v>1</v>
      </c>
      <c r="AY118" s="502">
        <f t="shared" si="37"/>
        <v>1</v>
      </c>
      <c r="AZ118" s="502">
        <f t="shared" si="37"/>
        <v>1</v>
      </c>
      <c r="BA118" s="502">
        <f t="shared" si="37"/>
        <v>2</v>
      </c>
      <c r="BB118" s="502">
        <f t="shared" si="37"/>
        <v>1</v>
      </c>
      <c r="BC118" s="502">
        <f t="shared" si="37"/>
        <v>1</v>
      </c>
      <c r="BD118" s="502">
        <f t="shared" si="37"/>
        <v>1</v>
      </c>
      <c r="BE118" s="502">
        <f t="shared" si="37"/>
        <v>2</v>
      </c>
      <c r="BF118" s="502">
        <f t="shared" si="37"/>
        <v>4</v>
      </c>
      <c r="BG118" s="502">
        <f t="shared" si="37"/>
        <v>1</v>
      </c>
      <c r="BH118" s="502">
        <f t="shared" si="37"/>
        <v>2</v>
      </c>
      <c r="BI118" s="502">
        <f t="shared" si="37"/>
        <v>1</v>
      </c>
      <c r="BJ118" s="502">
        <f t="shared" si="37"/>
        <v>1</v>
      </c>
      <c r="BK118" s="502">
        <f t="shared" si="37"/>
        <v>1</v>
      </c>
      <c r="BL118" s="502">
        <f t="shared" si="37"/>
        <v>1</v>
      </c>
      <c r="BM118" s="502">
        <f t="shared" si="37"/>
        <v>1</v>
      </c>
      <c r="BN118" s="502">
        <f t="shared" si="37"/>
        <v>1</v>
      </c>
      <c r="BO118" s="502">
        <f t="shared" si="37"/>
        <v>1</v>
      </c>
      <c r="BP118" s="502">
        <f t="shared" ref="BP118:BS118" si="38">BP85+BP89+BP93+BP97+BP101+BP105+BP109+BP113</f>
        <v>1</v>
      </c>
      <c r="BQ118" s="502">
        <f t="shared" si="38"/>
        <v>1</v>
      </c>
      <c r="BR118" s="502">
        <f t="shared" si="38"/>
        <v>1</v>
      </c>
      <c r="BS118" s="502">
        <f t="shared" si="38"/>
        <v>1</v>
      </c>
    </row>
    <row r="119" spans="1:71" s="491" customFormat="1" ht="12" x14ac:dyDescent="0.25">
      <c r="B119" s="509" t="s">
        <v>287</v>
      </c>
      <c r="C119" s="503">
        <f t="shared" ref="C119" si="39">(C116+C117)/C118</f>
        <v>0.51724137931034486</v>
      </c>
      <c r="D119" s="503">
        <f t="shared" ref="D119:BO119" si="40">(D116+D117)/D118</f>
        <v>1.75</v>
      </c>
      <c r="E119" s="503">
        <f t="shared" si="40"/>
        <v>0.6</v>
      </c>
      <c r="F119" s="503">
        <f t="shared" si="40"/>
        <v>0.89743589743589747</v>
      </c>
      <c r="G119" s="503">
        <f t="shared" si="40"/>
        <v>0.85542168674698793</v>
      </c>
      <c r="H119" s="503">
        <f t="shared" si="40"/>
        <v>0.95833333333333337</v>
      </c>
      <c r="I119" s="503">
        <f t="shared" si="40"/>
        <v>1.875</v>
      </c>
      <c r="J119" s="503">
        <f t="shared" si="40"/>
        <v>0.77777777777777779</v>
      </c>
      <c r="K119" s="503">
        <f t="shared" si="40"/>
        <v>0.87878787878787878</v>
      </c>
      <c r="L119" s="503">
        <f t="shared" si="40"/>
        <v>3</v>
      </c>
      <c r="M119" s="503">
        <f t="shared" si="40"/>
        <v>0.49295774647887325</v>
      </c>
      <c r="N119" s="503">
        <f t="shared" si="40"/>
        <v>2.2820512820512819</v>
      </c>
      <c r="O119" s="503">
        <f t="shared" si="40"/>
        <v>0.5</v>
      </c>
      <c r="P119" s="503">
        <f t="shared" si="40"/>
        <v>0.8351648351648352</v>
      </c>
      <c r="Q119" s="503">
        <f t="shared" si="40"/>
        <v>1.1896551724137931</v>
      </c>
      <c r="R119" s="503">
        <f t="shared" si="40"/>
        <v>0.8666666666666667</v>
      </c>
      <c r="S119" s="503">
        <f t="shared" si="40"/>
        <v>1.8571428571428572</v>
      </c>
      <c r="T119" s="503">
        <f t="shared" si="40"/>
        <v>1.5</v>
      </c>
      <c r="U119" s="503">
        <f t="shared" si="40"/>
        <v>1.1666666666666667</v>
      </c>
      <c r="V119" s="503">
        <f t="shared" si="40"/>
        <v>0.25</v>
      </c>
      <c r="W119" s="503">
        <f t="shared" si="40"/>
        <v>1</v>
      </c>
      <c r="X119" s="503">
        <f t="shared" si="40"/>
        <v>0.70270270270270274</v>
      </c>
      <c r="Y119" s="503">
        <f t="shared" si="40"/>
        <v>0.66666666666666663</v>
      </c>
      <c r="Z119" s="503">
        <f t="shared" si="40"/>
        <v>1.8333333333333333</v>
      </c>
      <c r="AA119" s="503">
        <f t="shared" si="40"/>
        <v>0.21428571428571427</v>
      </c>
      <c r="AB119" s="503">
        <f t="shared" si="40"/>
        <v>0.47692307692307695</v>
      </c>
      <c r="AC119" s="503">
        <f t="shared" si="40"/>
        <v>0</v>
      </c>
      <c r="AD119" s="503">
        <f t="shared" si="40"/>
        <v>1.3714285714285714</v>
      </c>
      <c r="AE119" s="503">
        <f t="shared" si="40"/>
        <v>1.8157894736842106</v>
      </c>
      <c r="AF119" s="503">
        <f t="shared" si="40"/>
        <v>0.65625</v>
      </c>
      <c r="AG119" s="503">
        <f t="shared" si="40"/>
        <v>0.8666666666666667</v>
      </c>
      <c r="AH119" s="503">
        <f t="shared" si="40"/>
        <v>0.4</v>
      </c>
      <c r="AI119" s="503">
        <f t="shared" si="40"/>
        <v>0.91935483870967738</v>
      </c>
      <c r="AJ119" s="503">
        <f t="shared" si="40"/>
        <v>1.0784313725490196</v>
      </c>
      <c r="AK119" s="503">
        <f t="shared" si="40"/>
        <v>1.3013698630136987</v>
      </c>
      <c r="AL119" s="503">
        <f t="shared" si="40"/>
        <v>2</v>
      </c>
      <c r="AM119" s="503">
        <f t="shared" si="40"/>
        <v>1.125</v>
      </c>
      <c r="AN119" s="503">
        <f t="shared" si="40"/>
        <v>0.66666666666666663</v>
      </c>
      <c r="AO119" s="503">
        <f t="shared" si="40"/>
        <v>0.5</v>
      </c>
      <c r="AP119" s="896">
        <f t="shared" si="40"/>
        <v>0.94736842105263153</v>
      </c>
      <c r="AQ119" s="929">
        <f t="shared" si="40"/>
        <v>0</v>
      </c>
      <c r="AR119" s="503">
        <f t="shared" si="40"/>
        <v>0.5</v>
      </c>
      <c r="AS119" s="503">
        <f t="shared" si="40"/>
        <v>0</v>
      </c>
      <c r="AT119" s="503">
        <f t="shared" si="40"/>
        <v>0</v>
      </c>
      <c r="AU119" s="503">
        <f t="shared" si="40"/>
        <v>0</v>
      </c>
      <c r="AV119" s="503">
        <f t="shared" si="40"/>
        <v>0</v>
      </c>
      <c r="AW119" s="503">
        <f t="shared" si="40"/>
        <v>0</v>
      </c>
      <c r="AX119" s="503">
        <f t="shared" si="40"/>
        <v>0</v>
      </c>
      <c r="AY119" s="503">
        <f t="shared" si="40"/>
        <v>1</v>
      </c>
      <c r="AZ119" s="503">
        <f t="shared" si="40"/>
        <v>1</v>
      </c>
      <c r="BA119" s="503">
        <f t="shared" si="40"/>
        <v>2</v>
      </c>
      <c r="BB119" s="503">
        <f t="shared" si="40"/>
        <v>0</v>
      </c>
      <c r="BC119" s="503">
        <f t="shared" si="40"/>
        <v>0</v>
      </c>
      <c r="BD119" s="503">
        <f t="shared" si="40"/>
        <v>0</v>
      </c>
      <c r="BE119" s="503">
        <f t="shared" si="40"/>
        <v>0.5</v>
      </c>
      <c r="BF119" s="503">
        <f t="shared" si="40"/>
        <v>0.75</v>
      </c>
      <c r="BG119" s="503">
        <f t="shared" si="40"/>
        <v>0</v>
      </c>
      <c r="BH119" s="503">
        <f t="shared" si="40"/>
        <v>0</v>
      </c>
      <c r="BI119" s="503">
        <f t="shared" si="40"/>
        <v>0</v>
      </c>
      <c r="BJ119" s="503">
        <f t="shared" si="40"/>
        <v>0</v>
      </c>
      <c r="BK119" s="503">
        <f t="shared" si="40"/>
        <v>1</v>
      </c>
      <c r="BL119" s="503">
        <f t="shared" si="40"/>
        <v>7</v>
      </c>
      <c r="BM119" s="503">
        <f t="shared" si="40"/>
        <v>0</v>
      </c>
      <c r="BN119" s="503">
        <f t="shared" si="40"/>
        <v>0</v>
      </c>
      <c r="BO119" s="503">
        <f t="shared" si="40"/>
        <v>0</v>
      </c>
      <c r="BP119" s="503">
        <f t="shared" ref="BP119:BS119" si="41">(BP116+BP117)/BP118</f>
        <v>0</v>
      </c>
      <c r="BQ119" s="503">
        <f t="shared" si="41"/>
        <v>5</v>
      </c>
      <c r="BR119" s="503">
        <f t="shared" si="41"/>
        <v>0</v>
      </c>
      <c r="BS119" s="503">
        <f t="shared" si="41"/>
        <v>4</v>
      </c>
    </row>
    <row r="120" spans="1:71" s="53" customFormat="1" ht="3.95" customHeight="1" x14ac:dyDescent="0.25">
      <c r="B120" s="52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</row>
    <row r="121" spans="1:71" s="521" customFormat="1" ht="15" customHeight="1" x14ac:dyDescent="0.25">
      <c r="A121" s="3772" t="s">
        <v>188</v>
      </c>
      <c r="B121" s="3772"/>
      <c r="C121" s="520">
        <f>RANK(C112,$C$112:$BS$112,0)</f>
        <v>12</v>
      </c>
      <c r="D121" s="520">
        <f t="shared" ref="D121:BO121" si="42">RANK(D112,$C$112:$BS$112,0)</f>
        <v>15</v>
      </c>
      <c r="E121" s="520">
        <f t="shared" si="42"/>
        <v>21</v>
      </c>
      <c r="F121" s="520">
        <f t="shared" si="42"/>
        <v>10</v>
      </c>
      <c r="G121" s="520">
        <f t="shared" si="42"/>
        <v>12</v>
      </c>
      <c r="H121" s="520">
        <f t="shared" si="42"/>
        <v>1</v>
      </c>
      <c r="I121" s="520">
        <f t="shared" si="42"/>
        <v>21</v>
      </c>
      <c r="J121" s="520">
        <f t="shared" si="42"/>
        <v>21</v>
      </c>
      <c r="K121" s="520">
        <f t="shared" si="42"/>
        <v>8</v>
      </c>
      <c r="L121" s="520">
        <f t="shared" si="42"/>
        <v>6</v>
      </c>
      <c r="M121" s="520">
        <f t="shared" si="42"/>
        <v>21</v>
      </c>
      <c r="N121" s="520">
        <f t="shared" si="42"/>
        <v>4</v>
      </c>
      <c r="O121" s="520">
        <f t="shared" si="42"/>
        <v>21</v>
      </c>
      <c r="P121" s="520">
        <f t="shared" si="42"/>
        <v>2</v>
      </c>
      <c r="Q121" s="520">
        <f t="shared" si="42"/>
        <v>15</v>
      </c>
      <c r="R121" s="520">
        <f t="shared" si="42"/>
        <v>21</v>
      </c>
      <c r="S121" s="520">
        <f t="shared" si="42"/>
        <v>21</v>
      </c>
      <c r="T121" s="520">
        <f t="shared" si="42"/>
        <v>21</v>
      </c>
      <c r="U121" s="520">
        <f t="shared" si="42"/>
        <v>12</v>
      </c>
      <c r="V121" s="520">
        <f t="shared" si="42"/>
        <v>21</v>
      </c>
      <c r="W121" s="520">
        <f t="shared" si="42"/>
        <v>21</v>
      </c>
      <c r="X121" s="520">
        <f t="shared" si="42"/>
        <v>15</v>
      </c>
      <c r="Y121" s="520">
        <f t="shared" si="42"/>
        <v>21</v>
      </c>
      <c r="Z121" s="520">
        <f t="shared" si="42"/>
        <v>21</v>
      </c>
      <c r="AA121" s="520">
        <f t="shared" si="42"/>
        <v>21</v>
      </c>
      <c r="AB121" s="520">
        <f t="shared" si="42"/>
        <v>8</v>
      </c>
      <c r="AC121" s="520">
        <f t="shared" si="42"/>
        <v>21</v>
      </c>
      <c r="AD121" s="520">
        <f t="shared" si="42"/>
        <v>6</v>
      </c>
      <c r="AE121" s="520">
        <f t="shared" si="42"/>
        <v>3</v>
      </c>
      <c r="AF121" s="520">
        <f t="shared" si="42"/>
        <v>15</v>
      </c>
      <c r="AG121" s="520">
        <f t="shared" si="42"/>
        <v>21</v>
      </c>
      <c r="AH121" s="520">
        <f t="shared" si="42"/>
        <v>15</v>
      </c>
      <c r="AI121" s="520">
        <f t="shared" si="42"/>
        <v>10</v>
      </c>
      <c r="AJ121" s="520">
        <f t="shared" si="42"/>
        <v>15</v>
      </c>
      <c r="AK121" s="520">
        <f t="shared" si="42"/>
        <v>5</v>
      </c>
      <c r="AL121" s="520">
        <f t="shared" si="42"/>
        <v>21</v>
      </c>
      <c r="AM121" s="520">
        <f t="shared" si="42"/>
        <v>21</v>
      </c>
      <c r="AN121" s="520">
        <f t="shared" si="42"/>
        <v>21</v>
      </c>
      <c r="AO121" s="520">
        <f t="shared" si="42"/>
        <v>21</v>
      </c>
      <c r="AP121" s="897">
        <f t="shared" si="42"/>
        <v>21</v>
      </c>
      <c r="AQ121" s="930">
        <f t="shared" si="42"/>
        <v>21</v>
      </c>
      <c r="AR121" s="520">
        <f t="shared" si="42"/>
        <v>21</v>
      </c>
      <c r="AS121" s="520">
        <f t="shared" si="42"/>
        <v>21</v>
      </c>
      <c r="AT121" s="520">
        <f t="shared" si="42"/>
        <v>21</v>
      </c>
      <c r="AU121" s="520">
        <f t="shared" si="42"/>
        <v>21</v>
      </c>
      <c r="AV121" s="520">
        <f t="shared" si="42"/>
        <v>21</v>
      </c>
      <c r="AW121" s="520">
        <f t="shared" si="42"/>
        <v>21</v>
      </c>
      <c r="AX121" s="520">
        <f t="shared" si="42"/>
        <v>21</v>
      </c>
      <c r="AY121" s="520">
        <f t="shared" si="42"/>
        <v>21</v>
      </c>
      <c r="AZ121" s="520">
        <f t="shared" si="42"/>
        <v>21</v>
      </c>
      <c r="BA121" s="520">
        <f t="shared" si="42"/>
        <v>21</v>
      </c>
      <c r="BB121" s="520">
        <f t="shared" si="42"/>
        <v>21</v>
      </c>
      <c r="BC121" s="520">
        <f t="shared" si="42"/>
        <v>21</v>
      </c>
      <c r="BD121" s="520">
        <f t="shared" si="42"/>
        <v>21</v>
      </c>
      <c r="BE121" s="520">
        <f t="shared" si="42"/>
        <v>21</v>
      </c>
      <c r="BF121" s="520">
        <f t="shared" si="42"/>
        <v>21</v>
      </c>
      <c r="BG121" s="520">
        <f t="shared" si="42"/>
        <v>21</v>
      </c>
      <c r="BH121" s="520">
        <f t="shared" si="42"/>
        <v>21</v>
      </c>
      <c r="BI121" s="520">
        <f t="shared" si="42"/>
        <v>21</v>
      </c>
      <c r="BJ121" s="520">
        <f t="shared" si="42"/>
        <v>21</v>
      </c>
      <c r="BK121" s="520">
        <f t="shared" si="42"/>
        <v>21</v>
      </c>
      <c r="BL121" s="520">
        <f t="shared" si="42"/>
        <v>21</v>
      </c>
      <c r="BM121" s="520">
        <f t="shared" si="42"/>
        <v>21</v>
      </c>
      <c r="BN121" s="520">
        <f t="shared" si="42"/>
        <v>21</v>
      </c>
      <c r="BO121" s="520">
        <f t="shared" si="42"/>
        <v>21</v>
      </c>
      <c r="BP121" s="520">
        <f t="shared" ref="BP121:BS121" si="43">RANK(BP112,$C$112:$BS$112,0)</f>
        <v>21</v>
      </c>
      <c r="BQ121" s="520">
        <f t="shared" si="43"/>
        <v>21</v>
      </c>
      <c r="BR121" s="520">
        <f t="shared" si="43"/>
        <v>21</v>
      </c>
      <c r="BS121" s="520">
        <f t="shared" si="43"/>
        <v>21</v>
      </c>
    </row>
    <row r="122" spans="1:71" s="490" customFormat="1" ht="15" customHeight="1" x14ac:dyDescent="0.25">
      <c r="A122" s="3773" t="s">
        <v>187</v>
      </c>
      <c r="B122" s="3773"/>
      <c r="C122" s="519">
        <f t="shared" ref="C122" si="44">RANK(C116,$C$116:$BS$116,0)</f>
        <v>21</v>
      </c>
      <c r="D122" s="519">
        <f t="shared" ref="D122:BO122" si="45">RANK(D116,$C$116:$BS$116,0)</f>
        <v>14</v>
      </c>
      <c r="E122" s="519">
        <f t="shared" si="45"/>
        <v>38</v>
      </c>
      <c r="F122" s="519">
        <f t="shared" si="45"/>
        <v>15</v>
      </c>
      <c r="G122" s="519">
        <f t="shared" si="45"/>
        <v>5</v>
      </c>
      <c r="H122" s="519">
        <f t="shared" si="45"/>
        <v>3</v>
      </c>
      <c r="I122" s="519">
        <f t="shared" si="45"/>
        <v>22</v>
      </c>
      <c r="J122" s="519">
        <f t="shared" si="45"/>
        <v>32</v>
      </c>
      <c r="K122" s="519">
        <f t="shared" si="45"/>
        <v>9</v>
      </c>
      <c r="L122" s="519">
        <f t="shared" si="45"/>
        <v>32</v>
      </c>
      <c r="M122" s="519">
        <f t="shared" si="45"/>
        <v>13</v>
      </c>
      <c r="N122" s="519">
        <f t="shared" si="45"/>
        <v>1</v>
      </c>
      <c r="O122" s="519">
        <f t="shared" si="45"/>
        <v>27</v>
      </c>
      <c r="P122" s="519">
        <f t="shared" si="45"/>
        <v>4</v>
      </c>
      <c r="Q122" s="519">
        <f t="shared" si="45"/>
        <v>5</v>
      </c>
      <c r="R122" s="519">
        <f t="shared" si="45"/>
        <v>24</v>
      </c>
      <c r="S122" s="519">
        <f t="shared" si="45"/>
        <v>26</v>
      </c>
      <c r="T122" s="519">
        <f t="shared" si="45"/>
        <v>28</v>
      </c>
      <c r="U122" s="519">
        <f t="shared" si="45"/>
        <v>32</v>
      </c>
      <c r="V122" s="519">
        <f t="shared" si="45"/>
        <v>43</v>
      </c>
      <c r="W122" s="519">
        <f t="shared" si="45"/>
        <v>22</v>
      </c>
      <c r="X122" s="519">
        <f t="shared" si="45"/>
        <v>10</v>
      </c>
      <c r="Y122" s="519">
        <f t="shared" si="45"/>
        <v>35</v>
      </c>
      <c r="Z122" s="519">
        <f t="shared" si="45"/>
        <v>28</v>
      </c>
      <c r="AA122" s="519">
        <f t="shared" si="45"/>
        <v>38</v>
      </c>
      <c r="AB122" s="519">
        <f t="shared" si="45"/>
        <v>15</v>
      </c>
      <c r="AC122" s="519">
        <f t="shared" si="45"/>
        <v>50</v>
      </c>
      <c r="AD122" s="519">
        <f t="shared" si="45"/>
        <v>12</v>
      </c>
      <c r="AE122" s="519">
        <f t="shared" si="45"/>
        <v>7</v>
      </c>
      <c r="AF122" s="519">
        <f t="shared" si="45"/>
        <v>18</v>
      </c>
      <c r="AG122" s="519">
        <f t="shared" si="45"/>
        <v>17</v>
      </c>
      <c r="AH122" s="519">
        <f t="shared" si="45"/>
        <v>24</v>
      </c>
      <c r="AI122" s="519">
        <f t="shared" si="45"/>
        <v>8</v>
      </c>
      <c r="AJ122" s="519">
        <f t="shared" si="45"/>
        <v>11</v>
      </c>
      <c r="AK122" s="519">
        <f t="shared" si="45"/>
        <v>2</v>
      </c>
      <c r="AL122" s="519">
        <f t="shared" si="45"/>
        <v>20</v>
      </c>
      <c r="AM122" s="519">
        <f t="shared" si="45"/>
        <v>28</v>
      </c>
      <c r="AN122" s="519">
        <f t="shared" si="45"/>
        <v>42</v>
      </c>
      <c r="AO122" s="519">
        <f t="shared" si="45"/>
        <v>43</v>
      </c>
      <c r="AP122" s="898">
        <f t="shared" si="45"/>
        <v>19</v>
      </c>
      <c r="AQ122" s="931">
        <f t="shared" si="45"/>
        <v>50</v>
      </c>
      <c r="AR122" s="519">
        <f t="shared" si="45"/>
        <v>43</v>
      </c>
      <c r="AS122" s="519">
        <f t="shared" si="45"/>
        <v>50</v>
      </c>
      <c r="AT122" s="519">
        <f t="shared" si="45"/>
        <v>50</v>
      </c>
      <c r="AU122" s="519">
        <f t="shared" si="45"/>
        <v>50</v>
      </c>
      <c r="AV122" s="519">
        <f t="shared" si="45"/>
        <v>50</v>
      </c>
      <c r="AW122" s="519">
        <f t="shared" si="45"/>
        <v>50</v>
      </c>
      <c r="AX122" s="519">
        <f t="shared" si="45"/>
        <v>50</v>
      </c>
      <c r="AY122" s="519">
        <f t="shared" si="45"/>
        <v>43</v>
      </c>
      <c r="AZ122" s="519">
        <f t="shared" si="45"/>
        <v>43</v>
      </c>
      <c r="BA122" s="519">
        <f t="shared" si="45"/>
        <v>38</v>
      </c>
      <c r="BB122" s="519">
        <f t="shared" si="45"/>
        <v>50</v>
      </c>
      <c r="BC122" s="519">
        <f t="shared" si="45"/>
        <v>50</v>
      </c>
      <c r="BD122" s="519">
        <f t="shared" si="45"/>
        <v>50</v>
      </c>
      <c r="BE122" s="519">
        <f t="shared" si="45"/>
        <v>43</v>
      </c>
      <c r="BF122" s="519">
        <f t="shared" si="45"/>
        <v>38</v>
      </c>
      <c r="BG122" s="519">
        <f t="shared" si="45"/>
        <v>50</v>
      </c>
      <c r="BH122" s="519">
        <f t="shared" si="45"/>
        <v>50</v>
      </c>
      <c r="BI122" s="519">
        <f t="shared" si="45"/>
        <v>50</v>
      </c>
      <c r="BJ122" s="519">
        <f t="shared" si="45"/>
        <v>50</v>
      </c>
      <c r="BK122" s="519">
        <f t="shared" si="45"/>
        <v>43</v>
      </c>
      <c r="BL122" s="519">
        <f t="shared" si="45"/>
        <v>31</v>
      </c>
      <c r="BM122" s="519">
        <f t="shared" si="45"/>
        <v>50</v>
      </c>
      <c r="BN122" s="519">
        <f t="shared" si="45"/>
        <v>50</v>
      </c>
      <c r="BO122" s="519">
        <f t="shared" si="45"/>
        <v>50</v>
      </c>
      <c r="BP122" s="519">
        <f t="shared" ref="BP122:BS122" si="46">RANK(BP116,$C$116:$BS$116,0)</f>
        <v>50</v>
      </c>
      <c r="BQ122" s="519">
        <f t="shared" si="46"/>
        <v>35</v>
      </c>
      <c r="BR122" s="519">
        <f t="shared" si="46"/>
        <v>50</v>
      </c>
      <c r="BS122" s="519">
        <f t="shared" si="46"/>
        <v>35</v>
      </c>
    </row>
  </sheetData>
  <sheetProtection algorithmName="SHA-512" hashValue="SChIwzE+iyedAptXZ8SPAUjwJ/cP2w3zJhu/ef+aoU2DAciXRVQEBFccQF/+KPXvIVer7KUXZIEhZM1l7d7JEw==" saltValue="vyV9LMfaY4ZhJqIpTECMjA==" spinCount="100000" sheet="1" objects="1" scenarios="1"/>
  <mergeCells count="13">
    <mergeCell ref="C80:BS81"/>
    <mergeCell ref="C4:BS5"/>
    <mergeCell ref="C2:BS2"/>
    <mergeCell ref="A121:B121"/>
    <mergeCell ref="A122:B122"/>
    <mergeCell ref="A84:A87"/>
    <mergeCell ref="A88:A91"/>
    <mergeCell ref="A92:A95"/>
    <mergeCell ref="A96:A99"/>
    <mergeCell ref="A100:A103"/>
    <mergeCell ref="A104:A107"/>
    <mergeCell ref="A108:A111"/>
    <mergeCell ref="A112:A115"/>
  </mergeCells>
  <conditionalFormatting sqref="C12 C34 AR12 AB50 C52:C53 C64 BF50 AR52:AR53 AR64 AS51:BI67 BS51:BS67 BK51:BQ67 AS77:BI77 AS69:BI75 BS77 BS69:BS75 BK77:BQ77 BK69:BQ75 AD51:AQ67 AD50 AD36:AQ49 AS36:BI49 D36:K49 AR36 C36 AB36:AC36 C35:K35 AC35:AC67 AC34:AR34 AD35:BI35 AC29:AQ33 M29:AB49 D51:AB67 D69:AQ75 D77:AQ77 L19:L49 M19:AQ28 D19:K34 AS9:BI34 BK9:BQ49 BS9:BS49 D9:AQ18">
    <cfRule type="expression" dxfId="212" priority="139">
      <formula>(C$8)=$B9</formula>
    </cfRule>
    <cfRule type="expression" dxfId="211" priority="146">
      <formula>SUM((G=C$8)*(P=$B9))&lt;SUM((G=$B9)*(P=C$8))</formula>
    </cfRule>
    <cfRule type="expression" dxfId="210" priority="147">
      <formula>SUM((G=C$8)*(P=$B9))&gt;SUM((G=$B9)*(P=C$8))</formula>
    </cfRule>
    <cfRule type="containsText" dxfId="209" priority="148" operator="containsText" text="0 - 0">
      <formula>NOT(ISERROR(SEARCH("0 - 0",C9)))</formula>
    </cfRule>
  </conditionalFormatting>
  <conditionalFormatting sqref="BJ51:BJ67 BS68:BT68 AQ50:BI68 BS75:BT77 BR75 BJ75 BK50:BP68 BQ68 AQ69:BP73 BK75:BQ77 AQ49:BP49 AO49:AP73 AO48:BP48 BQ48:BT67 BQ69:BT74 AO74:BP74 AO47:BT47 AD47:AN74 AD75:BI77 AD35:BT46 W35:AC77 W29:BT34 M29:V77 B19:L77 M19:BT28 B9:BT18">
    <cfRule type="expression" dxfId="208" priority="141">
      <formula>MOD(ROW(),2)</formula>
    </cfRule>
  </conditionalFormatting>
  <conditionalFormatting sqref="C68 BG50:BI50 AS50:BE50 AR68 AE50:AQ50 BK50:BQ50 BS50 D50:AA50">
    <cfRule type="expression" dxfId="207" priority="128">
      <formula>(C$8)=$B50</formula>
    </cfRule>
    <cfRule type="expression" dxfId="206" priority="130">
      <formula>SUM((G=C$8)*(P=$B50))&lt;SUM((G=$B50)*(P=C$8))</formula>
    </cfRule>
    <cfRule type="expression" dxfId="205" priority="131">
      <formula>SUM((G=C$8)*(P=$B50))&gt;SUM((G=$B50)*(P=C$8))</formula>
    </cfRule>
    <cfRule type="containsText" dxfId="204" priority="132" operator="containsText" text="0 - 0">
      <formula>NOT(ISERROR(SEARCH("0 - 0",C50)))</formula>
    </cfRule>
  </conditionalFormatting>
  <conditionalFormatting sqref="C9:C11 AR9:AR11 C51 C54:C63 C65:C67 AR51 AR54:AR63 AR65:AR67 AR37:AR49 C37:C49 C77 C69:C75 AR77 AR69:AR75 C13:C33 AR13:AR33">
    <cfRule type="expression" dxfId="203" priority="115">
      <formula>(C$8)=$B9</formula>
    </cfRule>
    <cfRule type="expression" dxfId="202" priority="122">
      <formula>SUM((G=C$8)*(P=$B9))&lt;SUM((G=$B9)*(P=C$8))</formula>
    </cfRule>
    <cfRule type="expression" dxfId="201" priority="123">
      <formula>SUM((G=C$8)*(P=$B9))&gt;SUM((G=$B9)*(P=C$8))</formula>
    </cfRule>
    <cfRule type="containsText" dxfId="200" priority="124" operator="containsText" text="0 - 0">
      <formula>NOT(ISERROR(SEARCH("0 - 0",C9)))</formula>
    </cfRule>
  </conditionalFormatting>
  <conditionalFormatting sqref="C50 AR50">
    <cfRule type="expression" dxfId="199" priority="104">
      <formula>(C$8)=$B50</formula>
    </cfRule>
    <cfRule type="expression" dxfId="198" priority="106">
      <formula>SUM((G=C$8)*(P=$B50))&lt;SUM((G=$B50)*(P=C$8))</formula>
    </cfRule>
    <cfRule type="expression" dxfId="197" priority="107">
      <formula>SUM((G=C$8)*(P=$B50))&gt;SUM((G=$B50)*(P=C$8))</formula>
    </cfRule>
    <cfRule type="containsText" dxfId="196" priority="108" operator="containsText" text="0 - 0">
      <formula>NOT(ISERROR(SEARCH("0 - 0",C50)))</formula>
    </cfRule>
  </conditionalFormatting>
  <conditionalFormatting sqref="AS68:BI68 BK68:BQ68 BS68 AS76:BI76 BK76:BQ76 BS76 D68:AQ68 D76:AQ76 BR9:BR77 BJ9:BJ77">
    <cfRule type="expression" dxfId="195" priority="81">
      <formula>(D$8)=$B9</formula>
    </cfRule>
    <cfRule type="expression" dxfId="194" priority="83">
      <formula>SUM((G=D$8)*(P=$B9))&lt;SUM((G=$B9)*(P=D$8))</formula>
    </cfRule>
    <cfRule type="expression" dxfId="193" priority="84">
      <formula>SUM((G=D$8)*(P=$B9))&gt;SUM((G=$B9)*(P=D$8))</formula>
    </cfRule>
    <cfRule type="containsText" dxfId="192" priority="85" operator="containsText" text="0 - 0">
      <formula>NOT(ISERROR(SEARCH("0 - 0",D9)))</formula>
    </cfRule>
  </conditionalFormatting>
  <conditionalFormatting sqref="C76 AR76">
    <cfRule type="expression" dxfId="191" priority="76">
      <formula>(C$8)=$B76</formula>
    </cfRule>
    <cfRule type="expression" dxfId="190" priority="78">
      <formula>SUM((G=C$8)*(P=$B76))&lt;SUM((G=$B76)*(P=C$8))</formula>
    </cfRule>
    <cfRule type="expression" dxfId="189" priority="79">
      <formula>SUM((G=C$8)*(P=$B76))&gt;SUM((G=$B76)*(P=C$8))</formula>
    </cfRule>
    <cfRule type="containsText" dxfId="188" priority="80" operator="containsText" text="0 - 0">
      <formula>NOT(ISERROR(SEARCH("0 - 0",C76)))</formula>
    </cfRule>
  </conditionalFormatting>
  <conditionalFormatting sqref="BR77">
    <cfRule type="expression" dxfId="187" priority="60">
      <formula>MOD(ROW(),2)</formula>
    </cfRule>
  </conditionalFormatting>
  <conditionalFormatting sqref="BR76">
    <cfRule type="expression" dxfId="186" priority="51">
      <formula>MOD(ROW(),2)</formula>
    </cfRule>
  </conditionalFormatting>
  <conditionalFormatting sqref="BR68">
    <cfRule type="expression" dxfId="185" priority="46">
      <formula>MOD(ROW(),2)</formula>
    </cfRule>
  </conditionalFormatting>
  <conditionalFormatting sqref="BJ77">
    <cfRule type="expression" dxfId="184" priority="31">
      <formula>MOD(ROW(),2)</formula>
    </cfRule>
  </conditionalFormatting>
  <conditionalFormatting sqref="BJ50">
    <cfRule type="expression" dxfId="183" priority="26">
      <formula>MOD(ROW(),2)</formula>
    </cfRule>
  </conditionalFormatting>
  <conditionalFormatting sqref="BJ76">
    <cfRule type="expression" dxfId="182" priority="21">
      <formula>MOD(ROW(),2)</formula>
    </cfRule>
  </conditionalFormatting>
  <conditionalFormatting sqref="BJ68">
    <cfRule type="expression" dxfId="181" priority="16">
      <formula>MOD(ROW(),2)</formula>
    </cfRule>
  </conditionalFormatting>
  <conditionalFormatting sqref="C122:BS122">
    <cfRule type="colorScale" priority="175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07:BS107 C103:BS103 C99:BS99 C95:BS95 C91:BS91 C87:BS87 C111:BS111">
    <cfRule type="cellIs" dxfId="180" priority="11" operator="lessThan">
      <formula>1</formula>
    </cfRule>
    <cfRule type="cellIs" dxfId="179" priority="12" operator="greaterThanOrEqual">
      <formula>1</formula>
    </cfRule>
  </conditionalFormatting>
  <conditionalFormatting sqref="AS7:BS7 C7:AQ7">
    <cfRule type="top10" dxfId="178" priority="263" rank="1"/>
    <cfRule type="colorScale" priority="264">
      <colorScale>
        <cfvo type="min"/>
        <cfvo type="max"/>
        <color theme="9" tint="0.59999389629810485"/>
        <color theme="9" tint="-0.249977111117893"/>
      </colorScale>
    </cfRule>
  </conditionalFormatting>
  <conditionalFormatting sqref="C121:BS121">
    <cfRule type="colorScale" priority="299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19:BS119">
    <cfRule type="colorScale" priority="397">
      <colorScale>
        <cfvo type="min"/>
        <cfvo type="max"/>
        <color theme="0" tint="-0.499984740745262"/>
        <color theme="1"/>
      </colorScale>
    </cfRule>
  </conditionalFormatting>
  <conditionalFormatting sqref="C116:BS117">
    <cfRule type="colorScale" priority="423">
      <colorScale>
        <cfvo type="min"/>
        <cfvo type="max"/>
        <color theme="0" tint="-0.499984740745262"/>
        <color theme="1"/>
      </colorScale>
    </cfRule>
  </conditionalFormatting>
  <conditionalFormatting sqref="C115:BS115">
    <cfRule type="cellIs" dxfId="177" priority="3" operator="lessThan">
      <formula>1</formula>
    </cfRule>
    <cfRule type="cellIs" dxfId="176" priority="4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M1418"/>
  <sheetViews>
    <sheetView workbookViewId="0">
      <pane ySplit="1" topLeftCell="A1196" activePane="bottomLeft" state="frozen"/>
      <selection pane="bottomLeft" activeCell="D1217" sqref="D1217:D1226"/>
    </sheetView>
  </sheetViews>
  <sheetFormatPr baseColWidth="10" defaultColWidth="11.42578125" defaultRowHeight="9.9499999999999993" customHeight="1" x14ac:dyDescent="0.2"/>
  <cols>
    <col min="1" max="6" width="11.42578125" style="6"/>
    <col min="7" max="7" width="16.140625" style="6" bestFit="1" customWidth="1"/>
    <col min="8" max="10" width="11.42578125" style="6"/>
    <col min="11" max="11" width="3.5703125" style="6" bestFit="1" customWidth="1"/>
    <col min="12" max="12" width="10.5703125" style="6" bestFit="1" customWidth="1"/>
    <col min="13" max="13" width="6.7109375" style="50" bestFit="1" customWidth="1"/>
    <col min="14" max="14" width="10.5703125" style="6" bestFit="1" customWidth="1"/>
    <col min="15" max="16384" width="11.42578125" style="6"/>
  </cols>
  <sheetData>
    <row r="1" spans="2:7" ht="9.9499999999999993" customHeight="1" thickBot="1" x14ac:dyDescent="0.25">
      <c r="B1" s="8" t="s">
        <v>105</v>
      </c>
      <c r="C1" s="8" t="s">
        <v>106</v>
      </c>
      <c r="G1" s="26" t="s">
        <v>152</v>
      </c>
    </row>
    <row r="2" spans="2:7" ht="9.9499999999999993" customHeight="1" thickTop="1" x14ac:dyDescent="0.2">
      <c r="B2" s="5" t="s">
        <v>88</v>
      </c>
      <c r="C2" s="7" t="s">
        <v>89</v>
      </c>
      <c r="D2" s="182"/>
      <c r="E2" s="3786" t="s">
        <v>301</v>
      </c>
      <c r="G2" s="27" t="s">
        <v>161</v>
      </c>
    </row>
    <row r="3" spans="2:7" ht="9.9499999999999993" customHeight="1" x14ac:dyDescent="0.2">
      <c r="B3" s="5" t="s">
        <v>92</v>
      </c>
      <c r="C3" s="5" t="s">
        <v>107</v>
      </c>
      <c r="D3" s="182"/>
      <c r="E3" s="3787"/>
      <c r="G3" s="28" t="s">
        <v>283</v>
      </c>
    </row>
    <row r="4" spans="2:7" ht="9.9499999999999993" customHeight="1" x14ac:dyDescent="0.2">
      <c r="B4" s="5" t="s">
        <v>95</v>
      </c>
      <c r="C4" s="5" t="s">
        <v>92</v>
      </c>
      <c r="D4" s="182"/>
      <c r="E4" s="3787"/>
      <c r="G4" s="28" t="s">
        <v>150</v>
      </c>
    </row>
    <row r="5" spans="2:7" ht="9.9499999999999993" customHeight="1" x14ac:dyDescent="0.2">
      <c r="B5" s="5" t="s">
        <v>95</v>
      </c>
      <c r="C5" s="5" t="s">
        <v>91</v>
      </c>
      <c r="D5" s="182"/>
      <c r="E5" s="3787"/>
      <c r="G5" s="28" t="s">
        <v>88</v>
      </c>
    </row>
    <row r="6" spans="2:7" ht="9.9499999999999993" customHeight="1" x14ac:dyDescent="0.2">
      <c r="B6" s="5" t="s">
        <v>91</v>
      </c>
      <c r="C6" s="5" t="s">
        <v>104</v>
      </c>
      <c r="D6" s="182"/>
      <c r="E6" s="3787"/>
      <c r="G6" s="28" t="s">
        <v>309</v>
      </c>
    </row>
    <row r="7" spans="2:7" ht="9.9499999999999993" customHeight="1" x14ac:dyDescent="0.2">
      <c r="B7" s="5" t="s">
        <v>95</v>
      </c>
      <c r="C7" s="5" t="s">
        <v>101</v>
      </c>
      <c r="D7" s="182"/>
      <c r="E7" s="3787"/>
      <c r="G7" s="28" t="s">
        <v>155</v>
      </c>
    </row>
    <row r="8" spans="2:7" ht="9.9499999999999993" customHeight="1" x14ac:dyDescent="0.2">
      <c r="B8" s="5" t="s">
        <v>95</v>
      </c>
      <c r="C8" s="5" t="s">
        <v>102</v>
      </c>
      <c r="D8" s="182"/>
      <c r="E8" s="3787"/>
      <c r="G8" s="28" t="s">
        <v>171</v>
      </c>
    </row>
    <row r="9" spans="2:7" ht="9.9499999999999993" customHeight="1" x14ac:dyDescent="0.2">
      <c r="B9" s="5" t="s">
        <v>92</v>
      </c>
      <c r="C9" s="5" t="s">
        <v>94</v>
      </c>
      <c r="D9" s="182"/>
      <c r="E9" s="3787"/>
      <c r="G9" s="28" t="s">
        <v>317</v>
      </c>
    </row>
    <row r="10" spans="2:7" ht="9.9499999999999993" customHeight="1" x14ac:dyDescent="0.2">
      <c r="B10" s="5" t="s">
        <v>95</v>
      </c>
      <c r="C10" s="5" t="s">
        <v>88</v>
      </c>
      <c r="D10" s="182"/>
      <c r="E10" s="3787"/>
      <c r="G10" s="28" t="s">
        <v>184</v>
      </c>
    </row>
    <row r="11" spans="2:7" ht="9.9499999999999993" customHeight="1" x14ac:dyDescent="0.2">
      <c r="B11" s="5" t="s">
        <v>95</v>
      </c>
      <c r="C11" s="5" t="s">
        <v>92</v>
      </c>
      <c r="D11" s="182"/>
      <c r="E11" s="3787"/>
      <c r="G11" s="28" t="s">
        <v>113</v>
      </c>
    </row>
    <row r="12" spans="2:7" ht="9.9499999999999993" customHeight="1" x14ac:dyDescent="0.2">
      <c r="B12" s="5" t="s">
        <v>89</v>
      </c>
      <c r="C12" s="5" t="s">
        <v>159</v>
      </c>
      <c r="D12" s="182"/>
      <c r="E12" s="3787"/>
      <c r="G12" s="28" t="s">
        <v>265</v>
      </c>
    </row>
    <row r="13" spans="2:7" ht="9.9499999999999993" customHeight="1" x14ac:dyDescent="0.2">
      <c r="B13" s="5" t="s">
        <v>89</v>
      </c>
      <c r="C13" s="5" t="s">
        <v>103</v>
      </c>
      <c r="D13" s="182"/>
      <c r="E13" s="3787"/>
      <c r="G13" s="28" t="s">
        <v>90</v>
      </c>
    </row>
    <row r="14" spans="2:7" ht="9.9499999999999993" customHeight="1" x14ac:dyDescent="0.2">
      <c r="B14" s="5" t="s">
        <v>94</v>
      </c>
      <c r="C14" s="5" t="s">
        <v>96</v>
      </c>
      <c r="D14" s="182"/>
      <c r="E14" s="3787"/>
      <c r="G14" s="28" t="s">
        <v>89</v>
      </c>
    </row>
    <row r="15" spans="2:7" ht="9.9499999999999993" customHeight="1" x14ac:dyDescent="0.2">
      <c r="B15" s="5" t="s">
        <v>159</v>
      </c>
      <c r="C15" s="5" t="s">
        <v>99</v>
      </c>
      <c r="D15" s="182"/>
      <c r="E15" s="3787"/>
      <c r="G15" s="28" t="s">
        <v>107</v>
      </c>
    </row>
    <row r="16" spans="2:7" ht="9.9499999999999993" customHeight="1" x14ac:dyDescent="0.2">
      <c r="B16" s="5" t="s">
        <v>159</v>
      </c>
      <c r="C16" s="5" t="s">
        <v>103</v>
      </c>
      <c r="D16" s="182"/>
      <c r="E16" s="3787"/>
      <c r="G16" s="28" t="s">
        <v>116</v>
      </c>
    </row>
    <row r="17" spans="2:7" ht="9.9499999999999993" customHeight="1" x14ac:dyDescent="0.2">
      <c r="B17" s="5" t="s">
        <v>94</v>
      </c>
      <c r="C17" s="5" t="s">
        <v>104</v>
      </c>
      <c r="D17" s="182"/>
      <c r="E17" s="3787"/>
      <c r="G17" s="28" t="s">
        <v>170</v>
      </c>
    </row>
    <row r="18" spans="2:7" ht="9.9499999999999993" customHeight="1" x14ac:dyDescent="0.2">
      <c r="B18" s="5" t="s">
        <v>159</v>
      </c>
      <c r="C18" s="5" t="s">
        <v>94</v>
      </c>
      <c r="D18" s="182"/>
      <c r="E18" s="3787"/>
      <c r="G18" s="28" t="s">
        <v>212</v>
      </c>
    </row>
    <row r="19" spans="2:7" ht="9.9499999999999993" customHeight="1" x14ac:dyDescent="0.2">
      <c r="B19" s="5" t="s">
        <v>159</v>
      </c>
      <c r="C19" s="5" t="s">
        <v>97</v>
      </c>
      <c r="D19" s="182"/>
      <c r="E19" s="3787"/>
      <c r="G19" s="28" t="s">
        <v>125</v>
      </c>
    </row>
    <row r="20" spans="2:7" ht="9.9499999999999993" customHeight="1" x14ac:dyDescent="0.2">
      <c r="B20" s="5" t="s">
        <v>95</v>
      </c>
      <c r="C20" s="5" t="s">
        <v>89</v>
      </c>
      <c r="D20" s="182"/>
      <c r="E20" s="3787"/>
      <c r="G20" s="28" t="s">
        <v>92</v>
      </c>
    </row>
    <row r="21" spans="2:7" ht="9.9499999999999993" customHeight="1" x14ac:dyDescent="0.2">
      <c r="B21" s="5" t="s">
        <v>97</v>
      </c>
      <c r="C21" s="5" t="s">
        <v>88</v>
      </c>
      <c r="D21" s="182"/>
      <c r="E21" s="3787"/>
      <c r="G21" s="28" t="s">
        <v>91</v>
      </c>
    </row>
    <row r="22" spans="2:7" ht="9.9499999999999993" customHeight="1" x14ac:dyDescent="0.2">
      <c r="B22" s="5" t="s">
        <v>89</v>
      </c>
      <c r="C22" s="5" t="s">
        <v>92</v>
      </c>
      <c r="D22" s="182"/>
      <c r="E22" s="3787"/>
      <c r="G22" s="28" t="s">
        <v>608</v>
      </c>
    </row>
    <row r="23" spans="2:7" ht="9.9499999999999993" customHeight="1" x14ac:dyDescent="0.2">
      <c r="B23" s="5" t="s">
        <v>89</v>
      </c>
      <c r="C23" s="5" t="s">
        <v>159</v>
      </c>
      <c r="D23" s="182"/>
      <c r="E23" s="3787"/>
      <c r="G23" s="28" t="s">
        <v>208</v>
      </c>
    </row>
    <row r="24" spans="2:7" ht="9.9499999999999993" customHeight="1" x14ac:dyDescent="0.2">
      <c r="B24" s="5" t="s">
        <v>97</v>
      </c>
      <c r="C24" s="5" t="s">
        <v>94</v>
      </c>
      <c r="D24" s="182"/>
      <c r="E24" s="3787"/>
      <c r="G24" s="28" t="s">
        <v>93</v>
      </c>
    </row>
    <row r="25" spans="2:7" ht="9.9499999999999993" customHeight="1" x14ac:dyDescent="0.2">
      <c r="B25" s="5" t="s">
        <v>92</v>
      </c>
      <c r="C25" s="5" t="s">
        <v>97</v>
      </c>
      <c r="D25" s="182"/>
      <c r="E25" s="3787"/>
      <c r="G25" s="28" t="s">
        <v>94</v>
      </c>
    </row>
    <row r="26" spans="2:7" ht="9.9499999999999993" customHeight="1" x14ac:dyDescent="0.2">
      <c r="B26" s="5" t="s">
        <v>92</v>
      </c>
      <c r="C26" s="5" t="s">
        <v>100</v>
      </c>
      <c r="D26" s="182"/>
      <c r="E26" s="3787"/>
      <c r="G26" s="28" t="s">
        <v>129</v>
      </c>
    </row>
    <row r="27" spans="2:7" ht="9.9499999999999993" customHeight="1" x14ac:dyDescent="0.2">
      <c r="B27" s="5" t="s">
        <v>95</v>
      </c>
      <c r="C27" s="5" t="s">
        <v>101</v>
      </c>
      <c r="D27" s="182"/>
      <c r="E27" s="3787"/>
      <c r="G27" s="28" t="s">
        <v>112</v>
      </c>
    </row>
    <row r="28" spans="2:7" ht="9.9499999999999993" customHeight="1" x14ac:dyDescent="0.2">
      <c r="B28" s="5" t="s">
        <v>95</v>
      </c>
      <c r="C28" s="5" t="s">
        <v>103</v>
      </c>
      <c r="D28" s="182"/>
      <c r="E28" s="3787"/>
      <c r="G28" s="28" t="s">
        <v>115</v>
      </c>
    </row>
    <row r="29" spans="2:7" ht="9.9499999999999993" customHeight="1" x14ac:dyDescent="0.2">
      <c r="B29" s="5"/>
      <c r="C29" s="5"/>
      <c r="D29" s="182"/>
      <c r="E29" s="3787"/>
      <c r="G29" s="28" t="s">
        <v>151</v>
      </c>
    </row>
    <row r="30" spans="2:7" ht="9.9499999999999993" customHeight="1" x14ac:dyDescent="0.2">
      <c r="B30" s="5" t="s">
        <v>88</v>
      </c>
      <c r="C30" s="5" t="s">
        <v>89</v>
      </c>
      <c r="D30" s="182">
        <v>40879</v>
      </c>
      <c r="E30" s="3787"/>
      <c r="G30" s="28" t="s">
        <v>95</v>
      </c>
    </row>
    <row r="31" spans="2:7" ht="9.9499999999999993" customHeight="1" x14ac:dyDescent="0.2">
      <c r="B31" s="5" t="s">
        <v>97</v>
      </c>
      <c r="C31" s="5" t="s">
        <v>107</v>
      </c>
      <c r="D31" s="182">
        <v>40879</v>
      </c>
      <c r="E31" s="3787"/>
      <c r="G31" s="28" t="s">
        <v>96</v>
      </c>
    </row>
    <row r="32" spans="2:7" ht="9.9499999999999993" customHeight="1" x14ac:dyDescent="0.2">
      <c r="B32" s="5" t="s">
        <v>88</v>
      </c>
      <c r="C32" s="5" t="s">
        <v>92</v>
      </c>
      <c r="D32" s="182">
        <v>40879</v>
      </c>
      <c r="E32" s="3787"/>
      <c r="G32" s="28" t="s">
        <v>294</v>
      </c>
    </row>
    <row r="33" spans="2:7" ht="9.9499999999999993" customHeight="1" x14ac:dyDescent="0.2">
      <c r="B33" s="5" t="s">
        <v>92</v>
      </c>
      <c r="C33" s="5" t="s">
        <v>208</v>
      </c>
      <c r="D33" s="182">
        <v>40879</v>
      </c>
      <c r="E33" s="3787"/>
      <c r="G33" s="28" t="s">
        <v>204</v>
      </c>
    </row>
    <row r="34" spans="2:7" ht="9.9499999999999993" customHeight="1" x14ac:dyDescent="0.2">
      <c r="B34" s="5" t="s">
        <v>88</v>
      </c>
      <c r="C34" s="5" t="s">
        <v>94</v>
      </c>
      <c r="D34" s="182">
        <v>40879</v>
      </c>
      <c r="E34" s="3787"/>
      <c r="G34" s="28" t="s">
        <v>339</v>
      </c>
    </row>
    <row r="35" spans="2:7" ht="9.9499999999999993" customHeight="1" x14ac:dyDescent="0.2">
      <c r="B35" s="5" t="s">
        <v>88</v>
      </c>
      <c r="C35" s="5" t="s">
        <v>97</v>
      </c>
      <c r="D35" s="182">
        <v>40879</v>
      </c>
      <c r="E35" s="3787"/>
      <c r="G35" s="28" t="s">
        <v>348</v>
      </c>
    </row>
    <row r="36" spans="2:7" ht="9.9499999999999993" customHeight="1" x14ac:dyDescent="0.2">
      <c r="B36" s="5" t="s">
        <v>159</v>
      </c>
      <c r="C36" s="5" t="s">
        <v>99</v>
      </c>
      <c r="D36" s="182">
        <v>40879</v>
      </c>
      <c r="E36" s="3787"/>
      <c r="G36" s="28" t="s">
        <v>280</v>
      </c>
    </row>
    <row r="37" spans="2:7" ht="9.9499999999999993" customHeight="1" x14ac:dyDescent="0.2">
      <c r="B37" s="5" t="s">
        <v>159</v>
      </c>
      <c r="C37" s="5" t="s">
        <v>101</v>
      </c>
      <c r="D37" s="182">
        <v>40879</v>
      </c>
      <c r="E37" s="3787"/>
      <c r="G37" s="28" t="s">
        <v>97</v>
      </c>
    </row>
    <row r="38" spans="2:7" ht="9.9499999999999993" customHeight="1" x14ac:dyDescent="0.2">
      <c r="B38" s="5" t="s">
        <v>88</v>
      </c>
      <c r="C38" s="5" t="s">
        <v>159</v>
      </c>
      <c r="D38" s="182">
        <v>40879</v>
      </c>
      <c r="E38" s="3787"/>
      <c r="G38" s="28" t="s">
        <v>335</v>
      </c>
    </row>
    <row r="39" spans="2:7" ht="9.9499999999999993" customHeight="1" x14ac:dyDescent="0.2">
      <c r="B39" s="5" t="s">
        <v>95</v>
      </c>
      <c r="C39" s="5" t="s">
        <v>88</v>
      </c>
      <c r="D39" s="182">
        <v>40915</v>
      </c>
      <c r="E39" s="3787"/>
      <c r="G39" s="28" t="s">
        <v>128</v>
      </c>
    </row>
    <row r="40" spans="2:7" ht="9.9499999999999993" customHeight="1" x14ac:dyDescent="0.2">
      <c r="B40" s="5" t="s">
        <v>95</v>
      </c>
      <c r="C40" s="5" t="s">
        <v>90</v>
      </c>
      <c r="D40" s="182">
        <v>40915</v>
      </c>
      <c r="E40" s="3787"/>
      <c r="G40" s="28" t="s">
        <v>148</v>
      </c>
    </row>
    <row r="41" spans="2:7" ht="9.9499999999999993" customHeight="1" x14ac:dyDescent="0.2">
      <c r="B41" s="5" t="s">
        <v>93</v>
      </c>
      <c r="C41" s="5" t="s">
        <v>89</v>
      </c>
      <c r="D41" s="182">
        <v>40915</v>
      </c>
      <c r="E41" s="3787"/>
      <c r="G41" s="28" t="s">
        <v>98</v>
      </c>
    </row>
    <row r="42" spans="2:7" ht="9.9499999999999993" customHeight="1" x14ac:dyDescent="0.2">
      <c r="B42" s="5" t="s">
        <v>107</v>
      </c>
      <c r="C42" s="5" t="s">
        <v>208</v>
      </c>
      <c r="D42" s="182">
        <v>40915</v>
      </c>
      <c r="E42" s="3787"/>
      <c r="G42" s="28" t="s">
        <v>185</v>
      </c>
    </row>
    <row r="43" spans="2:7" ht="9.9499999999999993" customHeight="1" x14ac:dyDescent="0.2">
      <c r="B43" s="7" t="s">
        <v>107</v>
      </c>
      <c r="C43" s="5" t="s">
        <v>93</v>
      </c>
      <c r="D43" s="182">
        <v>40915</v>
      </c>
      <c r="E43" s="3787"/>
      <c r="G43" s="28" t="s">
        <v>342</v>
      </c>
    </row>
    <row r="44" spans="2:7" ht="9.9499999999999993" customHeight="1" x14ac:dyDescent="0.2">
      <c r="B44" s="5" t="s">
        <v>93</v>
      </c>
      <c r="C44" s="5" t="s">
        <v>94</v>
      </c>
      <c r="D44" s="182">
        <v>40915</v>
      </c>
      <c r="E44" s="3787"/>
      <c r="G44" s="28" t="s">
        <v>213</v>
      </c>
    </row>
    <row r="45" spans="2:7" ht="9.9499999999999993" customHeight="1" x14ac:dyDescent="0.2">
      <c r="B45" s="5" t="s">
        <v>107</v>
      </c>
      <c r="C45" s="5" t="s">
        <v>95</v>
      </c>
      <c r="D45" s="182">
        <v>40915</v>
      </c>
      <c r="E45" s="3787"/>
      <c r="G45" s="28" t="s">
        <v>312</v>
      </c>
    </row>
    <row r="46" spans="2:7" ht="9.9499999999999993" customHeight="1" x14ac:dyDescent="0.2">
      <c r="B46" s="5" t="s">
        <v>94</v>
      </c>
      <c r="C46" s="5" t="s">
        <v>98</v>
      </c>
      <c r="D46" s="182">
        <v>40915</v>
      </c>
      <c r="E46" s="3787"/>
      <c r="G46" s="28" t="s">
        <v>175</v>
      </c>
    </row>
    <row r="47" spans="2:7" ht="9.9499999999999993" customHeight="1" x14ac:dyDescent="0.2">
      <c r="B47" s="5" t="s">
        <v>94</v>
      </c>
      <c r="C47" s="5" t="s">
        <v>100</v>
      </c>
      <c r="D47" s="182">
        <v>40915</v>
      </c>
      <c r="E47" s="3787"/>
      <c r="G47" s="28" t="s">
        <v>99</v>
      </c>
    </row>
    <row r="48" spans="2:7" ht="9.9499999999999993" customHeight="1" x14ac:dyDescent="0.2">
      <c r="B48" s="5" t="s">
        <v>208</v>
      </c>
      <c r="C48" s="5" t="s">
        <v>101</v>
      </c>
      <c r="D48" s="182">
        <v>40915</v>
      </c>
      <c r="E48" s="3787"/>
      <c r="G48" s="28" t="s">
        <v>114</v>
      </c>
    </row>
    <row r="49" spans="2:7" ht="9.9499999999999993" customHeight="1" x14ac:dyDescent="0.2">
      <c r="B49" s="5" t="s">
        <v>93</v>
      </c>
      <c r="C49" s="5" t="s">
        <v>159</v>
      </c>
      <c r="D49" s="182">
        <v>40915</v>
      </c>
      <c r="E49" s="3787"/>
      <c r="G49" s="28" t="s">
        <v>214</v>
      </c>
    </row>
    <row r="50" spans="2:7" ht="9.9499999999999993" customHeight="1" x14ac:dyDescent="0.2">
      <c r="B50" s="5" t="s">
        <v>107</v>
      </c>
      <c r="C50" s="5" t="s">
        <v>104</v>
      </c>
      <c r="D50" s="182">
        <v>40915</v>
      </c>
      <c r="E50" s="3787"/>
      <c r="G50" s="28" t="s">
        <v>263</v>
      </c>
    </row>
    <row r="51" spans="2:7" ht="9.9499999999999993" customHeight="1" x14ac:dyDescent="0.2">
      <c r="B51" s="7" t="s">
        <v>112</v>
      </c>
      <c r="C51" s="5" t="s">
        <v>88</v>
      </c>
      <c r="D51" s="182">
        <v>40942</v>
      </c>
      <c r="E51" s="3787"/>
      <c r="G51" s="28" t="s">
        <v>200</v>
      </c>
    </row>
    <row r="52" spans="2:7" ht="9.9499999999999993" customHeight="1" x14ac:dyDescent="0.2">
      <c r="B52" s="7" t="s">
        <v>112</v>
      </c>
      <c r="C52" s="5" t="s">
        <v>90</v>
      </c>
      <c r="D52" s="182">
        <v>40942</v>
      </c>
      <c r="E52" s="3787"/>
      <c r="G52" s="28" t="s">
        <v>172</v>
      </c>
    </row>
    <row r="53" spans="2:7" ht="9.9499999999999993" customHeight="1" x14ac:dyDescent="0.2">
      <c r="B53" s="7" t="s">
        <v>101</v>
      </c>
      <c r="C53" s="5" t="s">
        <v>89</v>
      </c>
      <c r="D53" s="182">
        <v>40942</v>
      </c>
      <c r="E53" s="3787"/>
      <c r="G53" s="28" t="s">
        <v>127</v>
      </c>
    </row>
    <row r="54" spans="2:7" ht="9.9499999999999993" customHeight="1" x14ac:dyDescent="0.2">
      <c r="B54" s="7" t="s">
        <v>97</v>
      </c>
      <c r="C54" s="5" t="s">
        <v>92</v>
      </c>
      <c r="D54" s="182">
        <v>40942</v>
      </c>
      <c r="E54" s="3787"/>
      <c r="G54" s="28" t="s">
        <v>237</v>
      </c>
    </row>
    <row r="55" spans="2:7" ht="9.9499999999999993" customHeight="1" x14ac:dyDescent="0.2">
      <c r="B55" s="7" t="s">
        <v>100</v>
      </c>
      <c r="C55" s="5" t="s">
        <v>208</v>
      </c>
      <c r="D55" s="182">
        <v>40942</v>
      </c>
      <c r="E55" s="3787"/>
      <c r="G55" s="28" t="s">
        <v>308</v>
      </c>
    </row>
    <row r="56" spans="2:7" ht="9.9499999999999993" customHeight="1" x14ac:dyDescent="0.2">
      <c r="B56" s="7" t="s">
        <v>89</v>
      </c>
      <c r="C56" s="5" t="s">
        <v>93</v>
      </c>
      <c r="D56" s="182">
        <v>40942</v>
      </c>
      <c r="E56" s="3787"/>
      <c r="G56" s="28" t="s">
        <v>220</v>
      </c>
    </row>
    <row r="57" spans="2:7" ht="9.9499999999999993" customHeight="1" x14ac:dyDescent="0.2">
      <c r="B57" s="7" t="s">
        <v>88</v>
      </c>
      <c r="C57" s="5" t="s">
        <v>97</v>
      </c>
      <c r="D57" s="182">
        <v>40942</v>
      </c>
      <c r="E57" s="3787"/>
      <c r="G57" s="28" t="s">
        <v>207</v>
      </c>
    </row>
    <row r="58" spans="2:7" ht="9.9499999999999993" customHeight="1" x14ac:dyDescent="0.2">
      <c r="B58" s="7" t="s">
        <v>90</v>
      </c>
      <c r="C58" s="5" t="s">
        <v>100</v>
      </c>
      <c r="D58" s="182">
        <v>40942</v>
      </c>
      <c r="E58" s="3787"/>
      <c r="G58" s="28" t="s">
        <v>100</v>
      </c>
    </row>
    <row r="59" spans="2:7" ht="9.9499999999999993" customHeight="1" x14ac:dyDescent="0.2">
      <c r="B59" s="7" t="s">
        <v>112</v>
      </c>
      <c r="C59" s="5" t="s">
        <v>101</v>
      </c>
      <c r="D59" s="182">
        <v>40942</v>
      </c>
      <c r="E59" s="3787"/>
      <c r="G59" s="28" t="s">
        <v>119</v>
      </c>
    </row>
    <row r="60" spans="2:7" ht="9.9499999999999993" customHeight="1" x14ac:dyDescent="0.2">
      <c r="B60" s="7" t="s">
        <v>88</v>
      </c>
      <c r="C60" s="5" t="s">
        <v>159</v>
      </c>
      <c r="D60" s="182">
        <v>40942</v>
      </c>
      <c r="E60" s="3787"/>
      <c r="G60" s="28" t="s">
        <v>101</v>
      </c>
    </row>
    <row r="61" spans="2:7" ht="9.9499999999999993" customHeight="1" x14ac:dyDescent="0.2">
      <c r="B61" s="7" t="s">
        <v>94</v>
      </c>
      <c r="C61" s="5" t="s">
        <v>113</v>
      </c>
      <c r="D61" s="182">
        <v>40962</v>
      </c>
      <c r="E61" s="3787"/>
      <c r="G61" s="28" t="s">
        <v>159</v>
      </c>
    </row>
    <row r="62" spans="2:7" ht="9.9499999999999993" customHeight="1" x14ac:dyDescent="0.2">
      <c r="B62" s="7" t="s">
        <v>94</v>
      </c>
      <c r="C62" s="5" t="s">
        <v>90</v>
      </c>
      <c r="D62" s="182">
        <v>40962</v>
      </c>
      <c r="E62" s="3787"/>
      <c r="G62" s="28" t="s">
        <v>102</v>
      </c>
    </row>
    <row r="63" spans="2:7" ht="9.9499999999999993" customHeight="1" x14ac:dyDescent="0.2">
      <c r="B63" s="7" t="s">
        <v>97</v>
      </c>
      <c r="C63" s="5" t="s">
        <v>89</v>
      </c>
      <c r="D63" s="182">
        <v>40962</v>
      </c>
      <c r="E63" s="3787"/>
      <c r="G63" s="28" t="s">
        <v>173</v>
      </c>
    </row>
    <row r="64" spans="2:7" ht="9.9499999999999993" customHeight="1" x14ac:dyDescent="0.2">
      <c r="B64" s="7" t="s">
        <v>100</v>
      </c>
      <c r="C64" s="5" t="s">
        <v>93</v>
      </c>
      <c r="D64" s="182">
        <v>40962</v>
      </c>
      <c r="E64" s="3787"/>
      <c r="G64" s="28" t="s">
        <v>103</v>
      </c>
    </row>
    <row r="65" spans="2:7" ht="9.9499999999999993" customHeight="1" x14ac:dyDescent="0.2">
      <c r="B65" s="7" t="s">
        <v>97</v>
      </c>
      <c r="C65" s="5" t="s">
        <v>94</v>
      </c>
      <c r="D65" s="182">
        <v>40962</v>
      </c>
      <c r="E65" s="3787"/>
      <c r="G65" s="28" t="s">
        <v>299</v>
      </c>
    </row>
    <row r="66" spans="2:7" ht="9.9499999999999993" customHeight="1" x14ac:dyDescent="0.2">
      <c r="B66" s="7" t="s">
        <v>97</v>
      </c>
      <c r="C66" s="5" t="s">
        <v>100</v>
      </c>
      <c r="D66" s="182">
        <v>40962</v>
      </c>
      <c r="E66" s="3787"/>
      <c r="G66" s="28" t="s">
        <v>158</v>
      </c>
    </row>
    <row r="67" spans="2:7" ht="9.9499999999999993" customHeight="1" x14ac:dyDescent="0.2">
      <c r="B67" s="7" t="s">
        <v>97</v>
      </c>
      <c r="C67" s="5" t="s">
        <v>159</v>
      </c>
      <c r="D67" s="182">
        <v>40962</v>
      </c>
      <c r="E67" s="3787"/>
      <c r="G67" s="28" t="s">
        <v>104</v>
      </c>
    </row>
    <row r="68" spans="2:7" ht="9.9499999999999993" customHeight="1" x14ac:dyDescent="0.2">
      <c r="B68" s="7" t="s">
        <v>98</v>
      </c>
      <c r="C68" s="5" t="s">
        <v>88</v>
      </c>
      <c r="D68" s="182">
        <v>40992</v>
      </c>
      <c r="E68" s="3787"/>
      <c r="G68" s="28" t="s">
        <v>215</v>
      </c>
    </row>
    <row r="69" spans="2:7" ht="9.9499999999999993" customHeight="1" x14ac:dyDescent="0.2">
      <c r="B69" s="7" t="s">
        <v>92</v>
      </c>
      <c r="C69" s="5" t="s">
        <v>90</v>
      </c>
      <c r="D69" s="182">
        <v>40992</v>
      </c>
      <c r="E69" s="3787"/>
      <c r="G69" s="28" t="s">
        <v>174</v>
      </c>
    </row>
    <row r="70" spans="2:7" ht="9.9499999999999993" customHeight="1" x14ac:dyDescent="0.2">
      <c r="B70" s="7" t="s">
        <v>92</v>
      </c>
      <c r="C70" s="5" t="s">
        <v>89</v>
      </c>
      <c r="D70" s="182">
        <v>40992</v>
      </c>
      <c r="E70" s="3787"/>
      <c r="G70" s="29" t="s">
        <v>235</v>
      </c>
    </row>
    <row r="71" spans="2:7" ht="9.9499999999999993" customHeight="1" x14ac:dyDescent="0.2">
      <c r="B71" s="7" t="s">
        <v>92</v>
      </c>
      <c r="C71" s="5" t="s">
        <v>208</v>
      </c>
      <c r="D71" s="182">
        <v>40992</v>
      </c>
      <c r="E71" s="3787"/>
    </row>
    <row r="72" spans="2:7" ht="9.9499999999999993" customHeight="1" x14ac:dyDescent="0.2">
      <c r="B72" s="7" t="s">
        <v>92</v>
      </c>
      <c r="C72" s="5" t="s">
        <v>94</v>
      </c>
      <c r="D72" s="182">
        <v>40992</v>
      </c>
      <c r="E72" s="3787"/>
    </row>
    <row r="73" spans="2:7" ht="9.9499999999999993" customHeight="1" x14ac:dyDescent="0.2">
      <c r="B73" s="7" t="s">
        <v>208</v>
      </c>
      <c r="C73" s="5" t="s">
        <v>98</v>
      </c>
      <c r="D73" s="182">
        <v>40992</v>
      </c>
      <c r="E73" s="3787"/>
    </row>
    <row r="74" spans="2:7" ht="9.9499999999999993" customHeight="1" x14ac:dyDescent="0.2">
      <c r="B74" s="7" t="s">
        <v>92</v>
      </c>
      <c r="C74" s="5" t="s">
        <v>159</v>
      </c>
      <c r="D74" s="182">
        <v>40992</v>
      </c>
      <c r="E74" s="3787"/>
    </row>
    <row r="75" spans="2:7" ht="9.9499999999999993" customHeight="1" x14ac:dyDescent="0.2">
      <c r="B75" s="7" t="s">
        <v>208</v>
      </c>
      <c r="C75" s="5" t="s">
        <v>90</v>
      </c>
      <c r="D75" s="182">
        <v>41033</v>
      </c>
      <c r="E75" s="3787"/>
    </row>
    <row r="76" spans="2:7" ht="9.9499999999999993" customHeight="1" x14ac:dyDescent="0.2">
      <c r="B76" s="7" t="s">
        <v>208</v>
      </c>
      <c r="C76" s="5" t="s">
        <v>89</v>
      </c>
      <c r="D76" s="182">
        <v>41033</v>
      </c>
      <c r="E76" s="3787"/>
    </row>
    <row r="77" spans="2:7" ht="9.9499999999999993" customHeight="1" x14ac:dyDescent="0.2">
      <c r="B77" s="7" t="s">
        <v>93</v>
      </c>
      <c r="C77" s="5" t="s">
        <v>107</v>
      </c>
      <c r="D77" s="182">
        <v>41033</v>
      </c>
      <c r="E77" s="3787"/>
    </row>
    <row r="78" spans="2:7" ht="9.9499999999999993" customHeight="1" x14ac:dyDescent="0.2">
      <c r="B78" s="7" t="s">
        <v>208</v>
      </c>
      <c r="C78" s="5" t="s">
        <v>93</v>
      </c>
      <c r="D78" s="182">
        <v>41033</v>
      </c>
      <c r="E78" s="3787"/>
    </row>
    <row r="79" spans="2:7" ht="9.9499999999999993" customHeight="1" x14ac:dyDescent="0.2">
      <c r="B79" s="7" t="s">
        <v>208</v>
      </c>
      <c r="C79" s="5" t="s">
        <v>94</v>
      </c>
      <c r="D79" s="182">
        <v>41033</v>
      </c>
      <c r="E79" s="3787"/>
    </row>
    <row r="80" spans="2:7" ht="9.9499999999999993" customHeight="1" x14ac:dyDescent="0.2">
      <c r="B80" s="7" t="s">
        <v>93</v>
      </c>
      <c r="C80" s="5" t="s">
        <v>101</v>
      </c>
      <c r="D80" s="182">
        <v>41033</v>
      </c>
      <c r="E80" s="3787"/>
    </row>
    <row r="81" spans="2:5" ht="9.9499999999999993" customHeight="1" x14ac:dyDescent="0.2">
      <c r="B81" s="7" t="s">
        <v>89</v>
      </c>
      <c r="C81" s="5" t="s">
        <v>88</v>
      </c>
      <c r="D81" s="182">
        <v>41040</v>
      </c>
      <c r="E81" s="3787"/>
    </row>
    <row r="82" spans="2:5" ht="9.9499999999999993" customHeight="1" x14ac:dyDescent="0.2">
      <c r="B82" s="7" t="s">
        <v>107</v>
      </c>
      <c r="C82" s="5" t="s">
        <v>90</v>
      </c>
      <c r="D82" s="182">
        <v>41040</v>
      </c>
      <c r="E82" s="3787"/>
    </row>
    <row r="83" spans="2:5" ht="9.9499999999999993" customHeight="1" x14ac:dyDescent="0.2">
      <c r="B83" s="7" t="s">
        <v>90</v>
      </c>
      <c r="C83" s="5" t="s">
        <v>89</v>
      </c>
      <c r="D83" s="182">
        <v>41040</v>
      </c>
      <c r="E83" s="3787"/>
    </row>
    <row r="84" spans="2:5" ht="9.9499999999999993" customHeight="1" x14ac:dyDescent="0.2">
      <c r="B84" s="7" t="s">
        <v>107</v>
      </c>
      <c r="C84" s="5" t="s">
        <v>116</v>
      </c>
      <c r="D84" s="182">
        <v>41040</v>
      </c>
      <c r="E84" s="3787"/>
    </row>
    <row r="85" spans="2:5" ht="9.9499999999999993" customHeight="1" x14ac:dyDescent="0.2">
      <c r="B85" s="7" t="s">
        <v>107</v>
      </c>
      <c r="C85" s="5" t="s">
        <v>92</v>
      </c>
      <c r="D85" s="182">
        <v>41040</v>
      </c>
      <c r="E85" s="3787"/>
    </row>
    <row r="86" spans="2:5" ht="9.9499999999999993" customHeight="1" x14ac:dyDescent="0.2">
      <c r="B86" s="7" t="s">
        <v>107</v>
      </c>
      <c r="C86" s="5" t="s">
        <v>208</v>
      </c>
      <c r="D86" s="182">
        <v>41040</v>
      </c>
      <c r="E86" s="3787"/>
    </row>
    <row r="87" spans="2:5" ht="9.9499999999999993" customHeight="1" x14ac:dyDescent="0.2">
      <c r="B87" s="7" t="s">
        <v>107</v>
      </c>
      <c r="C87" s="5" t="s">
        <v>94</v>
      </c>
      <c r="D87" s="182">
        <v>41040</v>
      </c>
      <c r="E87" s="3787"/>
    </row>
    <row r="88" spans="2:5" ht="9.9499999999999993" customHeight="1" x14ac:dyDescent="0.2">
      <c r="B88" s="7" t="s">
        <v>94</v>
      </c>
      <c r="C88" s="5" t="s">
        <v>115</v>
      </c>
      <c r="D88" s="182">
        <v>41040</v>
      </c>
      <c r="E88" s="3787"/>
    </row>
    <row r="89" spans="2:5" ht="9.9499999999999993" customHeight="1" x14ac:dyDescent="0.2">
      <c r="B89" s="7" t="s">
        <v>107</v>
      </c>
      <c r="C89" s="5" t="s">
        <v>97</v>
      </c>
      <c r="D89" s="182">
        <v>41040</v>
      </c>
      <c r="E89" s="3787"/>
    </row>
    <row r="90" spans="2:5" ht="9.9499999999999993" customHeight="1" x14ac:dyDescent="0.2">
      <c r="B90" s="7" t="s">
        <v>107</v>
      </c>
      <c r="C90" s="5" t="s">
        <v>98</v>
      </c>
      <c r="D90" s="182">
        <v>41040</v>
      </c>
      <c r="E90" s="3787"/>
    </row>
    <row r="91" spans="2:5" ht="9.9499999999999993" customHeight="1" x14ac:dyDescent="0.2">
      <c r="B91" s="7" t="s">
        <v>88</v>
      </c>
      <c r="C91" s="5" t="s">
        <v>114</v>
      </c>
      <c r="D91" s="182">
        <v>41040</v>
      </c>
      <c r="E91" s="3787"/>
    </row>
    <row r="92" spans="2:5" ht="9.9499999999999993" customHeight="1" x14ac:dyDescent="0.2">
      <c r="B92" s="7" t="s">
        <v>94</v>
      </c>
      <c r="C92" s="5" t="s">
        <v>159</v>
      </c>
      <c r="D92" s="182">
        <v>41040</v>
      </c>
      <c r="E92" s="3787"/>
    </row>
    <row r="93" spans="2:5" ht="9.9499999999999993" customHeight="1" thickBot="1" x14ac:dyDescent="0.25">
      <c r="B93" s="7" t="s">
        <v>107</v>
      </c>
      <c r="C93" s="5" t="s">
        <v>103</v>
      </c>
      <c r="D93" s="182">
        <v>41040</v>
      </c>
      <c r="E93" s="3787"/>
    </row>
    <row r="94" spans="2:5" ht="9.9499999999999993" customHeight="1" thickTop="1" x14ac:dyDescent="0.2">
      <c r="B94" s="9" t="s">
        <v>89</v>
      </c>
      <c r="C94" s="10" t="s">
        <v>90</v>
      </c>
      <c r="D94" s="183">
        <v>41117</v>
      </c>
      <c r="E94" s="3783" t="s">
        <v>123</v>
      </c>
    </row>
    <row r="95" spans="2:5" ht="9.9499999999999993" customHeight="1" x14ac:dyDescent="0.2">
      <c r="B95" s="7" t="s">
        <v>208</v>
      </c>
      <c r="C95" s="5" t="s">
        <v>92</v>
      </c>
      <c r="D95" s="182">
        <v>41117</v>
      </c>
      <c r="E95" s="3784"/>
    </row>
    <row r="96" spans="2:5" ht="9.9499999999999993" customHeight="1" x14ac:dyDescent="0.2">
      <c r="B96" s="7" t="s">
        <v>97</v>
      </c>
      <c r="C96" s="5" t="s">
        <v>208</v>
      </c>
      <c r="D96" s="182">
        <v>41117</v>
      </c>
      <c r="E96" s="3784"/>
    </row>
    <row r="97" spans="2:5" ht="9.9499999999999993" customHeight="1" x14ac:dyDescent="0.2">
      <c r="B97" s="7" t="s">
        <v>94</v>
      </c>
      <c r="C97" s="5" t="s">
        <v>93</v>
      </c>
      <c r="D97" s="182">
        <v>41117</v>
      </c>
      <c r="E97" s="3784"/>
    </row>
    <row r="98" spans="2:5" ht="9.9499999999999993" customHeight="1" x14ac:dyDescent="0.2">
      <c r="B98" s="7" t="s">
        <v>89</v>
      </c>
      <c r="C98" s="5" t="s">
        <v>94</v>
      </c>
      <c r="D98" s="182">
        <v>41117</v>
      </c>
      <c r="E98" s="3784"/>
    </row>
    <row r="99" spans="2:5" ht="9.9499999999999993" customHeight="1" x14ac:dyDescent="0.2">
      <c r="B99" s="7" t="s">
        <v>90</v>
      </c>
      <c r="C99" s="5" t="s">
        <v>97</v>
      </c>
      <c r="D99" s="182">
        <v>41117</v>
      </c>
      <c r="E99" s="3784"/>
    </row>
    <row r="100" spans="2:5" ht="9.9499999999999993" customHeight="1" x14ac:dyDescent="0.2">
      <c r="B100" s="7" t="s">
        <v>93</v>
      </c>
      <c r="C100" s="5" t="s">
        <v>119</v>
      </c>
      <c r="D100" s="184">
        <v>41117</v>
      </c>
      <c r="E100" s="3784"/>
    </row>
    <row r="101" spans="2:5" ht="9.9499999999999993" customHeight="1" x14ac:dyDescent="0.2">
      <c r="B101" s="7" t="s">
        <v>89</v>
      </c>
      <c r="C101" s="5" t="s">
        <v>101</v>
      </c>
      <c r="D101" s="182">
        <v>41117</v>
      </c>
      <c r="E101" s="3784"/>
    </row>
    <row r="102" spans="2:5" ht="9.9499999999999993" customHeight="1" x14ac:dyDescent="0.2">
      <c r="B102" s="7" t="s">
        <v>92</v>
      </c>
      <c r="C102" s="5" t="s">
        <v>104</v>
      </c>
      <c r="D102" s="182">
        <v>41117</v>
      </c>
      <c r="E102" s="3784"/>
    </row>
    <row r="103" spans="2:5" ht="9.9499999999999993" customHeight="1" x14ac:dyDescent="0.2">
      <c r="B103" s="7" t="s">
        <v>89</v>
      </c>
      <c r="C103" s="5" t="s">
        <v>155</v>
      </c>
      <c r="D103" s="182">
        <v>41152</v>
      </c>
      <c r="E103" s="3784"/>
    </row>
    <row r="104" spans="2:5" ht="9.9499999999999993" customHeight="1" x14ac:dyDescent="0.2">
      <c r="B104" s="7" t="s">
        <v>97</v>
      </c>
      <c r="C104" s="5" t="s">
        <v>90</v>
      </c>
      <c r="D104" s="182">
        <v>41152</v>
      </c>
      <c r="E104" s="3784"/>
    </row>
    <row r="105" spans="2:5" ht="9.9499999999999993" customHeight="1" x14ac:dyDescent="0.2">
      <c r="B105" s="7" t="s">
        <v>90</v>
      </c>
      <c r="C105" s="5" t="s">
        <v>125</v>
      </c>
      <c r="D105" s="182">
        <v>41152</v>
      </c>
      <c r="E105" s="3784"/>
    </row>
    <row r="106" spans="2:5" ht="9.9499999999999993" customHeight="1" x14ac:dyDescent="0.2">
      <c r="B106" s="7" t="s">
        <v>98</v>
      </c>
      <c r="C106" s="5" t="s">
        <v>94</v>
      </c>
      <c r="D106" s="182">
        <v>41152</v>
      </c>
      <c r="E106" s="3784"/>
    </row>
    <row r="107" spans="2:5" ht="9.9499999999999993" customHeight="1" x14ac:dyDescent="0.2">
      <c r="B107" s="7" t="s">
        <v>89</v>
      </c>
      <c r="C107" s="5" t="s">
        <v>97</v>
      </c>
      <c r="D107" s="182">
        <v>41152</v>
      </c>
      <c r="E107" s="3784"/>
    </row>
    <row r="108" spans="2:5" ht="9.9499999999999993" customHeight="1" x14ac:dyDescent="0.2">
      <c r="B108" s="7" t="s">
        <v>90</v>
      </c>
      <c r="C108" s="5" t="s">
        <v>98</v>
      </c>
      <c r="D108" s="182">
        <v>41152</v>
      </c>
      <c r="E108" s="3784"/>
    </row>
    <row r="109" spans="2:5" ht="9.9499999999999993" customHeight="1" x14ac:dyDescent="0.2">
      <c r="B109" s="7" t="s">
        <v>89</v>
      </c>
      <c r="C109" s="5" t="s">
        <v>159</v>
      </c>
      <c r="D109" s="182">
        <v>41152</v>
      </c>
      <c r="E109" s="3784"/>
    </row>
    <row r="110" spans="2:5" ht="9.9499999999999993" customHeight="1" x14ac:dyDescent="0.2">
      <c r="B110" s="7" t="s">
        <v>90</v>
      </c>
      <c r="C110" s="5" t="s">
        <v>88</v>
      </c>
      <c r="D110" s="182">
        <v>41180</v>
      </c>
      <c r="E110" s="3784"/>
    </row>
    <row r="111" spans="2:5" ht="9.9499999999999993" customHeight="1" x14ac:dyDescent="0.2">
      <c r="B111" s="7" t="s">
        <v>128</v>
      </c>
      <c r="C111" s="5" t="s">
        <v>89</v>
      </c>
      <c r="D111" s="182">
        <v>41180</v>
      </c>
      <c r="E111" s="3784"/>
    </row>
    <row r="112" spans="2:5" ht="9.9499999999999993" customHeight="1" x14ac:dyDescent="0.2">
      <c r="B112" s="7" t="s">
        <v>101</v>
      </c>
      <c r="C112" s="5" t="s">
        <v>107</v>
      </c>
      <c r="D112" s="182">
        <v>41180</v>
      </c>
      <c r="E112" s="3784"/>
    </row>
    <row r="113" spans="2:5" ht="9.9499999999999993" customHeight="1" x14ac:dyDescent="0.2">
      <c r="B113" s="7" t="s">
        <v>90</v>
      </c>
      <c r="C113" s="5" t="s">
        <v>208</v>
      </c>
      <c r="D113" s="182">
        <v>41180</v>
      </c>
      <c r="E113" s="3784"/>
    </row>
    <row r="114" spans="2:5" ht="9.9499999999999993" customHeight="1" x14ac:dyDescent="0.2">
      <c r="B114" s="7" t="s">
        <v>127</v>
      </c>
      <c r="C114" s="5" t="s">
        <v>93</v>
      </c>
      <c r="D114" s="182">
        <v>41180</v>
      </c>
      <c r="E114" s="3784"/>
    </row>
    <row r="115" spans="2:5" ht="9.9499999999999993" customHeight="1" x14ac:dyDescent="0.2">
      <c r="B115" s="7" t="s">
        <v>101</v>
      </c>
      <c r="C115" s="5" t="s">
        <v>97</v>
      </c>
      <c r="D115" s="182">
        <v>41180</v>
      </c>
      <c r="E115" s="3784"/>
    </row>
    <row r="116" spans="2:5" ht="9.9499999999999993" customHeight="1" x14ac:dyDescent="0.2">
      <c r="B116" s="7" t="s">
        <v>88</v>
      </c>
      <c r="C116" s="5" t="s">
        <v>128</v>
      </c>
      <c r="D116" s="182">
        <v>41180</v>
      </c>
      <c r="E116" s="3784"/>
    </row>
    <row r="117" spans="2:5" ht="9.9499999999999993" customHeight="1" x14ac:dyDescent="0.2">
      <c r="B117" s="7" t="s">
        <v>128</v>
      </c>
      <c r="C117" s="5" t="s">
        <v>98</v>
      </c>
      <c r="D117" s="182">
        <v>41180</v>
      </c>
      <c r="E117" s="3784"/>
    </row>
    <row r="118" spans="2:5" ht="9.9499999999999993" customHeight="1" x14ac:dyDescent="0.2">
      <c r="B118" s="7" t="s">
        <v>128</v>
      </c>
      <c r="C118" s="5" t="s">
        <v>127</v>
      </c>
      <c r="D118" s="182">
        <v>41180</v>
      </c>
      <c r="E118" s="3784"/>
    </row>
    <row r="119" spans="2:5" ht="9.9499999999999993" customHeight="1" x14ac:dyDescent="0.2">
      <c r="B119" s="7" t="s">
        <v>88</v>
      </c>
      <c r="C119" s="5" t="s">
        <v>101</v>
      </c>
      <c r="D119" s="182">
        <v>41180</v>
      </c>
      <c r="E119" s="3784"/>
    </row>
    <row r="120" spans="2:5" ht="9.9499999999999993" customHeight="1" x14ac:dyDescent="0.2">
      <c r="B120" s="7" t="s">
        <v>90</v>
      </c>
      <c r="C120" s="5" t="s">
        <v>159</v>
      </c>
      <c r="D120" s="182">
        <v>41180</v>
      </c>
      <c r="E120" s="3784"/>
    </row>
    <row r="121" spans="2:5" ht="9.9499999999999993" customHeight="1" x14ac:dyDescent="0.2">
      <c r="B121" s="7" t="s">
        <v>92</v>
      </c>
      <c r="C121" s="5" t="s">
        <v>90</v>
      </c>
      <c r="D121" s="182">
        <v>41208</v>
      </c>
      <c r="E121" s="3784"/>
    </row>
    <row r="122" spans="2:5" ht="9.9499999999999993" customHeight="1" x14ac:dyDescent="0.2">
      <c r="B122" s="7" t="s">
        <v>92</v>
      </c>
      <c r="C122" s="5" t="s">
        <v>89</v>
      </c>
      <c r="D122" s="182">
        <v>41208</v>
      </c>
      <c r="E122" s="3784"/>
    </row>
    <row r="123" spans="2:5" ht="9.9499999999999993" customHeight="1" x14ac:dyDescent="0.2">
      <c r="B123" s="7" t="s">
        <v>92</v>
      </c>
      <c r="C123" s="5" t="s">
        <v>208</v>
      </c>
      <c r="D123" s="182">
        <v>41208</v>
      </c>
      <c r="E123" s="3784"/>
    </row>
    <row r="124" spans="2:5" ht="9.9499999999999993" customHeight="1" x14ac:dyDescent="0.2">
      <c r="B124" s="7" t="s">
        <v>92</v>
      </c>
      <c r="C124" s="5" t="s">
        <v>94</v>
      </c>
      <c r="D124" s="182">
        <v>41208</v>
      </c>
      <c r="E124" s="3784"/>
    </row>
    <row r="125" spans="2:5" ht="9.9499999999999993" customHeight="1" x14ac:dyDescent="0.2">
      <c r="B125" s="7" t="s">
        <v>127</v>
      </c>
      <c r="C125" s="5" t="s">
        <v>129</v>
      </c>
      <c r="D125" s="182">
        <v>41208</v>
      </c>
      <c r="E125" s="3784"/>
    </row>
    <row r="126" spans="2:5" ht="9.9499999999999993" customHeight="1" x14ac:dyDescent="0.2">
      <c r="B126" s="7" t="s">
        <v>92</v>
      </c>
      <c r="C126" s="5" t="s">
        <v>97</v>
      </c>
      <c r="D126" s="182">
        <v>41208</v>
      </c>
      <c r="E126" s="3784"/>
    </row>
    <row r="127" spans="2:5" ht="9.9499999999999993" customHeight="1" x14ac:dyDescent="0.2">
      <c r="B127" s="7" t="s">
        <v>89</v>
      </c>
      <c r="C127" s="5" t="s">
        <v>127</v>
      </c>
      <c r="D127" s="182">
        <v>41208</v>
      </c>
      <c r="E127" s="3784"/>
    </row>
    <row r="128" spans="2:5" ht="9.9499999999999993" customHeight="1" x14ac:dyDescent="0.2">
      <c r="B128" s="7" t="s">
        <v>103</v>
      </c>
      <c r="C128" s="5" t="s">
        <v>90</v>
      </c>
      <c r="D128" s="182">
        <v>41250</v>
      </c>
      <c r="E128" s="3784"/>
    </row>
    <row r="129" spans="2:5" ht="9.9499999999999993" customHeight="1" x14ac:dyDescent="0.2">
      <c r="B129" s="7" t="s">
        <v>94</v>
      </c>
      <c r="C129" s="5" t="s">
        <v>89</v>
      </c>
      <c r="D129" s="182">
        <v>41250</v>
      </c>
      <c r="E129" s="3784"/>
    </row>
    <row r="130" spans="2:5" ht="9.9499999999999993" customHeight="1" x14ac:dyDescent="0.2">
      <c r="B130" s="7" t="s">
        <v>94</v>
      </c>
      <c r="C130" s="5" t="s">
        <v>92</v>
      </c>
      <c r="D130" s="182">
        <v>41250</v>
      </c>
      <c r="E130" s="3784"/>
    </row>
    <row r="131" spans="2:5" ht="9.9499999999999993" customHeight="1" x14ac:dyDescent="0.2">
      <c r="B131" s="7" t="s">
        <v>92</v>
      </c>
      <c r="C131" s="5" t="s">
        <v>208</v>
      </c>
      <c r="D131" s="182">
        <v>41250</v>
      </c>
      <c r="E131" s="3784"/>
    </row>
    <row r="132" spans="2:5" ht="9.9499999999999993" customHeight="1" x14ac:dyDescent="0.2">
      <c r="B132" s="7" t="s">
        <v>101</v>
      </c>
      <c r="C132" s="5" t="s">
        <v>94</v>
      </c>
      <c r="D132" s="184">
        <v>41250</v>
      </c>
      <c r="E132" s="3784"/>
    </row>
    <row r="133" spans="2:5" ht="9.9499999999999993" customHeight="1" x14ac:dyDescent="0.2">
      <c r="B133" s="7" t="s">
        <v>89</v>
      </c>
      <c r="C133" s="5" t="s">
        <v>128</v>
      </c>
      <c r="D133" s="182">
        <v>41250</v>
      </c>
      <c r="E133" s="3784"/>
    </row>
    <row r="134" spans="2:5" ht="9.9499999999999993" customHeight="1" x14ac:dyDescent="0.2">
      <c r="B134" s="7" t="s">
        <v>92</v>
      </c>
      <c r="C134" s="5" t="s">
        <v>127</v>
      </c>
      <c r="D134" s="182">
        <v>41250</v>
      </c>
      <c r="E134" s="3784"/>
    </row>
    <row r="135" spans="2:5" ht="9.9499999999999993" customHeight="1" x14ac:dyDescent="0.2">
      <c r="B135" s="7" t="s">
        <v>94</v>
      </c>
      <c r="C135" s="5" t="s">
        <v>100</v>
      </c>
      <c r="D135" s="182">
        <v>41250</v>
      </c>
      <c r="E135" s="3784"/>
    </row>
    <row r="136" spans="2:5" ht="9.9499999999999993" customHeight="1" x14ac:dyDescent="0.2">
      <c r="B136" s="7" t="s">
        <v>92</v>
      </c>
      <c r="C136" s="5" t="s">
        <v>159</v>
      </c>
      <c r="D136" s="182">
        <v>41250</v>
      </c>
      <c r="E136" s="3784"/>
    </row>
    <row r="137" spans="2:5" ht="9.9499999999999993" customHeight="1" x14ac:dyDescent="0.2">
      <c r="B137" s="7" t="s">
        <v>92</v>
      </c>
      <c r="C137" s="5" t="s">
        <v>102</v>
      </c>
      <c r="D137" s="182">
        <v>41250</v>
      </c>
      <c r="E137" s="3784"/>
    </row>
    <row r="138" spans="2:5" ht="9.9499999999999993" customHeight="1" x14ac:dyDescent="0.2">
      <c r="B138" s="7" t="s">
        <v>92</v>
      </c>
      <c r="C138" s="5" t="s">
        <v>103</v>
      </c>
      <c r="D138" s="182">
        <v>41250</v>
      </c>
      <c r="E138" s="3784"/>
    </row>
    <row r="139" spans="2:5" ht="9.9499999999999993" customHeight="1" x14ac:dyDescent="0.2">
      <c r="B139" s="7" t="s">
        <v>89</v>
      </c>
      <c r="C139" s="5" t="s">
        <v>90</v>
      </c>
      <c r="D139" s="182">
        <v>41271</v>
      </c>
      <c r="E139" s="3784"/>
    </row>
    <row r="140" spans="2:5" ht="9.9499999999999993" customHeight="1" x14ac:dyDescent="0.2">
      <c r="B140" s="7" t="s">
        <v>129</v>
      </c>
      <c r="C140" s="5" t="s">
        <v>89</v>
      </c>
      <c r="D140" s="182">
        <v>41271</v>
      </c>
      <c r="E140" s="3784"/>
    </row>
    <row r="141" spans="2:5" ht="9.9499999999999993" customHeight="1" x14ac:dyDescent="0.2">
      <c r="B141" s="7" t="s">
        <v>148</v>
      </c>
      <c r="C141" s="5" t="s">
        <v>208</v>
      </c>
      <c r="D141" s="182">
        <v>41271</v>
      </c>
      <c r="E141" s="3784"/>
    </row>
    <row r="142" spans="2:5" ht="9.9499999999999993" customHeight="1" x14ac:dyDescent="0.2">
      <c r="B142" s="7" t="s">
        <v>128</v>
      </c>
      <c r="C142" s="5" t="s">
        <v>93</v>
      </c>
      <c r="D142" s="182">
        <v>41271</v>
      </c>
      <c r="E142" s="3784"/>
    </row>
    <row r="143" spans="2:5" ht="9.9499999999999993" customHeight="1" x14ac:dyDescent="0.2">
      <c r="B143" s="7" t="s">
        <v>93</v>
      </c>
      <c r="C143" s="5" t="s">
        <v>94</v>
      </c>
      <c r="D143" s="184">
        <v>41271</v>
      </c>
      <c r="E143" s="3784"/>
    </row>
    <row r="144" spans="2:5" ht="9.9499999999999993" customHeight="1" x14ac:dyDescent="0.2">
      <c r="B144" s="7" t="s">
        <v>148</v>
      </c>
      <c r="C144" s="5" t="s">
        <v>129</v>
      </c>
      <c r="D144" s="182">
        <v>41271</v>
      </c>
      <c r="E144" s="3784"/>
    </row>
    <row r="145" spans="2:5" ht="9.9499999999999993" customHeight="1" x14ac:dyDescent="0.2">
      <c r="B145" s="7" t="s">
        <v>129</v>
      </c>
      <c r="C145" s="5" t="s">
        <v>128</v>
      </c>
      <c r="D145" s="182">
        <v>41271</v>
      </c>
      <c r="E145" s="3784"/>
    </row>
    <row r="146" spans="2:5" ht="9.9499999999999993" customHeight="1" x14ac:dyDescent="0.2">
      <c r="B146" s="7" t="s">
        <v>129</v>
      </c>
      <c r="C146" s="5" t="s">
        <v>127</v>
      </c>
      <c r="D146" s="182">
        <v>41271</v>
      </c>
      <c r="E146" s="3784"/>
    </row>
    <row r="147" spans="2:5" ht="9.9499999999999993" customHeight="1" x14ac:dyDescent="0.2">
      <c r="B147" s="7" t="s">
        <v>148</v>
      </c>
      <c r="C147" s="5" t="s">
        <v>159</v>
      </c>
      <c r="D147" s="182">
        <v>41271</v>
      </c>
      <c r="E147" s="3784"/>
    </row>
    <row r="148" spans="2:5" ht="9.9499999999999993" customHeight="1" x14ac:dyDescent="0.2">
      <c r="B148" s="7" t="s">
        <v>88</v>
      </c>
      <c r="C148" s="5" t="s">
        <v>90</v>
      </c>
      <c r="D148" s="182">
        <v>41278</v>
      </c>
      <c r="E148" s="3784"/>
    </row>
    <row r="149" spans="2:5" ht="9.9499999999999993" customHeight="1" x14ac:dyDescent="0.2">
      <c r="B149" s="7" t="s">
        <v>88</v>
      </c>
      <c r="C149" s="5" t="s">
        <v>89</v>
      </c>
      <c r="D149" s="182">
        <v>41278</v>
      </c>
      <c r="E149" s="3784"/>
    </row>
    <row r="150" spans="2:5" ht="9.9499999999999993" customHeight="1" x14ac:dyDescent="0.2">
      <c r="B150" s="7" t="s">
        <v>104</v>
      </c>
      <c r="C150" s="5" t="s">
        <v>107</v>
      </c>
      <c r="D150" s="182">
        <v>41278</v>
      </c>
      <c r="E150" s="3784"/>
    </row>
    <row r="151" spans="2:5" ht="9.9499999999999993" customHeight="1" x14ac:dyDescent="0.2">
      <c r="B151" s="7" t="s">
        <v>107</v>
      </c>
      <c r="C151" s="5" t="s">
        <v>208</v>
      </c>
      <c r="D151" s="182">
        <v>41278</v>
      </c>
      <c r="E151" s="3784"/>
    </row>
    <row r="152" spans="2:5" ht="9.9499999999999993" customHeight="1" x14ac:dyDescent="0.2">
      <c r="B152" s="7" t="s">
        <v>88</v>
      </c>
      <c r="C152" s="5" t="s">
        <v>94</v>
      </c>
      <c r="D152" s="182">
        <v>41278</v>
      </c>
      <c r="E152" s="3784"/>
    </row>
    <row r="153" spans="2:5" ht="9.9499999999999993" customHeight="1" x14ac:dyDescent="0.2">
      <c r="B153" s="7" t="s">
        <v>104</v>
      </c>
      <c r="C153" s="5" t="s">
        <v>100</v>
      </c>
      <c r="D153" s="182">
        <v>41278</v>
      </c>
      <c r="E153" s="3784"/>
    </row>
    <row r="154" spans="2:5" ht="9.9499999999999993" customHeight="1" x14ac:dyDescent="0.2">
      <c r="B154" s="7" t="s">
        <v>88</v>
      </c>
      <c r="C154" s="5" t="s">
        <v>101</v>
      </c>
      <c r="D154" s="182">
        <v>41278</v>
      </c>
      <c r="E154" s="3784"/>
    </row>
    <row r="155" spans="2:5" ht="9.9499999999999993" customHeight="1" x14ac:dyDescent="0.2">
      <c r="B155" s="7" t="s">
        <v>104</v>
      </c>
      <c r="C155" s="5" t="s">
        <v>159</v>
      </c>
      <c r="D155" s="182">
        <v>41278</v>
      </c>
      <c r="E155" s="3784"/>
    </row>
    <row r="156" spans="2:5" ht="9.9499999999999993" customHeight="1" x14ac:dyDescent="0.2">
      <c r="B156" s="7" t="s">
        <v>101</v>
      </c>
      <c r="C156" s="5" t="s">
        <v>104</v>
      </c>
      <c r="D156" s="182">
        <v>41278</v>
      </c>
      <c r="E156" s="3784"/>
    </row>
    <row r="157" spans="2:5" ht="9.9499999999999993" customHeight="1" x14ac:dyDescent="0.2">
      <c r="B157" s="7" t="s">
        <v>159</v>
      </c>
      <c r="C157" s="5" t="s">
        <v>150</v>
      </c>
      <c r="D157" s="182">
        <v>41306</v>
      </c>
      <c r="E157" s="3784"/>
    </row>
    <row r="158" spans="2:5" ht="9.9499999999999993" customHeight="1" x14ac:dyDescent="0.2">
      <c r="B158" s="7" t="s">
        <v>100</v>
      </c>
      <c r="C158" s="5" t="s">
        <v>90</v>
      </c>
      <c r="D158" s="182">
        <v>41306</v>
      </c>
      <c r="E158" s="3784"/>
    </row>
    <row r="159" spans="2:5" ht="9.9499999999999993" customHeight="1" x14ac:dyDescent="0.2">
      <c r="B159" s="7" t="s">
        <v>208</v>
      </c>
      <c r="C159" s="5" t="s">
        <v>89</v>
      </c>
      <c r="D159" s="182">
        <v>41306</v>
      </c>
      <c r="E159" s="3784"/>
    </row>
    <row r="160" spans="2:5" ht="9.9499999999999993" customHeight="1" x14ac:dyDescent="0.2">
      <c r="B160" s="7" t="s">
        <v>159</v>
      </c>
      <c r="C160" s="5" t="s">
        <v>208</v>
      </c>
      <c r="D160" s="182">
        <v>41306</v>
      </c>
      <c r="E160" s="3784"/>
    </row>
    <row r="161" spans="2:5" ht="9.9499999999999993" customHeight="1" x14ac:dyDescent="0.2">
      <c r="B161" s="7" t="s">
        <v>208</v>
      </c>
      <c r="C161" s="5" t="s">
        <v>94</v>
      </c>
      <c r="D161" s="182">
        <v>41306</v>
      </c>
      <c r="E161" s="3784"/>
    </row>
    <row r="162" spans="2:5" ht="9.9499999999999993" customHeight="1" x14ac:dyDescent="0.2">
      <c r="B162" s="7" t="s">
        <v>159</v>
      </c>
      <c r="C162" s="5" t="s">
        <v>100</v>
      </c>
      <c r="D162" s="182">
        <v>41306</v>
      </c>
      <c r="E162" s="3784"/>
    </row>
    <row r="163" spans="2:5" ht="9.9499999999999993" customHeight="1" x14ac:dyDescent="0.2">
      <c r="B163" s="7" t="s">
        <v>150</v>
      </c>
      <c r="C163" s="5" t="s">
        <v>102</v>
      </c>
      <c r="D163" s="182">
        <v>41306</v>
      </c>
      <c r="E163" s="3784"/>
    </row>
    <row r="164" spans="2:5" ht="9.9499999999999993" customHeight="1" x14ac:dyDescent="0.2">
      <c r="B164" s="7" t="s">
        <v>101</v>
      </c>
      <c r="C164" s="7" t="s">
        <v>88</v>
      </c>
      <c r="D164" s="182">
        <v>41334</v>
      </c>
      <c r="E164" s="3784"/>
    </row>
    <row r="165" spans="2:5" ht="9.9499999999999993" customHeight="1" x14ac:dyDescent="0.2">
      <c r="B165" s="7" t="s">
        <v>101</v>
      </c>
      <c r="C165" s="7" t="s">
        <v>90</v>
      </c>
      <c r="D165" s="182">
        <v>41334</v>
      </c>
      <c r="E165" s="3784"/>
    </row>
    <row r="166" spans="2:5" ht="9.9499999999999993" customHeight="1" x14ac:dyDescent="0.2">
      <c r="B166" s="7" t="s">
        <v>101</v>
      </c>
      <c r="C166" s="7" t="s">
        <v>89</v>
      </c>
      <c r="D166" s="182">
        <v>41334</v>
      </c>
      <c r="E166" s="3784"/>
    </row>
    <row r="167" spans="2:5" ht="9.9499999999999993" customHeight="1" x14ac:dyDescent="0.2">
      <c r="B167" s="7" t="s">
        <v>101</v>
      </c>
      <c r="C167" s="7" t="s">
        <v>208</v>
      </c>
      <c r="D167" s="182">
        <v>41334</v>
      </c>
      <c r="E167" s="3784"/>
    </row>
    <row r="168" spans="2:5" ht="9.9499999999999993" customHeight="1" x14ac:dyDescent="0.2">
      <c r="B168" s="7" t="s">
        <v>90</v>
      </c>
      <c r="C168" s="7" t="s">
        <v>129</v>
      </c>
      <c r="D168" s="182">
        <v>41334</v>
      </c>
      <c r="E168" s="3784"/>
    </row>
    <row r="169" spans="2:5" ht="9.9499999999999993" customHeight="1" x14ac:dyDescent="0.2">
      <c r="B169" s="7" t="s">
        <v>101</v>
      </c>
      <c r="C169" s="7" t="s">
        <v>151</v>
      </c>
      <c r="D169" s="182">
        <v>41334</v>
      </c>
      <c r="E169" s="3784"/>
    </row>
    <row r="170" spans="2:5" ht="9.9499999999999993" customHeight="1" x14ac:dyDescent="0.2">
      <c r="B170" s="7" t="s">
        <v>101</v>
      </c>
      <c r="C170" s="7" t="s">
        <v>97</v>
      </c>
      <c r="D170" s="182">
        <v>41334</v>
      </c>
      <c r="E170" s="3784"/>
    </row>
    <row r="171" spans="2:5" ht="9.9499999999999993" customHeight="1" x14ac:dyDescent="0.2">
      <c r="B171" s="7" t="s">
        <v>88</v>
      </c>
      <c r="C171" s="5" t="s">
        <v>127</v>
      </c>
      <c r="D171" s="182">
        <v>41334</v>
      </c>
      <c r="E171" s="3784"/>
    </row>
    <row r="172" spans="2:5" ht="9.9499999999999993" customHeight="1" x14ac:dyDescent="0.2">
      <c r="B172" s="7" t="s">
        <v>101</v>
      </c>
      <c r="C172" s="7" t="s">
        <v>100</v>
      </c>
      <c r="D172" s="182">
        <v>41334</v>
      </c>
      <c r="E172" s="3784"/>
    </row>
    <row r="173" spans="2:5" ht="9.9499999999999993" customHeight="1" x14ac:dyDescent="0.2">
      <c r="B173" s="7" t="s">
        <v>151</v>
      </c>
      <c r="C173" s="5" t="s">
        <v>159</v>
      </c>
      <c r="D173" s="182">
        <v>41334</v>
      </c>
      <c r="E173" s="3784"/>
    </row>
    <row r="174" spans="2:5" ht="9.9499999999999993" customHeight="1" x14ac:dyDescent="0.2">
      <c r="B174" s="7" t="s">
        <v>208</v>
      </c>
      <c r="C174" s="7" t="s">
        <v>158</v>
      </c>
      <c r="D174" s="182">
        <v>41348</v>
      </c>
      <c r="E174" s="3784"/>
    </row>
    <row r="175" spans="2:5" ht="9.9499999999999993" customHeight="1" x14ac:dyDescent="0.2">
      <c r="B175" s="7" t="s">
        <v>159</v>
      </c>
      <c r="C175" s="7" t="s">
        <v>98</v>
      </c>
      <c r="D175" s="182">
        <v>41348</v>
      </c>
      <c r="E175" s="3784"/>
    </row>
    <row r="176" spans="2:5" ht="9.9499999999999993" customHeight="1" x14ac:dyDescent="0.2">
      <c r="B176" s="7" t="s">
        <v>129</v>
      </c>
      <c r="C176" s="7" t="s">
        <v>89</v>
      </c>
      <c r="D176" s="182">
        <v>41348</v>
      </c>
      <c r="E176" s="3784"/>
    </row>
    <row r="177" spans="2:5" ht="9.9499999999999993" customHeight="1" x14ac:dyDescent="0.2">
      <c r="B177" s="7" t="s">
        <v>159</v>
      </c>
      <c r="C177" s="7" t="s">
        <v>90</v>
      </c>
      <c r="D177" s="182">
        <v>41348</v>
      </c>
      <c r="E177" s="3784"/>
    </row>
    <row r="178" spans="2:5" ht="9.9499999999999993" customHeight="1" x14ac:dyDescent="0.2">
      <c r="B178" s="7" t="s">
        <v>129</v>
      </c>
      <c r="C178" s="7" t="s">
        <v>94</v>
      </c>
      <c r="D178" s="182">
        <v>41348</v>
      </c>
      <c r="E178" s="3784"/>
    </row>
    <row r="179" spans="2:5" ht="9.9499999999999993" customHeight="1" x14ac:dyDescent="0.2">
      <c r="B179" s="7" t="s">
        <v>104</v>
      </c>
      <c r="C179" s="7" t="s">
        <v>208</v>
      </c>
      <c r="D179" s="182">
        <v>41348</v>
      </c>
      <c r="E179" s="3784"/>
    </row>
    <row r="180" spans="2:5" ht="9.9499999999999993" customHeight="1" x14ac:dyDescent="0.2">
      <c r="B180" s="7" t="s">
        <v>104</v>
      </c>
      <c r="C180" s="7" t="s">
        <v>100</v>
      </c>
      <c r="D180" s="182">
        <v>41348</v>
      </c>
      <c r="E180" s="3784"/>
    </row>
    <row r="181" spans="2:5" ht="9.9499999999999993" customHeight="1" x14ac:dyDescent="0.2">
      <c r="B181" s="7" t="s">
        <v>104</v>
      </c>
      <c r="C181" s="7" t="s">
        <v>129</v>
      </c>
      <c r="D181" s="182">
        <v>41348</v>
      </c>
      <c r="E181" s="3784"/>
    </row>
    <row r="182" spans="2:5" ht="9.9499999999999993" customHeight="1" x14ac:dyDescent="0.2">
      <c r="B182" s="7" t="s">
        <v>104</v>
      </c>
      <c r="C182" s="7" t="s">
        <v>159</v>
      </c>
      <c r="D182" s="182">
        <v>41348</v>
      </c>
      <c r="E182" s="3784"/>
    </row>
    <row r="183" spans="2:5" ht="9.9499999999999993" customHeight="1" x14ac:dyDescent="0.2">
      <c r="B183" s="7" t="s">
        <v>104</v>
      </c>
      <c r="C183" s="7" t="s">
        <v>97</v>
      </c>
      <c r="D183" s="182">
        <v>41348</v>
      </c>
      <c r="E183" s="3784"/>
    </row>
    <row r="184" spans="2:5" ht="9.9499999999999993" customHeight="1" x14ac:dyDescent="0.2">
      <c r="B184" s="7" t="s">
        <v>129</v>
      </c>
      <c r="C184" s="7" t="s">
        <v>90</v>
      </c>
      <c r="D184" s="182">
        <v>41362</v>
      </c>
      <c r="E184" s="3784"/>
    </row>
    <row r="185" spans="2:5" ht="9.9499999999999993" customHeight="1" x14ac:dyDescent="0.2">
      <c r="B185" s="7" t="s">
        <v>98</v>
      </c>
      <c r="C185" s="7" t="s">
        <v>94</v>
      </c>
      <c r="D185" s="182">
        <v>41362</v>
      </c>
      <c r="E185" s="3784"/>
    </row>
    <row r="186" spans="2:5" ht="9.9499999999999993" customHeight="1" x14ac:dyDescent="0.2">
      <c r="B186" s="7" t="s">
        <v>151</v>
      </c>
      <c r="C186" s="7" t="s">
        <v>161</v>
      </c>
      <c r="D186" s="182">
        <v>41362</v>
      </c>
      <c r="E186" s="3784"/>
    </row>
    <row r="187" spans="2:5" ht="9.9499999999999993" customHeight="1" x14ac:dyDescent="0.2">
      <c r="B187" s="7" t="s">
        <v>127</v>
      </c>
      <c r="C187" s="7" t="s">
        <v>125</v>
      </c>
      <c r="D187" s="182">
        <v>41362</v>
      </c>
      <c r="E187" s="3784"/>
    </row>
    <row r="188" spans="2:5" ht="9.9499999999999993" customHeight="1" x14ac:dyDescent="0.2">
      <c r="B188" s="7" t="s">
        <v>100</v>
      </c>
      <c r="C188" s="7" t="s">
        <v>101</v>
      </c>
      <c r="D188" s="182">
        <v>41362</v>
      </c>
      <c r="E188" s="3784"/>
    </row>
    <row r="189" spans="2:5" ht="9.9499999999999993" customHeight="1" x14ac:dyDescent="0.2">
      <c r="B189" s="7" t="s">
        <v>100</v>
      </c>
      <c r="C189" s="7" t="s">
        <v>151</v>
      </c>
      <c r="D189" s="182">
        <v>41362</v>
      </c>
      <c r="E189" s="3784"/>
    </row>
    <row r="190" spans="2:5" ht="9.9499999999999993" customHeight="1" x14ac:dyDescent="0.2">
      <c r="B190" s="7" t="s">
        <v>127</v>
      </c>
      <c r="C190" s="7" t="s">
        <v>90</v>
      </c>
      <c r="D190" s="182">
        <v>41362</v>
      </c>
      <c r="E190" s="3784"/>
    </row>
    <row r="191" spans="2:5" ht="9.9499999999999993" customHeight="1" x14ac:dyDescent="0.2">
      <c r="B191" s="7" t="s">
        <v>102</v>
      </c>
      <c r="C191" s="7" t="s">
        <v>89</v>
      </c>
      <c r="D191" s="182">
        <v>41362</v>
      </c>
      <c r="E191" s="3784"/>
    </row>
    <row r="192" spans="2:5" ht="9.9499999999999993" customHeight="1" x14ac:dyDescent="0.2">
      <c r="B192" s="7" t="s">
        <v>127</v>
      </c>
      <c r="C192" s="7" t="s">
        <v>97</v>
      </c>
      <c r="D192" s="182">
        <v>41362</v>
      </c>
      <c r="E192" s="3784"/>
    </row>
    <row r="193" spans="2:5" ht="9.9499999999999993" customHeight="1" x14ac:dyDescent="0.2">
      <c r="B193" s="7" t="s">
        <v>102</v>
      </c>
      <c r="C193" s="7" t="s">
        <v>208</v>
      </c>
      <c r="D193" s="182">
        <v>41362</v>
      </c>
      <c r="E193" s="3784"/>
    </row>
    <row r="194" spans="2:5" ht="9.9499999999999993" customHeight="1" x14ac:dyDescent="0.2">
      <c r="B194" s="7" t="s">
        <v>102</v>
      </c>
      <c r="C194" s="7" t="s">
        <v>127</v>
      </c>
      <c r="D194" s="182">
        <v>41362</v>
      </c>
      <c r="E194" s="3784"/>
    </row>
    <row r="195" spans="2:5" ht="9.9499999999999993" customHeight="1" x14ac:dyDescent="0.2">
      <c r="B195" s="7" t="s">
        <v>100</v>
      </c>
      <c r="C195" s="7" t="s">
        <v>98</v>
      </c>
      <c r="D195" s="182">
        <v>41362</v>
      </c>
      <c r="E195" s="3784"/>
    </row>
    <row r="196" spans="2:5" ht="9.9499999999999993" customHeight="1" x14ac:dyDescent="0.2">
      <c r="B196" s="7" t="s">
        <v>102</v>
      </c>
      <c r="C196" s="7" t="s">
        <v>100</v>
      </c>
      <c r="D196" s="182">
        <v>41362</v>
      </c>
      <c r="E196" s="3784"/>
    </row>
    <row r="197" spans="2:5" ht="9.9499999999999993" customHeight="1" x14ac:dyDescent="0.2">
      <c r="B197" s="7" t="s">
        <v>129</v>
      </c>
      <c r="C197" s="7" t="s">
        <v>95</v>
      </c>
      <c r="D197" s="182">
        <v>41397</v>
      </c>
      <c r="E197" s="3784"/>
    </row>
    <row r="198" spans="2:5" ht="9.9499999999999993" customHeight="1" x14ac:dyDescent="0.2">
      <c r="B198" s="7" t="s">
        <v>89</v>
      </c>
      <c r="C198" s="7" t="s">
        <v>94</v>
      </c>
      <c r="D198" s="182">
        <v>41397</v>
      </c>
      <c r="E198" s="3784"/>
    </row>
    <row r="199" spans="2:5" ht="9.9499999999999993" customHeight="1" x14ac:dyDescent="0.2">
      <c r="B199" s="7" t="s">
        <v>92</v>
      </c>
      <c r="C199" s="7" t="s">
        <v>150</v>
      </c>
      <c r="D199" s="182">
        <v>41397</v>
      </c>
      <c r="E199" s="3784"/>
    </row>
    <row r="200" spans="2:5" ht="9.9499999999999993" customHeight="1" x14ac:dyDescent="0.2">
      <c r="B200" s="7" t="s">
        <v>170</v>
      </c>
      <c r="C200" s="7" t="s">
        <v>161</v>
      </c>
      <c r="D200" s="182">
        <v>41397</v>
      </c>
      <c r="E200" s="3784"/>
    </row>
    <row r="201" spans="2:5" ht="9.9499999999999993" customHeight="1" x14ac:dyDescent="0.2">
      <c r="B201" s="7" t="s">
        <v>172</v>
      </c>
      <c r="C201" s="7" t="s">
        <v>173</v>
      </c>
      <c r="D201" s="182">
        <v>41397</v>
      </c>
      <c r="E201" s="3784"/>
    </row>
    <row r="202" spans="2:5" ht="9.9499999999999993" customHeight="1" x14ac:dyDescent="0.2">
      <c r="B202" s="7" t="s">
        <v>92</v>
      </c>
      <c r="C202" s="7" t="s">
        <v>89</v>
      </c>
      <c r="D202" s="182">
        <v>41397</v>
      </c>
      <c r="E202" s="3784"/>
    </row>
    <row r="203" spans="2:5" ht="9.9499999999999993" customHeight="1" x14ac:dyDescent="0.2">
      <c r="B203" s="7" t="s">
        <v>90</v>
      </c>
      <c r="C203" s="7" t="s">
        <v>208</v>
      </c>
      <c r="D203" s="182">
        <v>41397</v>
      </c>
      <c r="E203" s="3784"/>
    </row>
    <row r="204" spans="2:5" ht="9.9499999999999993" customHeight="1" x14ac:dyDescent="0.2">
      <c r="B204" s="7" t="s">
        <v>93</v>
      </c>
      <c r="C204" s="7" t="s">
        <v>171</v>
      </c>
      <c r="D204" s="182">
        <v>41397</v>
      </c>
      <c r="E204" s="3784"/>
    </row>
    <row r="205" spans="2:5" ht="9.9499999999999993" customHeight="1" x14ac:dyDescent="0.2">
      <c r="B205" s="7" t="s">
        <v>97</v>
      </c>
      <c r="C205" s="7" t="s">
        <v>159</v>
      </c>
      <c r="D205" s="182">
        <v>41397</v>
      </c>
      <c r="E205" s="3784"/>
    </row>
    <row r="206" spans="2:5" ht="9.9499999999999993" customHeight="1" x14ac:dyDescent="0.2">
      <c r="B206" s="7" t="s">
        <v>129</v>
      </c>
      <c r="C206" s="7" t="s">
        <v>102</v>
      </c>
      <c r="D206" s="182">
        <v>41397</v>
      </c>
      <c r="E206" s="3784"/>
    </row>
    <row r="207" spans="2:5" ht="9.9499999999999993" customHeight="1" x14ac:dyDescent="0.2">
      <c r="B207" s="7" t="s">
        <v>129</v>
      </c>
      <c r="C207" s="7" t="s">
        <v>172</v>
      </c>
      <c r="D207" s="182">
        <v>41397</v>
      </c>
      <c r="E207" s="3784"/>
    </row>
    <row r="208" spans="2:5" ht="9.9499999999999993" customHeight="1" x14ac:dyDescent="0.2">
      <c r="B208" s="7" t="s">
        <v>129</v>
      </c>
      <c r="C208" s="7" t="s">
        <v>170</v>
      </c>
      <c r="D208" s="182">
        <v>41397</v>
      </c>
      <c r="E208" s="3784"/>
    </row>
    <row r="209" spans="2:5" ht="9.9499999999999993" customHeight="1" x14ac:dyDescent="0.2">
      <c r="B209" s="7" t="s">
        <v>92</v>
      </c>
      <c r="C209" s="7" t="s">
        <v>97</v>
      </c>
      <c r="D209" s="182">
        <v>41397</v>
      </c>
      <c r="E209" s="3784"/>
    </row>
    <row r="210" spans="2:5" ht="9.9499999999999993" customHeight="1" x14ac:dyDescent="0.2">
      <c r="B210" s="7" t="s">
        <v>129</v>
      </c>
      <c r="C210" s="7" t="s">
        <v>90</v>
      </c>
      <c r="D210" s="182">
        <v>41397</v>
      </c>
      <c r="E210" s="3784"/>
    </row>
    <row r="211" spans="2:5" ht="9.9499999999999993" customHeight="1" x14ac:dyDescent="0.2">
      <c r="B211" s="7" t="s">
        <v>129</v>
      </c>
      <c r="C211" s="7" t="s">
        <v>93</v>
      </c>
      <c r="D211" s="182">
        <v>41397</v>
      </c>
      <c r="E211" s="3784"/>
    </row>
    <row r="212" spans="2:5" ht="9.9499999999999993" customHeight="1" x14ac:dyDescent="0.2">
      <c r="B212" s="7" t="s">
        <v>129</v>
      </c>
      <c r="C212" s="7" t="s">
        <v>92</v>
      </c>
      <c r="D212" s="182">
        <v>41397</v>
      </c>
      <c r="E212" s="3784"/>
    </row>
    <row r="213" spans="2:5" ht="9.9499999999999993" customHeight="1" x14ac:dyDescent="0.2">
      <c r="B213" s="7" t="s">
        <v>97</v>
      </c>
      <c r="C213" s="7" t="s">
        <v>174</v>
      </c>
      <c r="D213" s="182">
        <v>41432</v>
      </c>
      <c r="E213" s="3784"/>
    </row>
    <row r="214" spans="2:5" ht="9.9499999999999993" customHeight="1" x14ac:dyDescent="0.2">
      <c r="B214" s="7" t="s">
        <v>89</v>
      </c>
      <c r="C214" s="7" t="s">
        <v>90</v>
      </c>
      <c r="D214" s="182">
        <v>41432</v>
      </c>
      <c r="E214" s="3784"/>
    </row>
    <row r="215" spans="2:5" ht="9.9499999999999993" customHeight="1" x14ac:dyDescent="0.2">
      <c r="B215" s="7" t="s">
        <v>97</v>
      </c>
      <c r="C215" s="7" t="s">
        <v>104</v>
      </c>
      <c r="D215" s="182">
        <v>41432</v>
      </c>
      <c r="E215" s="3784"/>
    </row>
    <row r="216" spans="2:5" ht="9.9499999999999993" customHeight="1" x14ac:dyDescent="0.2">
      <c r="B216" s="7" t="s">
        <v>125</v>
      </c>
      <c r="C216" s="7" t="s">
        <v>151</v>
      </c>
      <c r="D216" s="182">
        <v>41432</v>
      </c>
      <c r="E216" s="3784"/>
    </row>
    <row r="217" spans="2:5" ht="9.9499999999999993" customHeight="1" x14ac:dyDescent="0.2">
      <c r="B217" s="7" t="s">
        <v>94</v>
      </c>
      <c r="C217" s="7" t="s">
        <v>175</v>
      </c>
      <c r="D217" s="182">
        <v>41432</v>
      </c>
      <c r="E217" s="3784"/>
    </row>
    <row r="218" spans="2:5" ht="9.9499999999999993" customHeight="1" x14ac:dyDescent="0.2">
      <c r="B218" s="7" t="s">
        <v>92</v>
      </c>
      <c r="C218" s="7" t="s">
        <v>97</v>
      </c>
      <c r="D218" s="182">
        <v>41432</v>
      </c>
      <c r="E218" s="3784"/>
    </row>
    <row r="219" spans="2:5" ht="9.9499999999999993" customHeight="1" x14ac:dyDescent="0.2">
      <c r="B219" s="7" t="s">
        <v>159</v>
      </c>
      <c r="C219" s="7" t="s">
        <v>100</v>
      </c>
      <c r="D219" s="182">
        <v>41432</v>
      </c>
      <c r="E219" s="3784"/>
    </row>
    <row r="220" spans="2:5" ht="9.9499999999999993" customHeight="1" x14ac:dyDescent="0.2">
      <c r="B220" s="7" t="s">
        <v>159</v>
      </c>
      <c r="C220" s="7" t="s">
        <v>125</v>
      </c>
      <c r="D220" s="182">
        <v>41432</v>
      </c>
      <c r="E220" s="3784"/>
    </row>
    <row r="221" spans="2:5" ht="9.9499999999999993" customHeight="1" x14ac:dyDescent="0.2">
      <c r="B221" s="7" t="s">
        <v>208</v>
      </c>
      <c r="C221" s="7" t="s">
        <v>101</v>
      </c>
      <c r="D221" s="182">
        <v>41432</v>
      </c>
      <c r="E221" s="3784"/>
    </row>
    <row r="222" spans="2:5" ht="9.9499999999999993" customHeight="1" x14ac:dyDescent="0.2">
      <c r="B222" s="7" t="s">
        <v>159</v>
      </c>
      <c r="C222" s="7" t="s">
        <v>208</v>
      </c>
      <c r="D222" s="182">
        <v>41432</v>
      </c>
      <c r="E222" s="3784"/>
    </row>
    <row r="223" spans="2:5" ht="9.9499999999999993" customHeight="1" x14ac:dyDescent="0.2">
      <c r="B223" s="7" t="s">
        <v>159</v>
      </c>
      <c r="C223" s="7" t="s">
        <v>92</v>
      </c>
      <c r="D223" s="182">
        <v>41432</v>
      </c>
      <c r="E223" s="3784"/>
    </row>
    <row r="224" spans="2:5" ht="9.9499999999999993" customHeight="1" x14ac:dyDescent="0.2">
      <c r="B224" s="7" t="s">
        <v>159</v>
      </c>
      <c r="C224" s="7" t="s">
        <v>94</v>
      </c>
      <c r="D224" s="182">
        <v>41432</v>
      </c>
      <c r="E224" s="3784"/>
    </row>
    <row r="225" spans="2:5" ht="9.9499999999999993" customHeight="1" thickBot="1" x14ac:dyDescent="0.25">
      <c r="B225" s="7" t="s">
        <v>159</v>
      </c>
      <c r="C225" s="7" t="s">
        <v>89</v>
      </c>
      <c r="D225" s="182">
        <v>41432</v>
      </c>
      <c r="E225" s="3784"/>
    </row>
    <row r="226" spans="2:5" ht="9.9499999999999993" customHeight="1" thickTop="1" x14ac:dyDescent="0.2">
      <c r="B226" s="9" t="s">
        <v>185</v>
      </c>
      <c r="C226" s="9" t="s">
        <v>184</v>
      </c>
      <c r="D226" s="185">
        <v>41516</v>
      </c>
      <c r="E226" s="3786" t="s">
        <v>124</v>
      </c>
    </row>
    <row r="227" spans="2:5" ht="9.9499999999999993" customHeight="1" x14ac:dyDescent="0.2">
      <c r="B227" s="7" t="s">
        <v>94</v>
      </c>
      <c r="C227" s="7" t="s">
        <v>89</v>
      </c>
      <c r="D227" s="186">
        <v>41516</v>
      </c>
      <c r="E227" s="3787"/>
    </row>
    <row r="228" spans="2:5" ht="9.9499999999999993" customHeight="1" x14ac:dyDescent="0.2">
      <c r="B228" s="7" t="s">
        <v>125</v>
      </c>
      <c r="C228" s="7" t="s">
        <v>185</v>
      </c>
      <c r="D228" s="186">
        <v>41516</v>
      </c>
      <c r="E228" s="3787"/>
    </row>
    <row r="229" spans="2:5" ht="9.9499999999999993" customHeight="1" x14ac:dyDescent="0.2">
      <c r="B229" s="7" t="s">
        <v>159</v>
      </c>
      <c r="C229" s="7" t="s">
        <v>95</v>
      </c>
      <c r="D229" s="186">
        <v>41516</v>
      </c>
      <c r="E229" s="3787"/>
    </row>
    <row r="230" spans="2:5" ht="9.9499999999999993" customHeight="1" x14ac:dyDescent="0.2">
      <c r="B230" s="7" t="s">
        <v>125</v>
      </c>
      <c r="C230" s="7" t="s">
        <v>90</v>
      </c>
      <c r="D230" s="186">
        <v>41516</v>
      </c>
      <c r="E230" s="3787"/>
    </row>
    <row r="231" spans="2:5" ht="9.9499999999999993" customHeight="1" x14ac:dyDescent="0.2">
      <c r="B231" s="7" t="s">
        <v>125</v>
      </c>
      <c r="C231" s="7" t="s">
        <v>159</v>
      </c>
      <c r="D231" s="186">
        <v>41516</v>
      </c>
      <c r="E231" s="3787"/>
    </row>
    <row r="232" spans="2:5" ht="9.9499999999999993" customHeight="1" x14ac:dyDescent="0.2">
      <c r="B232" s="7" t="s">
        <v>125</v>
      </c>
      <c r="C232" s="7" t="s">
        <v>94</v>
      </c>
      <c r="D232" s="186">
        <v>41516</v>
      </c>
      <c r="E232" s="3787"/>
    </row>
    <row r="233" spans="2:5" ht="9.9499999999999993" customHeight="1" x14ac:dyDescent="0.2">
      <c r="B233" s="7" t="s">
        <v>94</v>
      </c>
      <c r="C233" s="7" t="s">
        <v>96</v>
      </c>
      <c r="D233" s="186">
        <v>41544</v>
      </c>
      <c r="E233" s="3787"/>
    </row>
    <row r="234" spans="2:5" ht="9.9499999999999993" customHeight="1" x14ac:dyDescent="0.2">
      <c r="B234" s="7" t="s">
        <v>92</v>
      </c>
      <c r="C234" s="7" t="s">
        <v>159</v>
      </c>
      <c r="D234" s="186">
        <v>41544</v>
      </c>
      <c r="E234" s="3787"/>
    </row>
    <row r="235" spans="2:5" ht="9.9499999999999993" customHeight="1" x14ac:dyDescent="0.2">
      <c r="B235" s="7" t="s">
        <v>94</v>
      </c>
      <c r="C235" s="7" t="s">
        <v>184</v>
      </c>
      <c r="D235" s="186">
        <v>41544</v>
      </c>
      <c r="E235" s="3787"/>
    </row>
    <row r="236" spans="2:5" ht="9.9499999999999993" customHeight="1" x14ac:dyDescent="0.2">
      <c r="B236" s="7" t="s">
        <v>151</v>
      </c>
      <c r="C236" s="7" t="s">
        <v>89</v>
      </c>
      <c r="D236" s="186">
        <v>41544</v>
      </c>
      <c r="E236" s="3787"/>
    </row>
    <row r="237" spans="2:5" ht="9.9499999999999993" customHeight="1" x14ac:dyDescent="0.2">
      <c r="B237" s="7" t="s">
        <v>103</v>
      </c>
      <c r="C237" s="7" t="s">
        <v>98</v>
      </c>
      <c r="D237" s="186">
        <v>41544</v>
      </c>
      <c r="E237" s="3787"/>
    </row>
    <row r="238" spans="2:5" ht="9.9499999999999993" customHeight="1" x14ac:dyDescent="0.2">
      <c r="B238" s="7" t="s">
        <v>92</v>
      </c>
      <c r="C238" s="7" t="s">
        <v>125</v>
      </c>
      <c r="D238" s="186">
        <v>41544</v>
      </c>
      <c r="E238" s="3787"/>
    </row>
    <row r="239" spans="2:5" ht="9.9499999999999993" customHeight="1" x14ac:dyDescent="0.2">
      <c r="B239" s="7" t="s">
        <v>185</v>
      </c>
      <c r="C239" s="7" t="s">
        <v>127</v>
      </c>
      <c r="D239" s="186">
        <v>41544</v>
      </c>
      <c r="E239" s="3787"/>
    </row>
    <row r="240" spans="2:5" ht="9.9499999999999993" customHeight="1" x14ac:dyDescent="0.2">
      <c r="B240" s="7" t="s">
        <v>103</v>
      </c>
      <c r="C240" s="7" t="s">
        <v>100</v>
      </c>
      <c r="D240" s="186">
        <v>41544</v>
      </c>
      <c r="E240" s="3787"/>
    </row>
    <row r="241" spans="2:5" ht="9.9499999999999993" customHeight="1" x14ac:dyDescent="0.2">
      <c r="B241" s="7" t="s">
        <v>92</v>
      </c>
      <c r="C241" s="7" t="s">
        <v>90</v>
      </c>
      <c r="D241" s="186">
        <v>41544</v>
      </c>
      <c r="E241" s="3787"/>
    </row>
    <row r="242" spans="2:5" ht="9.9499999999999993" customHeight="1" x14ac:dyDescent="0.2">
      <c r="B242" s="7" t="s">
        <v>103</v>
      </c>
      <c r="C242" s="7" t="s">
        <v>151</v>
      </c>
      <c r="D242" s="186">
        <v>41544</v>
      </c>
      <c r="E242" s="3787"/>
    </row>
    <row r="243" spans="2:5" ht="9.9499999999999993" customHeight="1" x14ac:dyDescent="0.2">
      <c r="B243" s="7" t="s">
        <v>103</v>
      </c>
      <c r="C243" s="7" t="s">
        <v>185</v>
      </c>
      <c r="D243" s="186">
        <v>41544</v>
      </c>
      <c r="E243" s="3787"/>
    </row>
    <row r="244" spans="2:5" ht="9.9499999999999993" customHeight="1" x14ac:dyDescent="0.2">
      <c r="B244" s="7" t="s">
        <v>94</v>
      </c>
      <c r="C244" s="7" t="s">
        <v>101</v>
      </c>
      <c r="D244" s="186">
        <v>41544</v>
      </c>
      <c r="E244" s="3787"/>
    </row>
    <row r="245" spans="2:5" ht="9.9499999999999993" customHeight="1" x14ac:dyDescent="0.2">
      <c r="B245" s="7" t="s">
        <v>92</v>
      </c>
      <c r="C245" s="7" t="s">
        <v>129</v>
      </c>
      <c r="D245" s="186">
        <v>41544</v>
      </c>
      <c r="E245" s="3787"/>
    </row>
    <row r="246" spans="2:5" ht="9.9499999999999993" customHeight="1" x14ac:dyDescent="0.2">
      <c r="B246" s="7" t="s">
        <v>92</v>
      </c>
      <c r="C246" s="7" t="s">
        <v>103</v>
      </c>
      <c r="D246" s="186">
        <v>41544</v>
      </c>
      <c r="E246" s="3787"/>
    </row>
    <row r="247" spans="2:5" ht="9.9499999999999993" customHeight="1" x14ac:dyDescent="0.2">
      <c r="B247" s="7" t="s">
        <v>92</v>
      </c>
      <c r="C247" s="7" t="s">
        <v>94</v>
      </c>
      <c r="D247" s="186">
        <v>41544</v>
      </c>
      <c r="E247" s="3787"/>
    </row>
    <row r="248" spans="2:5" ht="9.9499999999999993" customHeight="1" x14ac:dyDescent="0.2">
      <c r="B248" s="7" t="s">
        <v>92</v>
      </c>
      <c r="C248" s="7" t="s">
        <v>208</v>
      </c>
      <c r="D248" s="186">
        <v>41544</v>
      </c>
      <c r="E248" s="3787"/>
    </row>
    <row r="249" spans="2:5" ht="9.9499999999999993" customHeight="1" x14ac:dyDescent="0.2">
      <c r="B249" s="7" t="s">
        <v>100</v>
      </c>
      <c r="C249" s="7" t="s">
        <v>184</v>
      </c>
      <c r="D249" s="186">
        <v>41558</v>
      </c>
      <c r="E249" s="3787"/>
    </row>
    <row r="250" spans="2:5" ht="9.9499999999999993" customHeight="1" x14ac:dyDescent="0.2">
      <c r="B250" s="7" t="s">
        <v>185</v>
      </c>
      <c r="C250" s="7" t="s">
        <v>97</v>
      </c>
      <c r="D250" s="186">
        <v>41558</v>
      </c>
      <c r="E250" s="3787"/>
    </row>
    <row r="251" spans="2:5" ht="9.9499999999999993" customHeight="1" x14ac:dyDescent="0.2">
      <c r="B251" s="7" t="s">
        <v>102</v>
      </c>
      <c r="C251" s="7" t="s">
        <v>89</v>
      </c>
      <c r="D251" s="186">
        <v>41558</v>
      </c>
      <c r="E251" s="3787"/>
    </row>
    <row r="252" spans="2:5" ht="9.9499999999999993" customHeight="1" x14ac:dyDescent="0.2">
      <c r="B252" s="7" t="s">
        <v>100</v>
      </c>
      <c r="C252" s="7" t="s">
        <v>200</v>
      </c>
      <c r="D252" s="186">
        <v>41558</v>
      </c>
      <c r="E252" s="3787"/>
    </row>
    <row r="253" spans="2:5" ht="9.9499999999999993" customHeight="1" x14ac:dyDescent="0.2">
      <c r="B253" s="7" t="s">
        <v>90</v>
      </c>
      <c r="C253" s="7" t="s">
        <v>101</v>
      </c>
      <c r="D253" s="186">
        <v>41558</v>
      </c>
      <c r="E253" s="3787"/>
    </row>
    <row r="254" spans="2:5" ht="9.9499999999999993" customHeight="1" x14ac:dyDescent="0.2">
      <c r="B254" s="7" t="s">
        <v>100</v>
      </c>
      <c r="C254" s="7" t="s">
        <v>125</v>
      </c>
      <c r="D254" s="186">
        <v>41558</v>
      </c>
      <c r="E254" s="3787"/>
    </row>
    <row r="255" spans="2:5" ht="9.9499999999999993" customHeight="1" x14ac:dyDescent="0.2">
      <c r="B255" s="7" t="s">
        <v>90</v>
      </c>
      <c r="C255" s="7" t="s">
        <v>94</v>
      </c>
      <c r="D255" s="186">
        <v>41558</v>
      </c>
      <c r="E255" s="3787"/>
    </row>
    <row r="256" spans="2:5" ht="9.9499999999999993" customHeight="1" x14ac:dyDescent="0.2">
      <c r="B256" s="7" t="s">
        <v>100</v>
      </c>
      <c r="C256" s="7" t="s">
        <v>128</v>
      </c>
      <c r="D256" s="186">
        <v>41558</v>
      </c>
      <c r="E256" s="3787"/>
    </row>
    <row r="257" spans="2:13" ht="9.9499999999999993" customHeight="1" x14ac:dyDescent="0.2">
      <c r="B257" s="7" t="s">
        <v>90</v>
      </c>
      <c r="C257" s="7" t="s">
        <v>92</v>
      </c>
      <c r="D257" s="186">
        <v>41558</v>
      </c>
      <c r="E257" s="3787"/>
    </row>
    <row r="258" spans="2:13" ht="9.9499999999999993" customHeight="1" x14ac:dyDescent="0.2">
      <c r="B258" s="7" t="s">
        <v>90</v>
      </c>
      <c r="C258" s="7" t="s">
        <v>185</v>
      </c>
      <c r="D258" s="186">
        <v>41558</v>
      </c>
      <c r="E258" s="3787"/>
    </row>
    <row r="259" spans="2:13" ht="9.9499999999999993" customHeight="1" x14ac:dyDescent="0.2">
      <c r="B259" s="7" t="s">
        <v>102</v>
      </c>
      <c r="C259" s="7" t="s">
        <v>129</v>
      </c>
      <c r="D259" s="186">
        <v>41558</v>
      </c>
      <c r="E259" s="3787"/>
    </row>
    <row r="260" spans="2:13" ht="9.9499999999999993" customHeight="1" x14ac:dyDescent="0.2">
      <c r="B260" s="7" t="s">
        <v>102</v>
      </c>
      <c r="C260" s="7" t="s">
        <v>100</v>
      </c>
      <c r="D260" s="186">
        <v>41558</v>
      </c>
      <c r="E260" s="3787"/>
    </row>
    <row r="261" spans="2:13" ht="9.9499999999999993" customHeight="1" x14ac:dyDescent="0.2">
      <c r="B261" s="7" t="s">
        <v>102</v>
      </c>
      <c r="C261" s="7" t="s">
        <v>90</v>
      </c>
      <c r="D261" s="186">
        <v>41558</v>
      </c>
      <c r="E261" s="3787"/>
    </row>
    <row r="262" spans="2:13" ht="9.9499999999999993" customHeight="1" x14ac:dyDescent="0.2">
      <c r="B262" s="7" t="s">
        <v>92</v>
      </c>
      <c r="C262" s="7" t="s">
        <v>89</v>
      </c>
      <c r="D262" s="186">
        <v>41572</v>
      </c>
      <c r="E262" s="3787"/>
    </row>
    <row r="263" spans="2:13" ht="9.9499999999999993" customHeight="1" x14ac:dyDescent="0.2">
      <c r="B263" s="7" t="s">
        <v>129</v>
      </c>
      <c r="C263" s="7" t="s">
        <v>90</v>
      </c>
      <c r="D263" s="186">
        <v>41572</v>
      </c>
      <c r="E263" s="3787"/>
    </row>
    <row r="264" spans="2:13" ht="9.9499999999999993" customHeight="1" x14ac:dyDescent="0.2">
      <c r="B264" s="7" t="s">
        <v>100</v>
      </c>
      <c r="C264" s="7" t="s">
        <v>125</v>
      </c>
      <c r="D264" s="186">
        <v>41572</v>
      </c>
      <c r="E264" s="3787"/>
    </row>
    <row r="265" spans="2:13" ht="9.9499999999999993" customHeight="1" x14ac:dyDescent="0.2">
      <c r="B265" s="7" t="s">
        <v>92</v>
      </c>
      <c r="C265" s="7" t="s">
        <v>184</v>
      </c>
      <c r="D265" s="186">
        <v>41572</v>
      </c>
      <c r="E265" s="3787"/>
    </row>
    <row r="266" spans="2:13" ht="9.9499999999999993" customHeight="1" x14ac:dyDescent="0.2">
      <c r="B266" s="7" t="s">
        <v>129</v>
      </c>
      <c r="C266" s="7" t="s">
        <v>94</v>
      </c>
      <c r="D266" s="186">
        <v>41572</v>
      </c>
      <c r="E266" s="3787"/>
    </row>
    <row r="267" spans="2:13" ht="9.9499999999999993" customHeight="1" x14ac:dyDescent="0.2">
      <c r="B267" s="7" t="s">
        <v>129</v>
      </c>
      <c r="C267" s="7" t="s">
        <v>208</v>
      </c>
      <c r="D267" s="186">
        <v>41572</v>
      </c>
      <c r="E267" s="3787"/>
    </row>
    <row r="268" spans="2:13" ht="9.9499999999999993" customHeight="1" x14ac:dyDescent="0.2">
      <c r="B268" s="7" t="s">
        <v>100</v>
      </c>
      <c r="C268" s="7" t="s">
        <v>98</v>
      </c>
      <c r="D268" s="186">
        <v>41572</v>
      </c>
      <c r="E268" s="3787"/>
    </row>
    <row r="269" spans="2:13" ht="9.9499999999999993" customHeight="1" x14ac:dyDescent="0.2">
      <c r="B269" s="7" t="s">
        <v>129</v>
      </c>
      <c r="C269" s="7" t="s">
        <v>127</v>
      </c>
      <c r="D269" s="186">
        <v>41572</v>
      </c>
      <c r="E269" s="3787"/>
    </row>
    <row r="270" spans="2:13" ht="9.9499999999999993" customHeight="1" x14ac:dyDescent="0.2">
      <c r="B270" s="7" t="s">
        <v>92</v>
      </c>
      <c r="C270" s="7" t="s">
        <v>100</v>
      </c>
      <c r="D270" s="186">
        <v>41572</v>
      </c>
      <c r="E270" s="3787"/>
    </row>
    <row r="271" spans="2:13" ht="9.9499999999999993" customHeight="1" x14ac:dyDescent="0.2">
      <c r="B271" s="7" t="s">
        <v>92</v>
      </c>
      <c r="C271" s="7" t="s">
        <v>151</v>
      </c>
      <c r="D271" s="186">
        <v>41572</v>
      </c>
      <c r="E271" s="3787"/>
      <c r="M271" s="6"/>
    </row>
    <row r="272" spans="2:13" ht="9.9499999999999993" customHeight="1" x14ac:dyDescent="0.2">
      <c r="B272" s="7" t="s">
        <v>92</v>
      </c>
      <c r="C272" s="7" t="s">
        <v>129</v>
      </c>
      <c r="D272" s="186">
        <v>41572</v>
      </c>
      <c r="E272" s="3787"/>
      <c r="M272" s="6"/>
    </row>
    <row r="273" spans="2:13" ht="9.9499999999999993" customHeight="1" x14ac:dyDescent="0.2">
      <c r="B273" s="7" t="s">
        <v>101</v>
      </c>
      <c r="C273" s="7" t="s">
        <v>128</v>
      </c>
      <c r="D273" s="186">
        <v>41607</v>
      </c>
      <c r="E273" s="3787"/>
      <c r="M273" s="6"/>
    </row>
    <row r="274" spans="2:13" ht="9.9499999999999993" customHeight="1" x14ac:dyDescent="0.2">
      <c r="B274" s="7" t="s">
        <v>92</v>
      </c>
      <c r="C274" s="7" t="s">
        <v>127</v>
      </c>
      <c r="D274" s="186">
        <v>41607</v>
      </c>
      <c r="E274" s="3787"/>
      <c r="M274" s="6"/>
    </row>
    <row r="275" spans="2:13" ht="9.9499999999999993" customHeight="1" x14ac:dyDescent="0.2">
      <c r="B275" s="7" t="s">
        <v>185</v>
      </c>
      <c r="C275" s="7" t="s">
        <v>151</v>
      </c>
      <c r="D275" s="186">
        <v>41607</v>
      </c>
      <c r="E275" s="3787"/>
      <c r="M275" s="6"/>
    </row>
    <row r="276" spans="2:13" ht="9.9499999999999993" customHeight="1" x14ac:dyDescent="0.2">
      <c r="B276" s="7" t="s">
        <v>185</v>
      </c>
      <c r="C276" s="7" t="s">
        <v>112</v>
      </c>
      <c r="D276" s="186">
        <v>41607</v>
      </c>
      <c r="E276" s="3787"/>
      <c r="M276" s="6"/>
    </row>
    <row r="277" spans="2:13" ht="9.9499999999999993" customHeight="1" x14ac:dyDescent="0.2">
      <c r="B277" s="7" t="s">
        <v>102</v>
      </c>
      <c r="C277" s="7" t="s">
        <v>90</v>
      </c>
      <c r="D277" s="186">
        <v>41607</v>
      </c>
      <c r="E277" s="3787"/>
      <c r="M277" s="6"/>
    </row>
    <row r="278" spans="2:13" ht="9.9499999999999993" customHeight="1" x14ac:dyDescent="0.2">
      <c r="B278" s="7" t="s">
        <v>94</v>
      </c>
      <c r="C278" s="7" t="s">
        <v>204</v>
      </c>
      <c r="D278" s="186">
        <v>41607</v>
      </c>
      <c r="E278" s="3787"/>
      <c r="M278" s="6"/>
    </row>
    <row r="279" spans="2:13" ht="9.9499999999999993" customHeight="1" x14ac:dyDescent="0.2">
      <c r="B279" s="7" t="s">
        <v>102</v>
      </c>
      <c r="C279" s="7" t="s">
        <v>125</v>
      </c>
      <c r="D279" s="186">
        <v>41607</v>
      </c>
      <c r="E279" s="3787"/>
      <c r="M279" s="6"/>
    </row>
    <row r="280" spans="2:13" ht="9.9499999999999993" customHeight="1" x14ac:dyDescent="0.2">
      <c r="B280" s="7" t="s">
        <v>185</v>
      </c>
      <c r="C280" s="7" t="s">
        <v>98</v>
      </c>
      <c r="D280" s="186">
        <v>41607</v>
      </c>
      <c r="E280" s="3787"/>
      <c r="M280" s="6"/>
    </row>
    <row r="281" spans="2:13" ht="9.9499999999999993" customHeight="1" x14ac:dyDescent="0.2">
      <c r="B281" s="7" t="s">
        <v>185</v>
      </c>
      <c r="C281" s="7" t="s">
        <v>159</v>
      </c>
      <c r="D281" s="186">
        <v>41607</v>
      </c>
      <c r="E281" s="3787"/>
      <c r="M281" s="6"/>
    </row>
    <row r="282" spans="2:13" ht="9.9499999999999993" customHeight="1" x14ac:dyDescent="0.2">
      <c r="B282" s="7" t="s">
        <v>208</v>
      </c>
      <c r="C282" s="7" t="s">
        <v>94</v>
      </c>
      <c r="D282" s="186">
        <v>41607</v>
      </c>
      <c r="E282" s="3787"/>
      <c r="M282" s="6"/>
    </row>
    <row r="283" spans="2:13" ht="9.9499999999999993" customHeight="1" x14ac:dyDescent="0.2">
      <c r="B283" s="7" t="s">
        <v>185</v>
      </c>
      <c r="C283" s="7" t="s">
        <v>88</v>
      </c>
      <c r="D283" s="186">
        <v>41607</v>
      </c>
      <c r="E283" s="3787"/>
      <c r="M283" s="6"/>
    </row>
    <row r="284" spans="2:13" ht="9.9499999999999993" customHeight="1" x14ac:dyDescent="0.2">
      <c r="B284" s="7" t="s">
        <v>102</v>
      </c>
      <c r="C284" s="7" t="s">
        <v>184</v>
      </c>
      <c r="D284" s="186">
        <v>41607</v>
      </c>
      <c r="E284" s="3787"/>
      <c r="M284" s="6"/>
    </row>
    <row r="285" spans="2:13" ht="9.9499999999999993" customHeight="1" x14ac:dyDescent="0.2">
      <c r="B285" s="7" t="s">
        <v>92</v>
      </c>
      <c r="C285" s="7" t="s">
        <v>208</v>
      </c>
      <c r="D285" s="186">
        <v>41607</v>
      </c>
      <c r="E285" s="3787"/>
      <c r="M285" s="6"/>
    </row>
    <row r="286" spans="2:13" ht="9.9499999999999993" customHeight="1" x14ac:dyDescent="0.2">
      <c r="B286" s="7" t="s">
        <v>185</v>
      </c>
      <c r="C286" s="7" t="s">
        <v>89</v>
      </c>
      <c r="D286" s="186">
        <v>41607</v>
      </c>
      <c r="E286" s="3787"/>
      <c r="M286" s="6"/>
    </row>
    <row r="287" spans="2:13" ht="9.9499999999999993" customHeight="1" x14ac:dyDescent="0.2">
      <c r="B287" s="7" t="s">
        <v>92</v>
      </c>
      <c r="C287" s="7" t="s">
        <v>102</v>
      </c>
      <c r="D287" s="186">
        <v>41607</v>
      </c>
      <c r="E287" s="3787"/>
      <c r="M287" s="6"/>
    </row>
    <row r="288" spans="2:13" ht="9.9499999999999993" customHeight="1" x14ac:dyDescent="0.2">
      <c r="B288" s="7" t="s">
        <v>92</v>
      </c>
      <c r="C288" s="7" t="s">
        <v>101</v>
      </c>
      <c r="D288" s="186">
        <v>41607</v>
      </c>
      <c r="E288" s="3787"/>
      <c r="M288" s="6"/>
    </row>
    <row r="289" spans="2:13" ht="9.9499999999999993" customHeight="1" x14ac:dyDescent="0.2">
      <c r="B289" s="7" t="s">
        <v>92</v>
      </c>
      <c r="C289" s="7" t="s">
        <v>185</v>
      </c>
      <c r="D289" s="186">
        <v>41607</v>
      </c>
      <c r="E289" s="3787"/>
      <c r="M289" s="6"/>
    </row>
    <row r="290" spans="2:13" ht="9.9499999999999993" customHeight="1" x14ac:dyDescent="0.2">
      <c r="B290" s="7" t="s">
        <v>92</v>
      </c>
      <c r="C290" s="7" t="s">
        <v>127</v>
      </c>
      <c r="D290" s="186">
        <v>41635</v>
      </c>
      <c r="E290" s="3787"/>
      <c r="M290" s="6"/>
    </row>
    <row r="291" spans="2:13" ht="9.9499999999999993" customHeight="1" x14ac:dyDescent="0.2">
      <c r="B291" s="7" t="s">
        <v>148</v>
      </c>
      <c r="C291" s="7" t="s">
        <v>129</v>
      </c>
      <c r="D291" s="186">
        <v>41635</v>
      </c>
      <c r="E291" s="3787"/>
    </row>
    <row r="292" spans="2:13" ht="9.9499999999999993" customHeight="1" x14ac:dyDescent="0.2">
      <c r="B292" s="7" t="s">
        <v>125</v>
      </c>
      <c r="C292" s="7" t="s">
        <v>90</v>
      </c>
      <c r="D292" s="186">
        <v>41635</v>
      </c>
      <c r="E292" s="3787"/>
    </row>
    <row r="293" spans="2:13" ht="9.9499999999999993" customHeight="1" x14ac:dyDescent="0.2">
      <c r="B293" s="7" t="s">
        <v>208</v>
      </c>
      <c r="C293" s="7" t="s">
        <v>97</v>
      </c>
      <c r="D293" s="186">
        <v>41635</v>
      </c>
      <c r="E293" s="3787"/>
    </row>
    <row r="294" spans="2:13" ht="9.9499999999999993" customHeight="1" x14ac:dyDescent="0.2">
      <c r="B294" s="7" t="s">
        <v>185</v>
      </c>
      <c r="C294" s="7" t="s">
        <v>125</v>
      </c>
      <c r="D294" s="186">
        <v>41635</v>
      </c>
      <c r="E294" s="3787"/>
    </row>
    <row r="295" spans="2:13" ht="9.9499999999999993" customHeight="1" x14ac:dyDescent="0.2">
      <c r="B295" s="7" t="s">
        <v>92</v>
      </c>
      <c r="C295" s="7" t="s">
        <v>151</v>
      </c>
      <c r="D295" s="186">
        <v>41635</v>
      </c>
      <c r="E295" s="3787"/>
    </row>
    <row r="296" spans="2:13" ht="9.9499999999999993" customHeight="1" x14ac:dyDescent="0.2">
      <c r="B296" s="7" t="s">
        <v>92</v>
      </c>
      <c r="C296" s="7" t="s">
        <v>208</v>
      </c>
      <c r="D296" s="186">
        <v>41635</v>
      </c>
      <c r="E296" s="3787"/>
    </row>
    <row r="297" spans="2:13" ht="9.9499999999999993" customHeight="1" x14ac:dyDescent="0.2">
      <c r="B297" s="7" t="s">
        <v>92</v>
      </c>
      <c r="C297" s="7" t="s">
        <v>89</v>
      </c>
      <c r="D297" s="186">
        <v>41635</v>
      </c>
      <c r="E297" s="3787"/>
    </row>
    <row r="298" spans="2:13" ht="9.9499999999999993" customHeight="1" x14ac:dyDescent="0.2">
      <c r="B298" s="7" t="s">
        <v>185</v>
      </c>
      <c r="C298" s="7" t="s">
        <v>100</v>
      </c>
      <c r="D298" s="186">
        <v>41635</v>
      </c>
      <c r="E298" s="3787"/>
    </row>
    <row r="299" spans="2:13" ht="9.9499999999999993" customHeight="1" x14ac:dyDescent="0.2">
      <c r="B299" s="7" t="s">
        <v>148</v>
      </c>
      <c r="C299" s="7" t="s">
        <v>92</v>
      </c>
      <c r="D299" s="186">
        <v>41635</v>
      </c>
      <c r="E299" s="3787"/>
    </row>
    <row r="300" spans="2:13" ht="9.9499999999999993" customHeight="1" x14ac:dyDescent="0.2">
      <c r="B300" s="7" t="s">
        <v>148</v>
      </c>
      <c r="C300" s="7" t="s">
        <v>185</v>
      </c>
      <c r="D300" s="186">
        <v>41635</v>
      </c>
      <c r="E300" s="3787"/>
    </row>
    <row r="301" spans="2:13" ht="9.9499999999999993" customHeight="1" x14ac:dyDescent="0.2">
      <c r="B301" s="7" t="s">
        <v>100</v>
      </c>
      <c r="C301" s="7" t="s">
        <v>207</v>
      </c>
      <c r="D301" s="186">
        <v>41670</v>
      </c>
      <c r="E301" s="3787"/>
    </row>
    <row r="302" spans="2:13" ht="9.9499999999999993" customHeight="1" x14ac:dyDescent="0.2">
      <c r="B302" s="7" t="s">
        <v>129</v>
      </c>
      <c r="C302" s="7" t="s">
        <v>185</v>
      </c>
      <c r="D302" s="186">
        <v>41670</v>
      </c>
      <c r="E302" s="3787"/>
    </row>
    <row r="303" spans="2:13" ht="9.9499999999999993" customHeight="1" x14ac:dyDescent="0.2">
      <c r="B303" s="7" t="s">
        <v>104</v>
      </c>
      <c r="C303" s="7" t="s">
        <v>159</v>
      </c>
      <c r="D303" s="186">
        <v>41670</v>
      </c>
      <c r="E303" s="3787"/>
    </row>
    <row r="304" spans="2:13" ht="9.9499999999999993" customHeight="1" x14ac:dyDescent="0.2">
      <c r="B304" s="7" t="s">
        <v>89</v>
      </c>
      <c r="C304" s="7" t="s">
        <v>94</v>
      </c>
      <c r="D304" s="186">
        <v>41670</v>
      </c>
      <c r="E304" s="3787"/>
    </row>
    <row r="305" spans="2:7" ht="9.9499999999999993" customHeight="1" x14ac:dyDescent="0.2">
      <c r="B305" s="7" t="s">
        <v>89</v>
      </c>
      <c r="C305" s="7" t="s">
        <v>90</v>
      </c>
      <c r="D305" s="186">
        <v>41670</v>
      </c>
      <c r="E305" s="3787"/>
    </row>
    <row r="306" spans="2:7" ht="9.9499999999999993" customHeight="1" x14ac:dyDescent="0.2">
      <c r="B306" s="7" t="s">
        <v>151</v>
      </c>
      <c r="C306" s="7" t="s">
        <v>104</v>
      </c>
      <c r="D306" s="186">
        <v>41670</v>
      </c>
      <c r="E306" s="3787"/>
    </row>
    <row r="307" spans="2:7" ht="9.9499999999999993" customHeight="1" x14ac:dyDescent="0.2">
      <c r="B307" s="7" t="s">
        <v>129</v>
      </c>
      <c r="C307" s="7" t="s">
        <v>184</v>
      </c>
      <c r="D307" s="186">
        <v>41670</v>
      </c>
      <c r="E307" s="3787"/>
    </row>
    <row r="308" spans="2:7" ht="9.9499999999999993" customHeight="1" x14ac:dyDescent="0.2">
      <c r="B308" s="7" t="s">
        <v>125</v>
      </c>
      <c r="C308" s="7" t="s">
        <v>107</v>
      </c>
      <c r="D308" s="186">
        <v>41670</v>
      </c>
      <c r="E308" s="3787"/>
    </row>
    <row r="309" spans="2:7" ht="9.9499999999999993" customHeight="1" x14ac:dyDescent="0.2">
      <c r="B309" s="7" t="s">
        <v>127</v>
      </c>
      <c r="C309" s="7" t="s">
        <v>151</v>
      </c>
      <c r="D309" s="186">
        <v>41670</v>
      </c>
      <c r="E309" s="3787"/>
    </row>
    <row r="310" spans="2:7" ht="9.9499999999999993" customHeight="1" x14ac:dyDescent="0.2">
      <c r="B310" s="7" t="s">
        <v>89</v>
      </c>
      <c r="C310" s="7" t="s">
        <v>208</v>
      </c>
      <c r="D310" s="186">
        <v>41670</v>
      </c>
      <c r="E310" s="3787"/>
    </row>
    <row r="311" spans="2:7" ht="9.9499999999999993" customHeight="1" x14ac:dyDescent="0.2">
      <c r="B311" s="7" t="s">
        <v>89</v>
      </c>
      <c r="C311" s="7" t="s">
        <v>127</v>
      </c>
      <c r="D311" s="186">
        <v>41670</v>
      </c>
      <c r="E311" s="3787"/>
    </row>
    <row r="312" spans="2:7" ht="9.9499999999999993" customHeight="1" x14ac:dyDescent="0.2">
      <c r="B312" s="7" t="s">
        <v>92</v>
      </c>
      <c r="C312" s="7" t="s">
        <v>100</v>
      </c>
      <c r="D312" s="186">
        <v>41670</v>
      </c>
      <c r="E312" s="3787"/>
    </row>
    <row r="313" spans="2:7" ht="9.9499999999999993" customHeight="1" x14ac:dyDescent="0.2">
      <c r="B313" s="7" t="s">
        <v>92</v>
      </c>
      <c r="C313" s="7" t="s">
        <v>89</v>
      </c>
      <c r="D313" s="186">
        <v>41670</v>
      </c>
      <c r="E313" s="3787"/>
      <c r="G313" s="51"/>
    </row>
    <row r="314" spans="2:7" ht="9.9499999999999993" customHeight="1" x14ac:dyDescent="0.2">
      <c r="B314" s="7" t="s">
        <v>92</v>
      </c>
      <c r="C314" s="7" t="s">
        <v>129</v>
      </c>
      <c r="D314" s="186">
        <v>41670</v>
      </c>
      <c r="E314" s="3787"/>
      <c r="G314" s="51"/>
    </row>
    <row r="315" spans="2:7" ht="9.9499999999999993" customHeight="1" x14ac:dyDescent="0.2">
      <c r="B315" s="7" t="s">
        <v>125</v>
      </c>
      <c r="C315" s="7" t="s">
        <v>92</v>
      </c>
      <c r="D315" s="186">
        <v>41670</v>
      </c>
      <c r="E315" s="3787"/>
      <c r="G315" s="51"/>
    </row>
    <row r="316" spans="2:7" ht="9.9499999999999993" customHeight="1" x14ac:dyDescent="0.2">
      <c r="B316" s="7" t="s">
        <v>88</v>
      </c>
      <c r="C316" s="7" t="s">
        <v>151</v>
      </c>
      <c r="D316" s="186">
        <v>41698</v>
      </c>
      <c r="E316" s="3787"/>
      <c r="G316" s="51"/>
    </row>
    <row r="317" spans="2:7" ht="9.9499999999999993" customHeight="1" x14ac:dyDescent="0.2">
      <c r="B317" s="7" t="s">
        <v>88</v>
      </c>
      <c r="C317" s="7" t="s">
        <v>94</v>
      </c>
      <c r="D317" s="186">
        <v>41698</v>
      </c>
      <c r="E317" s="3787"/>
      <c r="G317" s="51"/>
    </row>
    <row r="318" spans="2:7" ht="9.9499999999999993" customHeight="1" x14ac:dyDescent="0.2">
      <c r="B318" s="7" t="s">
        <v>89</v>
      </c>
      <c r="C318" s="7" t="s">
        <v>127</v>
      </c>
      <c r="D318" s="186">
        <v>41698</v>
      </c>
      <c r="E318" s="3787"/>
      <c r="G318" s="51"/>
    </row>
    <row r="319" spans="2:7" ht="9.9499999999999993" customHeight="1" x14ac:dyDescent="0.2">
      <c r="B319" s="7" t="s">
        <v>88</v>
      </c>
      <c r="C319" s="7" t="s">
        <v>159</v>
      </c>
      <c r="D319" s="186">
        <v>41698</v>
      </c>
      <c r="E319" s="3787"/>
      <c r="G319" s="51"/>
    </row>
    <row r="320" spans="2:7" ht="9.9499999999999993" customHeight="1" x14ac:dyDescent="0.2">
      <c r="B320" s="7" t="s">
        <v>88</v>
      </c>
      <c r="C320" s="7" t="s">
        <v>185</v>
      </c>
      <c r="D320" s="186">
        <v>41698</v>
      </c>
      <c r="E320" s="3787"/>
      <c r="G320" s="51"/>
    </row>
    <row r="321" spans="2:7" ht="9.9499999999999993" customHeight="1" x14ac:dyDescent="0.2">
      <c r="B321" s="7" t="s">
        <v>200</v>
      </c>
      <c r="C321" s="7" t="s">
        <v>100</v>
      </c>
      <c r="D321" s="186">
        <v>41698</v>
      </c>
      <c r="E321" s="3787"/>
      <c r="G321" s="51"/>
    </row>
    <row r="322" spans="2:7" ht="9.9499999999999993" customHeight="1" x14ac:dyDescent="0.2">
      <c r="B322" s="7" t="s">
        <v>88</v>
      </c>
      <c r="C322" s="7" t="s">
        <v>128</v>
      </c>
      <c r="D322" s="186">
        <v>41698</v>
      </c>
      <c r="E322" s="3787"/>
      <c r="G322" s="51"/>
    </row>
    <row r="323" spans="2:7" ht="9.9499999999999993" customHeight="1" x14ac:dyDescent="0.2">
      <c r="B323" s="7" t="s">
        <v>88</v>
      </c>
      <c r="C323" s="7" t="s">
        <v>89</v>
      </c>
      <c r="D323" s="186">
        <v>41698</v>
      </c>
      <c r="E323" s="3787"/>
      <c r="G323" s="51"/>
    </row>
    <row r="324" spans="2:7" ht="9.9499999999999993" customHeight="1" x14ac:dyDescent="0.2">
      <c r="B324" s="7" t="s">
        <v>129</v>
      </c>
      <c r="C324" s="7" t="s">
        <v>208</v>
      </c>
      <c r="D324" s="186">
        <v>41698</v>
      </c>
      <c r="E324" s="3787"/>
      <c r="G324" s="51"/>
    </row>
    <row r="325" spans="2:7" ht="9.9499999999999993" customHeight="1" x14ac:dyDescent="0.2">
      <c r="B325" s="7" t="s">
        <v>88</v>
      </c>
      <c r="C325" s="7" t="s">
        <v>200</v>
      </c>
      <c r="D325" s="186">
        <v>41698</v>
      </c>
      <c r="E325" s="3787"/>
      <c r="G325" s="51"/>
    </row>
    <row r="326" spans="2:7" ht="9.9499999999999993" customHeight="1" x14ac:dyDescent="0.2">
      <c r="B326" s="7" t="s">
        <v>90</v>
      </c>
      <c r="C326" s="7" t="s">
        <v>129</v>
      </c>
      <c r="D326" s="186">
        <v>41698</v>
      </c>
      <c r="E326" s="3787"/>
      <c r="G326" s="51"/>
    </row>
    <row r="327" spans="2:7" ht="9.9499999999999993" customHeight="1" x14ac:dyDescent="0.2">
      <c r="B327" s="7" t="s">
        <v>90</v>
      </c>
      <c r="C327" s="7" t="s">
        <v>88</v>
      </c>
      <c r="D327" s="186">
        <v>41698</v>
      </c>
      <c r="E327" s="3787"/>
      <c r="G327" s="51"/>
    </row>
    <row r="328" spans="2:7" ht="9.9499999999999993" customHeight="1" x14ac:dyDescent="0.2">
      <c r="B328" s="7" t="s">
        <v>100</v>
      </c>
      <c r="C328" s="7" t="s">
        <v>208</v>
      </c>
      <c r="D328" s="186">
        <v>41726</v>
      </c>
      <c r="E328" s="3787"/>
      <c r="G328" s="51"/>
    </row>
    <row r="329" spans="2:7" ht="9.9499999999999993" customHeight="1" x14ac:dyDescent="0.2">
      <c r="B329" s="7" t="s">
        <v>92</v>
      </c>
      <c r="C329" s="7" t="s">
        <v>185</v>
      </c>
      <c r="D329" s="186">
        <v>41726</v>
      </c>
      <c r="E329" s="3787"/>
      <c r="G329" s="51"/>
    </row>
    <row r="330" spans="2:7" ht="9.9499999999999993" customHeight="1" x14ac:dyDescent="0.2">
      <c r="B330" s="7" t="s">
        <v>92</v>
      </c>
      <c r="C330" s="7" t="s">
        <v>89</v>
      </c>
      <c r="D330" s="186">
        <v>41726</v>
      </c>
      <c r="E330" s="3787"/>
      <c r="G330" s="51"/>
    </row>
    <row r="331" spans="2:7" ht="9.9499999999999993" customHeight="1" x14ac:dyDescent="0.2">
      <c r="B331" s="7" t="s">
        <v>92</v>
      </c>
      <c r="C331" s="7" t="s">
        <v>159</v>
      </c>
      <c r="D331" s="186">
        <v>41726</v>
      </c>
      <c r="E331" s="3787"/>
      <c r="G331" s="51"/>
    </row>
    <row r="332" spans="2:7" ht="9.9499999999999993" customHeight="1" x14ac:dyDescent="0.2">
      <c r="B332" s="7" t="s">
        <v>92</v>
      </c>
      <c r="C332" s="7" t="s">
        <v>127</v>
      </c>
      <c r="D332" s="186">
        <v>41726</v>
      </c>
      <c r="E332" s="3787"/>
      <c r="G332" s="51"/>
    </row>
    <row r="333" spans="2:7" ht="9.9499999999999993" customHeight="1" x14ac:dyDescent="0.2">
      <c r="B333" s="7" t="s">
        <v>94</v>
      </c>
      <c r="C333" s="7" t="s">
        <v>129</v>
      </c>
      <c r="D333" s="186">
        <v>41726</v>
      </c>
      <c r="E333" s="3787"/>
      <c r="G333" s="51"/>
    </row>
    <row r="334" spans="2:7" ht="9.9499999999999993" customHeight="1" x14ac:dyDescent="0.2">
      <c r="B334" s="7" t="s">
        <v>92</v>
      </c>
      <c r="C334" s="7" t="s">
        <v>100</v>
      </c>
      <c r="D334" s="186">
        <v>41726</v>
      </c>
      <c r="E334" s="3787"/>
      <c r="G334" s="51"/>
    </row>
    <row r="335" spans="2:7" ht="9.9499999999999993" customHeight="1" x14ac:dyDescent="0.2">
      <c r="B335" s="7" t="s">
        <v>155</v>
      </c>
      <c r="C335" s="7" t="s">
        <v>94</v>
      </c>
      <c r="D335" s="186">
        <v>41726</v>
      </c>
      <c r="E335" s="3787"/>
      <c r="G335" s="51"/>
    </row>
    <row r="336" spans="2:7" ht="9.9499999999999993" customHeight="1" x14ac:dyDescent="0.2">
      <c r="B336" s="7" t="s">
        <v>101</v>
      </c>
      <c r="C336" s="7" t="s">
        <v>151</v>
      </c>
      <c r="D336" s="186">
        <v>41726</v>
      </c>
      <c r="E336" s="3787"/>
      <c r="G336" s="51"/>
    </row>
    <row r="337" spans="2:7" ht="9.9499999999999993" customHeight="1" x14ac:dyDescent="0.2">
      <c r="B337" s="7" t="s">
        <v>101</v>
      </c>
      <c r="C337" s="7" t="s">
        <v>200</v>
      </c>
      <c r="D337" s="186">
        <v>41726</v>
      </c>
      <c r="E337" s="3787"/>
      <c r="G337" s="51"/>
    </row>
    <row r="338" spans="2:7" ht="9.9499999999999993" customHeight="1" x14ac:dyDescent="0.2">
      <c r="B338" s="7" t="s">
        <v>101</v>
      </c>
      <c r="C338" s="7" t="s">
        <v>155</v>
      </c>
      <c r="D338" s="186">
        <v>41726</v>
      </c>
      <c r="E338" s="3787"/>
      <c r="G338" s="51"/>
    </row>
    <row r="339" spans="2:7" ht="9.9499999999999993" customHeight="1" x14ac:dyDescent="0.2">
      <c r="B339" s="7" t="s">
        <v>90</v>
      </c>
      <c r="C339" s="7" t="s">
        <v>92</v>
      </c>
      <c r="D339" s="186">
        <v>41726</v>
      </c>
      <c r="E339" s="3787"/>
      <c r="G339" s="51"/>
    </row>
    <row r="340" spans="2:7" ht="9.9499999999999993" customHeight="1" x14ac:dyDescent="0.2">
      <c r="B340" s="7" t="s">
        <v>90</v>
      </c>
      <c r="C340" s="7" t="s">
        <v>101</v>
      </c>
      <c r="D340" s="186">
        <v>41726</v>
      </c>
      <c r="E340" s="3787"/>
      <c r="G340" s="51"/>
    </row>
    <row r="341" spans="2:7" ht="9.9499999999999993" customHeight="1" x14ac:dyDescent="0.2">
      <c r="B341" s="7" t="s">
        <v>151</v>
      </c>
      <c r="C341" s="7" t="s">
        <v>127</v>
      </c>
      <c r="D341" s="186">
        <v>41754</v>
      </c>
      <c r="E341" s="3787"/>
      <c r="G341" s="51"/>
    </row>
    <row r="342" spans="2:7" ht="9.9499999999999993" customHeight="1" x14ac:dyDescent="0.2">
      <c r="B342" s="7" t="s">
        <v>151</v>
      </c>
      <c r="C342" s="7" t="s">
        <v>159</v>
      </c>
      <c r="D342" s="186">
        <v>41754</v>
      </c>
      <c r="E342" s="3787"/>
      <c r="G342" s="51"/>
    </row>
    <row r="343" spans="2:7" ht="9.9499999999999993" customHeight="1" x14ac:dyDescent="0.2">
      <c r="B343" s="7" t="s">
        <v>200</v>
      </c>
      <c r="C343" s="7" t="s">
        <v>129</v>
      </c>
      <c r="D343" s="186">
        <v>41754</v>
      </c>
      <c r="E343" s="3787"/>
      <c r="G343" s="51"/>
    </row>
    <row r="344" spans="2:7" ht="9.9499999999999993" customHeight="1" x14ac:dyDescent="0.2">
      <c r="B344" s="7" t="s">
        <v>92</v>
      </c>
      <c r="C344" s="7" t="s">
        <v>155</v>
      </c>
      <c r="D344" s="186">
        <v>41754</v>
      </c>
      <c r="E344" s="3787"/>
      <c r="G344" s="51"/>
    </row>
    <row r="345" spans="2:7" ht="9.9499999999999993" customHeight="1" x14ac:dyDescent="0.2">
      <c r="B345" s="7" t="s">
        <v>214</v>
      </c>
      <c r="C345" s="7" t="s">
        <v>96</v>
      </c>
      <c r="D345" s="186">
        <v>41754</v>
      </c>
      <c r="E345" s="3787"/>
      <c r="G345" s="51"/>
    </row>
    <row r="346" spans="2:7" ht="9.9499999999999993" customHeight="1" x14ac:dyDescent="0.2">
      <c r="B346" s="7" t="s">
        <v>214</v>
      </c>
      <c r="C346" s="7" t="s">
        <v>125</v>
      </c>
      <c r="D346" s="186">
        <v>41754</v>
      </c>
      <c r="E346" s="3787"/>
      <c r="G346" s="51"/>
    </row>
    <row r="347" spans="2:7" ht="9.9499999999999993" customHeight="1" x14ac:dyDescent="0.2">
      <c r="B347" s="7" t="s">
        <v>92</v>
      </c>
      <c r="C347" s="7" t="s">
        <v>200</v>
      </c>
      <c r="D347" s="186">
        <v>41754</v>
      </c>
      <c r="E347" s="3787"/>
      <c r="G347" s="51"/>
    </row>
    <row r="348" spans="2:7" ht="9.9499999999999993" customHeight="1" x14ac:dyDescent="0.2">
      <c r="B348" s="7" t="s">
        <v>92</v>
      </c>
      <c r="C348" s="7" t="s">
        <v>212</v>
      </c>
      <c r="D348" s="186">
        <v>41754</v>
      </c>
      <c r="E348" s="3787"/>
      <c r="G348" s="51"/>
    </row>
    <row r="349" spans="2:7" ht="9.9499999999999993" customHeight="1" x14ac:dyDescent="0.2">
      <c r="B349" s="7" t="s">
        <v>214</v>
      </c>
      <c r="C349" s="7" t="s">
        <v>89</v>
      </c>
      <c r="D349" s="186">
        <v>41754</v>
      </c>
      <c r="E349" s="3787"/>
      <c r="G349" s="51"/>
    </row>
    <row r="350" spans="2:7" ht="9.9499999999999993" customHeight="1" x14ac:dyDescent="0.2">
      <c r="B350" s="7" t="s">
        <v>213</v>
      </c>
      <c r="C350" s="7" t="s">
        <v>94</v>
      </c>
      <c r="D350" s="186">
        <v>41754</v>
      </c>
      <c r="E350" s="3787"/>
      <c r="G350" s="51"/>
    </row>
    <row r="351" spans="2:7" ht="9.9499999999999993" customHeight="1" x14ac:dyDescent="0.2">
      <c r="B351" s="7" t="s">
        <v>214</v>
      </c>
      <c r="C351" s="7" t="s">
        <v>151</v>
      </c>
      <c r="D351" s="186">
        <v>41754</v>
      </c>
      <c r="E351" s="3787"/>
      <c r="G351" s="51"/>
    </row>
    <row r="352" spans="2:7" ht="9.9499999999999993" customHeight="1" x14ac:dyDescent="0.2">
      <c r="B352" s="7" t="s">
        <v>213</v>
      </c>
      <c r="C352" s="7" t="s">
        <v>92</v>
      </c>
      <c r="D352" s="186">
        <v>41754</v>
      </c>
      <c r="E352" s="3787"/>
      <c r="G352" s="51"/>
    </row>
    <row r="353" spans="2:7" ht="9.9499999999999993" customHeight="1" x14ac:dyDescent="0.2">
      <c r="B353" s="7" t="s">
        <v>213</v>
      </c>
      <c r="C353" s="7" t="s">
        <v>208</v>
      </c>
      <c r="D353" s="186">
        <v>41754</v>
      </c>
      <c r="E353" s="3787"/>
      <c r="G353" s="51"/>
    </row>
    <row r="354" spans="2:7" ht="9.9499999999999993" customHeight="1" x14ac:dyDescent="0.2">
      <c r="B354" s="7" t="s">
        <v>213</v>
      </c>
      <c r="C354" s="7" t="s">
        <v>100</v>
      </c>
      <c r="D354" s="186">
        <v>41754</v>
      </c>
      <c r="E354" s="3787"/>
      <c r="G354" s="51"/>
    </row>
    <row r="355" spans="2:7" ht="9.9499999999999993" customHeight="1" x14ac:dyDescent="0.2">
      <c r="B355" s="7" t="s">
        <v>214</v>
      </c>
      <c r="C355" s="7" t="s">
        <v>90</v>
      </c>
      <c r="D355" s="186">
        <v>41754</v>
      </c>
      <c r="E355" s="3787"/>
      <c r="G355" s="51"/>
    </row>
    <row r="356" spans="2:7" ht="9.9499999999999993" customHeight="1" x14ac:dyDescent="0.2">
      <c r="B356" s="7" t="s">
        <v>214</v>
      </c>
      <c r="C356" s="7" t="s">
        <v>213</v>
      </c>
      <c r="D356" s="186">
        <v>41754</v>
      </c>
      <c r="E356" s="3787"/>
      <c r="G356" s="51"/>
    </row>
    <row r="357" spans="2:7" ht="9.9499999999999993" customHeight="1" x14ac:dyDescent="0.2">
      <c r="B357" s="7" t="s">
        <v>214</v>
      </c>
      <c r="C357" s="7" t="s">
        <v>185</v>
      </c>
      <c r="D357" s="186">
        <v>41754</v>
      </c>
      <c r="E357" s="3787"/>
      <c r="G357" s="51"/>
    </row>
    <row r="358" spans="2:7" ht="9.9499999999999993" customHeight="1" x14ac:dyDescent="0.2">
      <c r="B358" s="7" t="s">
        <v>215</v>
      </c>
      <c r="C358" s="7" t="s">
        <v>214</v>
      </c>
      <c r="D358" s="186">
        <v>41782</v>
      </c>
      <c r="E358" s="3787"/>
      <c r="G358" s="51"/>
    </row>
    <row r="359" spans="2:7" ht="9.9499999999999993" customHeight="1" x14ac:dyDescent="0.2">
      <c r="B359" s="7" t="s">
        <v>100</v>
      </c>
      <c r="C359" s="7" t="s">
        <v>185</v>
      </c>
      <c r="D359" s="186">
        <v>41782</v>
      </c>
      <c r="E359" s="3787"/>
      <c r="G359" s="51"/>
    </row>
    <row r="360" spans="2:7" ht="9.9499999999999993" customHeight="1" x14ac:dyDescent="0.2">
      <c r="B360" s="7" t="s">
        <v>89</v>
      </c>
      <c r="C360" s="7" t="s">
        <v>92</v>
      </c>
      <c r="D360" s="186">
        <v>41782</v>
      </c>
      <c r="E360" s="3787"/>
      <c r="G360" s="51"/>
    </row>
    <row r="361" spans="2:7" ht="9.9499999999999993" customHeight="1" x14ac:dyDescent="0.2">
      <c r="B361" s="7" t="s">
        <v>215</v>
      </c>
      <c r="C361" s="7" t="s">
        <v>208</v>
      </c>
      <c r="D361" s="186">
        <v>41782</v>
      </c>
      <c r="E361" s="3787"/>
      <c r="G361" s="51"/>
    </row>
    <row r="362" spans="2:7" ht="9.9499999999999993" customHeight="1" x14ac:dyDescent="0.2">
      <c r="B362" s="7" t="s">
        <v>89</v>
      </c>
      <c r="C362" s="7" t="s">
        <v>100</v>
      </c>
      <c r="D362" s="186">
        <v>41782</v>
      </c>
      <c r="E362" s="3787"/>
      <c r="G362" s="51"/>
    </row>
    <row r="363" spans="2:7" ht="9.9499999999999993" customHeight="1" x14ac:dyDescent="0.2">
      <c r="B363" s="7" t="s">
        <v>89</v>
      </c>
      <c r="C363" s="7" t="s">
        <v>159</v>
      </c>
      <c r="D363" s="186">
        <v>41782</v>
      </c>
      <c r="E363" s="3787"/>
      <c r="G363" s="51"/>
    </row>
    <row r="364" spans="2:7" ht="9.9499999999999993" customHeight="1" x14ac:dyDescent="0.2">
      <c r="B364" s="7" t="s">
        <v>215</v>
      </c>
      <c r="C364" s="7" t="s">
        <v>90</v>
      </c>
      <c r="D364" s="186">
        <v>41782</v>
      </c>
      <c r="E364" s="3787"/>
      <c r="G364" s="51"/>
    </row>
    <row r="365" spans="2:7" ht="9.9499999999999993" customHeight="1" x14ac:dyDescent="0.2">
      <c r="B365" s="7" t="s">
        <v>215</v>
      </c>
      <c r="C365" s="7" t="s">
        <v>89</v>
      </c>
      <c r="D365" s="186">
        <v>41782</v>
      </c>
      <c r="E365" s="3787"/>
      <c r="G365" s="51"/>
    </row>
    <row r="366" spans="2:7" ht="9.9499999999999993" customHeight="1" x14ac:dyDescent="0.2">
      <c r="B366" s="7" t="s">
        <v>214</v>
      </c>
      <c r="C366" s="7" t="s">
        <v>184</v>
      </c>
      <c r="D366" s="186">
        <v>41803</v>
      </c>
      <c r="E366" s="3787"/>
      <c r="G366" s="51"/>
    </row>
    <row r="367" spans="2:7" ht="9.9499999999999993" customHeight="1" x14ac:dyDescent="0.2">
      <c r="B367" s="7" t="s">
        <v>155</v>
      </c>
      <c r="C367" s="7" t="s">
        <v>151</v>
      </c>
      <c r="D367" s="186">
        <v>41803</v>
      </c>
      <c r="E367" s="3787"/>
      <c r="G367" s="51"/>
    </row>
    <row r="368" spans="2:7" ht="9.9499999999999993" customHeight="1" x14ac:dyDescent="0.2">
      <c r="B368" s="7" t="s">
        <v>90</v>
      </c>
      <c r="C368" s="7" t="s">
        <v>94</v>
      </c>
      <c r="D368" s="186">
        <v>41803</v>
      </c>
      <c r="E368" s="3787"/>
      <c r="G368" s="51"/>
    </row>
    <row r="369" spans="2:7" ht="9.9499999999999993" customHeight="1" x14ac:dyDescent="0.2">
      <c r="B369" s="7" t="s">
        <v>89</v>
      </c>
      <c r="C369" s="7" t="s">
        <v>92</v>
      </c>
      <c r="D369" s="186">
        <v>41803</v>
      </c>
      <c r="E369" s="3787"/>
      <c r="G369" s="51"/>
    </row>
    <row r="370" spans="2:7" ht="9.9499999999999993" customHeight="1" x14ac:dyDescent="0.2">
      <c r="B370" s="7" t="s">
        <v>90</v>
      </c>
      <c r="C370" s="7" t="s">
        <v>214</v>
      </c>
      <c r="D370" s="186">
        <v>41803</v>
      </c>
      <c r="E370" s="3787"/>
      <c r="G370" s="51"/>
    </row>
    <row r="371" spans="2:7" ht="9.9499999999999993" customHeight="1" x14ac:dyDescent="0.2">
      <c r="B371" s="7" t="s">
        <v>89</v>
      </c>
      <c r="C371" s="7" t="s">
        <v>200</v>
      </c>
      <c r="D371" s="186">
        <v>41803</v>
      </c>
      <c r="E371" s="3787"/>
      <c r="G371" s="51"/>
    </row>
    <row r="372" spans="2:7" ht="9.9499999999999993" customHeight="1" x14ac:dyDescent="0.2">
      <c r="B372" s="7" t="s">
        <v>185</v>
      </c>
      <c r="C372" s="7" t="s">
        <v>155</v>
      </c>
      <c r="D372" s="186">
        <v>41803</v>
      </c>
      <c r="E372" s="3787"/>
      <c r="G372" s="51"/>
    </row>
    <row r="373" spans="2:7" ht="9.9499999999999993" customHeight="1" x14ac:dyDescent="0.2">
      <c r="B373" s="7" t="s">
        <v>125</v>
      </c>
      <c r="C373" s="7" t="s">
        <v>208</v>
      </c>
      <c r="D373" s="186">
        <v>41803</v>
      </c>
      <c r="E373" s="3787"/>
      <c r="G373" s="51"/>
    </row>
    <row r="374" spans="2:7" ht="9.9499999999999993" customHeight="1" x14ac:dyDescent="0.2">
      <c r="B374" s="7" t="s">
        <v>88</v>
      </c>
      <c r="C374" s="7" t="s">
        <v>129</v>
      </c>
      <c r="D374" s="186">
        <v>41803</v>
      </c>
      <c r="E374" s="3787"/>
      <c r="G374" s="51"/>
    </row>
    <row r="375" spans="2:7" ht="9.9499999999999993" customHeight="1" x14ac:dyDescent="0.2">
      <c r="B375" s="7" t="s">
        <v>125</v>
      </c>
      <c r="C375" s="7" t="s">
        <v>101</v>
      </c>
      <c r="D375" s="186">
        <v>41803</v>
      </c>
      <c r="E375" s="3787"/>
      <c r="G375" s="51"/>
    </row>
    <row r="376" spans="2:7" ht="9.9499999999999993" customHeight="1" x14ac:dyDescent="0.2">
      <c r="B376" s="7" t="s">
        <v>127</v>
      </c>
      <c r="C376" s="7" t="s">
        <v>159</v>
      </c>
      <c r="D376" s="186">
        <v>41803</v>
      </c>
      <c r="E376" s="3787"/>
      <c r="G376" s="51"/>
    </row>
    <row r="377" spans="2:7" ht="9.9499999999999993" customHeight="1" x14ac:dyDescent="0.2">
      <c r="B377" s="7" t="s">
        <v>127</v>
      </c>
      <c r="C377" s="7" t="s">
        <v>88</v>
      </c>
      <c r="D377" s="186">
        <v>41803</v>
      </c>
      <c r="E377" s="3787"/>
      <c r="G377" s="51"/>
    </row>
    <row r="378" spans="2:7" ht="9.9499999999999993" customHeight="1" x14ac:dyDescent="0.2">
      <c r="B378" s="7" t="s">
        <v>185</v>
      </c>
      <c r="C378" s="7" t="s">
        <v>90</v>
      </c>
      <c r="D378" s="186">
        <v>41803</v>
      </c>
      <c r="E378" s="3787"/>
      <c r="G378" s="51"/>
    </row>
    <row r="379" spans="2:7" ht="9.9499999999999993" customHeight="1" x14ac:dyDescent="0.2">
      <c r="B379" s="7" t="s">
        <v>89</v>
      </c>
      <c r="C379" s="7" t="s">
        <v>185</v>
      </c>
      <c r="D379" s="186">
        <v>41803</v>
      </c>
      <c r="E379" s="3787"/>
      <c r="G379" s="51"/>
    </row>
    <row r="380" spans="2:7" ht="9.9499999999999993" customHeight="1" x14ac:dyDescent="0.2">
      <c r="B380" s="7" t="s">
        <v>125</v>
      </c>
      <c r="C380" s="7" t="s">
        <v>89</v>
      </c>
      <c r="D380" s="186">
        <v>41803</v>
      </c>
      <c r="E380" s="3787"/>
      <c r="G380" s="51"/>
    </row>
    <row r="381" spans="2:7" ht="9.9499999999999993" customHeight="1" thickBot="1" x14ac:dyDescent="0.25">
      <c r="B381" s="7" t="s">
        <v>127</v>
      </c>
      <c r="C381" s="7" t="s">
        <v>125</v>
      </c>
      <c r="D381" s="186">
        <v>41803</v>
      </c>
      <c r="E381" s="3788"/>
      <c r="G381" s="51"/>
    </row>
    <row r="382" spans="2:7" ht="9.9499999999999993" customHeight="1" thickTop="1" x14ac:dyDescent="0.2">
      <c r="B382" s="9" t="s">
        <v>125</v>
      </c>
      <c r="C382" s="9" t="s">
        <v>185</v>
      </c>
      <c r="D382" s="185">
        <v>41880</v>
      </c>
      <c r="E382" s="3783" t="s">
        <v>209</v>
      </c>
      <c r="G382" s="51"/>
    </row>
    <row r="383" spans="2:7" ht="9.9499999999999993" customHeight="1" x14ac:dyDescent="0.2">
      <c r="B383" s="7" t="s">
        <v>129</v>
      </c>
      <c r="C383" s="7" t="s">
        <v>151</v>
      </c>
      <c r="D383" s="186">
        <v>41880</v>
      </c>
      <c r="E383" s="3784"/>
      <c r="G383" s="51"/>
    </row>
    <row r="384" spans="2:7" ht="9.9499999999999993" customHeight="1" x14ac:dyDescent="0.2">
      <c r="B384" s="7" t="s">
        <v>104</v>
      </c>
      <c r="C384" s="7" t="s">
        <v>220</v>
      </c>
      <c r="D384" s="186">
        <v>41880</v>
      </c>
      <c r="E384" s="3784"/>
      <c r="G384" s="51"/>
    </row>
    <row r="385" spans="2:7" ht="9.9499999999999993" customHeight="1" x14ac:dyDescent="0.2">
      <c r="B385" s="7" t="s">
        <v>92</v>
      </c>
      <c r="C385" s="7" t="s">
        <v>95</v>
      </c>
      <c r="D385" s="186">
        <v>41880</v>
      </c>
      <c r="E385" s="3784"/>
      <c r="G385" s="51"/>
    </row>
    <row r="386" spans="2:7" ht="9.9499999999999993" customHeight="1" x14ac:dyDescent="0.2">
      <c r="B386" s="7" t="s">
        <v>92</v>
      </c>
      <c r="C386" s="7" t="s">
        <v>213</v>
      </c>
      <c r="D386" s="186">
        <v>41880</v>
      </c>
      <c r="E386" s="3784"/>
      <c r="G386" s="51"/>
    </row>
    <row r="387" spans="2:7" ht="9.9499999999999993" customHeight="1" x14ac:dyDescent="0.2">
      <c r="B387" s="7" t="s">
        <v>92</v>
      </c>
      <c r="C387" s="7" t="s">
        <v>94</v>
      </c>
      <c r="D387" s="186">
        <v>41880</v>
      </c>
      <c r="E387" s="3784"/>
      <c r="G387" s="51"/>
    </row>
    <row r="388" spans="2:7" ht="9.9499999999999993" customHeight="1" x14ac:dyDescent="0.2">
      <c r="B388" s="7" t="s">
        <v>125</v>
      </c>
      <c r="C388" s="7" t="s">
        <v>97</v>
      </c>
      <c r="D388" s="186">
        <v>41880</v>
      </c>
      <c r="E388" s="3784"/>
      <c r="G388" s="51"/>
    </row>
    <row r="389" spans="2:7" ht="9.9499999999999993" customHeight="1" x14ac:dyDescent="0.2">
      <c r="B389" s="7" t="s">
        <v>89</v>
      </c>
      <c r="C389" s="7" t="s">
        <v>90</v>
      </c>
      <c r="D389" s="186">
        <v>41880</v>
      </c>
      <c r="E389" s="3784"/>
      <c r="G389" s="51"/>
    </row>
    <row r="390" spans="2:7" ht="9.9499999999999993" customHeight="1" x14ac:dyDescent="0.2">
      <c r="B390" s="7" t="s">
        <v>214</v>
      </c>
      <c r="C390" s="7" t="s">
        <v>200</v>
      </c>
      <c r="D390" s="186">
        <v>41880</v>
      </c>
      <c r="E390" s="3784"/>
      <c r="G390" s="51"/>
    </row>
    <row r="391" spans="2:7" ht="9.9499999999999993" customHeight="1" x14ac:dyDescent="0.2">
      <c r="B391" s="7" t="s">
        <v>92</v>
      </c>
      <c r="C391" s="7" t="s">
        <v>89</v>
      </c>
      <c r="D391" s="186">
        <v>41880</v>
      </c>
      <c r="E391" s="3784"/>
      <c r="G391" s="51"/>
    </row>
    <row r="392" spans="2:7" ht="9.9499999999999993" customHeight="1" x14ac:dyDescent="0.2">
      <c r="B392" s="7" t="s">
        <v>129</v>
      </c>
      <c r="C392" s="7" t="s">
        <v>127</v>
      </c>
      <c r="D392" s="186">
        <v>41880</v>
      </c>
      <c r="E392" s="3784"/>
      <c r="G392" s="51"/>
    </row>
    <row r="393" spans="2:7" ht="9.9499999999999993" customHeight="1" x14ac:dyDescent="0.2">
      <c r="B393" s="7" t="s">
        <v>104</v>
      </c>
      <c r="C393" s="7" t="s">
        <v>125</v>
      </c>
      <c r="D393" s="186">
        <v>41880</v>
      </c>
      <c r="E393" s="3784"/>
      <c r="G393" s="51"/>
    </row>
    <row r="394" spans="2:7" ht="9.9499999999999993" customHeight="1" x14ac:dyDescent="0.2">
      <c r="B394" s="7" t="s">
        <v>92</v>
      </c>
      <c r="C394" s="7" t="s">
        <v>184</v>
      </c>
      <c r="D394" s="186">
        <v>41880</v>
      </c>
      <c r="E394" s="3784"/>
      <c r="G394" s="51"/>
    </row>
    <row r="395" spans="2:7" ht="9.9499999999999993" customHeight="1" x14ac:dyDescent="0.2">
      <c r="B395" s="7" t="s">
        <v>104</v>
      </c>
      <c r="C395" s="7" t="s">
        <v>214</v>
      </c>
      <c r="D395" s="186">
        <v>41880</v>
      </c>
      <c r="E395" s="3784"/>
      <c r="G395" s="51"/>
    </row>
    <row r="396" spans="2:7" ht="9.9499999999999993" customHeight="1" x14ac:dyDescent="0.2">
      <c r="B396" s="7" t="s">
        <v>129</v>
      </c>
      <c r="C396" s="7" t="s">
        <v>104</v>
      </c>
      <c r="D396" s="186">
        <v>41880</v>
      </c>
      <c r="E396" s="3784"/>
      <c r="G396" s="51"/>
    </row>
    <row r="397" spans="2:7" ht="9.9499999999999993" customHeight="1" x14ac:dyDescent="0.2">
      <c r="B397" s="7" t="s">
        <v>129</v>
      </c>
      <c r="C397" s="7" t="s">
        <v>92</v>
      </c>
      <c r="D397" s="186">
        <v>41880</v>
      </c>
      <c r="E397" s="3784"/>
      <c r="G397" s="51"/>
    </row>
    <row r="398" spans="2:7" ht="9.9499999999999993" customHeight="1" x14ac:dyDescent="0.2">
      <c r="B398" s="7" t="s">
        <v>127</v>
      </c>
      <c r="C398" s="7" t="s">
        <v>200</v>
      </c>
      <c r="D398" s="186">
        <v>41915</v>
      </c>
      <c r="E398" s="3784"/>
      <c r="G398" s="51"/>
    </row>
    <row r="399" spans="2:7" ht="9.9499999999999993" customHeight="1" x14ac:dyDescent="0.2">
      <c r="B399" s="7" t="s">
        <v>96</v>
      </c>
      <c r="C399" s="7" t="s">
        <v>97</v>
      </c>
      <c r="D399" s="186">
        <v>41915</v>
      </c>
      <c r="E399" s="3784"/>
      <c r="G399" s="51"/>
    </row>
    <row r="400" spans="2:7" ht="9.9499999999999993" customHeight="1" x14ac:dyDescent="0.2">
      <c r="B400" s="7" t="s">
        <v>92</v>
      </c>
      <c r="C400" s="7" t="s">
        <v>213</v>
      </c>
      <c r="D400" s="186">
        <v>41915</v>
      </c>
      <c r="E400" s="3784"/>
      <c r="G400" s="51"/>
    </row>
    <row r="401" spans="2:7" ht="9.9499999999999993" customHeight="1" x14ac:dyDescent="0.2">
      <c r="B401" s="7" t="s">
        <v>94</v>
      </c>
      <c r="C401" s="7" t="s">
        <v>208</v>
      </c>
      <c r="D401" s="186">
        <v>41915</v>
      </c>
      <c r="E401" s="3784"/>
      <c r="G401" s="51"/>
    </row>
    <row r="402" spans="2:7" ht="9.9499999999999993" customHeight="1" x14ac:dyDescent="0.2">
      <c r="B402" s="7" t="s">
        <v>96</v>
      </c>
      <c r="C402" s="7" t="s">
        <v>129</v>
      </c>
      <c r="D402" s="186">
        <v>41915</v>
      </c>
      <c r="E402" s="3784"/>
      <c r="G402" s="51"/>
    </row>
    <row r="403" spans="2:7" ht="9.9499999999999993" customHeight="1" x14ac:dyDescent="0.2">
      <c r="B403" s="7" t="s">
        <v>96</v>
      </c>
      <c r="C403" s="7" t="s">
        <v>159</v>
      </c>
      <c r="D403" s="186">
        <v>41915</v>
      </c>
      <c r="E403" s="3784"/>
      <c r="G403" s="51"/>
    </row>
    <row r="404" spans="2:7" ht="9.9499999999999993" customHeight="1" x14ac:dyDescent="0.2">
      <c r="B404" s="7" t="s">
        <v>96</v>
      </c>
      <c r="C404" s="7" t="s">
        <v>89</v>
      </c>
      <c r="D404" s="186">
        <v>41915</v>
      </c>
      <c r="E404" s="3784"/>
      <c r="G404" s="51"/>
    </row>
    <row r="405" spans="2:7" ht="9.9499999999999993" customHeight="1" x14ac:dyDescent="0.2">
      <c r="B405" s="7" t="s">
        <v>96</v>
      </c>
      <c r="C405" s="7" t="s">
        <v>127</v>
      </c>
      <c r="D405" s="186">
        <v>41915</v>
      </c>
      <c r="E405" s="3784"/>
      <c r="G405" s="51"/>
    </row>
    <row r="406" spans="2:7" ht="9.9499999999999993" customHeight="1" x14ac:dyDescent="0.2">
      <c r="B406" s="7" t="s">
        <v>96</v>
      </c>
      <c r="C406" s="7" t="s">
        <v>185</v>
      </c>
      <c r="D406" s="186">
        <v>41915</v>
      </c>
      <c r="E406" s="3784"/>
      <c r="G406" s="51"/>
    </row>
    <row r="407" spans="2:7" ht="9.9499999999999993" customHeight="1" x14ac:dyDescent="0.2">
      <c r="B407" s="7" t="s">
        <v>101</v>
      </c>
      <c r="C407" s="7" t="s">
        <v>94</v>
      </c>
      <c r="D407" s="186">
        <v>41915</v>
      </c>
      <c r="E407" s="3784"/>
      <c r="G407" s="51"/>
    </row>
    <row r="408" spans="2:7" ht="9.9499999999999993" customHeight="1" x14ac:dyDescent="0.2">
      <c r="B408" s="7" t="s">
        <v>96</v>
      </c>
      <c r="C408" s="7" t="s">
        <v>90</v>
      </c>
      <c r="D408" s="186">
        <v>41915</v>
      </c>
      <c r="E408" s="3784"/>
      <c r="G408" s="51"/>
    </row>
    <row r="409" spans="2:7" ht="9.9499999999999993" customHeight="1" x14ac:dyDescent="0.2">
      <c r="B409" s="7" t="s">
        <v>92</v>
      </c>
      <c r="C409" s="7" t="s">
        <v>125</v>
      </c>
      <c r="D409" s="186">
        <v>41915</v>
      </c>
      <c r="E409" s="3784"/>
      <c r="G409" s="51"/>
    </row>
    <row r="410" spans="2:7" ht="9.9499999999999993" customHeight="1" x14ac:dyDescent="0.2">
      <c r="B410" s="7" t="s">
        <v>101</v>
      </c>
      <c r="C410" s="7" t="s">
        <v>96</v>
      </c>
      <c r="D410" s="186">
        <v>41915</v>
      </c>
      <c r="E410" s="3784"/>
      <c r="G410" s="51"/>
    </row>
    <row r="411" spans="2:7" ht="9.9499999999999993" customHeight="1" x14ac:dyDescent="0.2">
      <c r="B411" s="7" t="s">
        <v>92</v>
      </c>
      <c r="C411" s="7" t="s">
        <v>101</v>
      </c>
      <c r="D411" s="186">
        <v>41915</v>
      </c>
      <c r="E411" s="3784"/>
      <c r="G411" s="51"/>
    </row>
    <row r="412" spans="2:7" ht="9.9499999999999993" customHeight="1" x14ac:dyDescent="0.2">
      <c r="B412" s="7" t="s">
        <v>237</v>
      </c>
      <c r="C412" s="7" t="s">
        <v>213</v>
      </c>
      <c r="D412" s="184">
        <v>41943</v>
      </c>
      <c r="E412" s="3784"/>
      <c r="G412" s="51"/>
    </row>
    <row r="413" spans="2:7" ht="9.9499999999999993" customHeight="1" x14ac:dyDescent="0.2">
      <c r="B413" s="7" t="s">
        <v>208</v>
      </c>
      <c r="C413" s="7" t="s">
        <v>200</v>
      </c>
      <c r="D413" s="184">
        <v>41943</v>
      </c>
      <c r="E413" s="3784"/>
      <c r="G413" s="51"/>
    </row>
    <row r="414" spans="2:7" ht="9.9499999999999993" customHeight="1" x14ac:dyDescent="0.2">
      <c r="B414" s="7" t="s">
        <v>237</v>
      </c>
      <c r="C414" s="7" t="s">
        <v>214</v>
      </c>
      <c r="D414" s="184">
        <v>41943</v>
      </c>
      <c r="E414" s="3784"/>
      <c r="G414" s="51"/>
    </row>
    <row r="415" spans="2:7" ht="9.9499999999999993" customHeight="1" x14ac:dyDescent="0.2">
      <c r="B415" s="7" t="s">
        <v>237</v>
      </c>
      <c r="C415" s="7" t="s">
        <v>104</v>
      </c>
      <c r="D415" s="184">
        <v>41943</v>
      </c>
      <c r="E415" s="3784"/>
      <c r="G415" s="51"/>
    </row>
    <row r="416" spans="2:7" ht="9.9499999999999993" customHeight="1" x14ac:dyDescent="0.2">
      <c r="B416" s="7" t="s">
        <v>159</v>
      </c>
      <c r="C416" s="7" t="s">
        <v>100</v>
      </c>
      <c r="D416" s="184">
        <v>41943</v>
      </c>
      <c r="E416" s="3784"/>
      <c r="G416" s="51"/>
    </row>
    <row r="417" spans="2:7" ht="9.9499999999999993" customHeight="1" x14ac:dyDescent="0.2">
      <c r="B417" s="7" t="s">
        <v>237</v>
      </c>
      <c r="C417" s="7" t="s">
        <v>92</v>
      </c>
      <c r="D417" s="184">
        <v>41943</v>
      </c>
      <c r="E417" s="3784"/>
      <c r="G417" s="51"/>
    </row>
    <row r="418" spans="2:7" ht="9.9499999999999993" customHeight="1" x14ac:dyDescent="0.2">
      <c r="B418" s="7" t="s">
        <v>237</v>
      </c>
      <c r="C418" s="7" t="s">
        <v>90</v>
      </c>
      <c r="D418" s="184">
        <v>41943</v>
      </c>
      <c r="E418" s="3784"/>
      <c r="G418" s="51"/>
    </row>
    <row r="419" spans="2:7" ht="9.9499999999999993" customHeight="1" x14ac:dyDescent="0.2">
      <c r="B419" s="7" t="s">
        <v>237</v>
      </c>
      <c r="C419" s="7" t="s">
        <v>125</v>
      </c>
      <c r="D419" s="184">
        <v>41943</v>
      </c>
      <c r="E419" s="3784"/>
      <c r="G419" s="51"/>
    </row>
    <row r="420" spans="2:7" ht="9.9499999999999993" customHeight="1" x14ac:dyDescent="0.2">
      <c r="B420" s="7" t="s">
        <v>208</v>
      </c>
      <c r="C420" s="7" t="s">
        <v>185</v>
      </c>
      <c r="D420" s="184">
        <v>41943</v>
      </c>
      <c r="E420" s="3784"/>
      <c r="G420" s="51"/>
    </row>
    <row r="421" spans="2:7" ht="9.9499999999999993" customHeight="1" x14ac:dyDescent="0.2">
      <c r="B421" s="7" t="s">
        <v>129</v>
      </c>
      <c r="C421" s="7" t="s">
        <v>94</v>
      </c>
      <c r="D421" s="184">
        <v>41943</v>
      </c>
      <c r="E421" s="3784"/>
      <c r="G421" s="51"/>
    </row>
    <row r="422" spans="2:7" ht="9.9499999999999993" customHeight="1" x14ac:dyDescent="0.2">
      <c r="B422" s="7" t="s">
        <v>237</v>
      </c>
      <c r="C422" s="7" t="s">
        <v>97</v>
      </c>
      <c r="D422" s="184">
        <v>41943</v>
      </c>
      <c r="E422" s="3784"/>
      <c r="G422" s="51"/>
    </row>
    <row r="423" spans="2:7" ht="9.9499999999999993" customHeight="1" x14ac:dyDescent="0.2">
      <c r="B423" s="7" t="s">
        <v>159</v>
      </c>
      <c r="C423" s="7" t="s">
        <v>129</v>
      </c>
      <c r="D423" s="184">
        <v>41943</v>
      </c>
      <c r="E423" s="3784"/>
      <c r="G423" s="51"/>
    </row>
    <row r="424" spans="2:7" ht="9.9499999999999993" customHeight="1" x14ac:dyDescent="0.2">
      <c r="B424" s="7" t="s">
        <v>159</v>
      </c>
      <c r="C424" s="7" t="s">
        <v>237</v>
      </c>
      <c r="D424" s="184">
        <v>41943</v>
      </c>
      <c r="E424" s="3784"/>
      <c r="G424" s="51"/>
    </row>
    <row r="425" spans="2:7" ht="9.9499999999999993" customHeight="1" x14ac:dyDescent="0.2">
      <c r="B425" s="7" t="s">
        <v>159</v>
      </c>
      <c r="C425" s="7" t="s">
        <v>89</v>
      </c>
      <c r="D425" s="184">
        <v>41943</v>
      </c>
      <c r="E425" s="3784"/>
      <c r="G425" s="51"/>
    </row>
    <row r="426" spans="2:7" ht="9.9499999999999993" customHeight="1" x14ac:dyDescent="0.2">
      <c r="B426" s="7" t="s">
        <v>159</v>
      </c>
      <c r="C426" s="7" t="s">
        <v>208</v>
      </c>
      <c r="D426" s="184">
        <v>41943</v>
      </c>
      <c r="E426" s="3784"/>
      <c r="G426" s="51"/>
    </row>
    <row r="427" spans="2:7" ht="9.9499999999999993" customHeight="1" x14ac:dyDescent="0.2">
      <c r="B427" s="7" t="s">
        <v>92</v>
      </c>
      <c r="C427" s="7" t="s">
        <v>88</v>
      </c>
      <c r="D427" s="184">
        <v>41978</v>
      </c>
      <c r="E427" s="3784"/>
      <c r="G427" s="51"/>
    </row>
    <row r="428" spans="2:7" ht="9.9499999999999993" customHeight="1" x14ac:dyDescent="0.2">
      <c r="B428" s="7" t="s">
        <v>129</v>
      </c>
      <c r="C428" s="7" t="s">
        <v>208</v>
      </c>
      <c r="D428" s="184">
        <v>41978</v>
      </c>
      <c r="E428" s="3784"/>
      <c r="G428" s="51"/>
    </row>
    <row r="429" spans="2:7" ht="9.9499999999999993" customHeight="1" x14ac:dyDescent="0.2">
      <c r="B429" s="7" t="s">
        <v>92</v>
      </c>
      <c r="C429" s="7" t="s">
        <v>159</v>
      </c>
      <c r="D429" s="184">
        <v>41978</v>
      </c>
      <c r="E429" s="3784"/>
      <c r="G429" s="51"/>
    </row>
    <row r="430" spans="2:7" ht="9.9499999999999993" customHeight="1" x14ac:dyDescent="0.2">
      <c r="B430" s="7" t="s">
        <v>184</v>
      </c>
      <c r="C430" s="7" t="s">
        <v>89</v>
      </c>
      <c r="D430" s="184">
        <v>41978</v>
      </c>
      <c r="E430" s="3784"/>
      <c r="G430" s="51"/>
    </row>
    <row r="431" spans="2:7" ht="9.9499999999999993" customHeight="1" x14ac:dyDescent="0.2">
      <c r="B431" s="7" t="s">
        <v>151</v>
      </c>
      <c r="C431" s="7" t="s">
        <v>90</v>
      </c>
      <c r="D431" s="184">
        <v>41978</v>
      </c>
      <c r="E431" s="3784"/>
      <c r="G431" s="51"/>
    </row>
    <row r="432" spans="2:7" ht="9.9499999999999993" customHeight="1" x14ac:dyDescent="0.2">
      <c r="B432" s="7" t="s">
        <v>151</v>
      </c>
      <c r="C432" s="7" t="s">
        <v>129</v>
      </c>
      <c r="D432" s="184">
        <v>41978</v>
      </c>
      <c r="E432" s="3784"/>
      <c r="G432" s="51"/>
    </row>
    <row r="433" spans="2:7" ht="9.9499999999999993" customHeight="1" x14ac:dyDescent="0.2">
      <c r="B433" s="7" t="s">
        <v>97</v>
      </c>
      <c r="C433" s="7" t="s">
        <v>100</v>
      </c>
      <c r="D433" s="184">
        <v>41978</v>
      </c>
      <c r="E433" s="3784"/>
      <c r="G433" s="51"/>
    </row>
    <row r="434" spans="2:7" ht="9.9499999999999993" customHeight="1" x14ac:dyDescent="0.2">
      <c r="B434" s="7" t="s">
        <v>97</v>
      </c>
      <c r="C434" s="7" t="s">
        <v>92</v>
      </c>
      <c r="D434" s="184">
        <v>41978</v>
      </c>
      <c r="E434" s="3784"/>
      <c r="G434" s="51"/>
    </row>
    <row r="435" spans="2:7" ht="9.9499999999999993" customHeight="1" x14ac:dyDescent="0.2">
      <c r="B435" s="7" t="s">
        <v>151</v>
      </c>
      <c r="C435" s="7" t="s">
        <v>185</v>
      </c>
      <c r="D435" s="184">
        <v>41978</v>
      </c>
      <c r="E435" s="3784"/>
      <c r="G435" s="51"/>
    </row>
    <row r="436" spans="2:7" ht="9.9499999999999993" customHeight="1" x14ac:dyDescent="0.2">
      <c r="B436" s="7" t="s">
        <v>151</v>
      </c>
      <c r="C436" s="7" t="s">
        <v>97</v>
      </c>
      <c r="D436" s="184">
        <v>41978</v>
      </c>
      <c r="E436" s="3784"/>
      <c r="G436" s="51"/>
    </row>
    <row r="437" spans="2:7" ht="9.9499999999999993" customHeight="1" x14ac:dyDescent="0.2">
      <c r="B437" s="7" t="s">
        <v>127</v>
      </c>
      <c r="C437" s="7" t="s">
        <v>213</v>
      </c>
      <c r="D437" s="184">
        <v>41978</v>
      </c>
      <c r="E437" s="3784"/>
      <c r="G437" s="51"/>
    </row>
    <row r="438" spans="2:7" ht="9.9499999999999993" customHeight="1" x14ac:dyDescent="0.2">
      <c r="B438" s="7" t="s">
        <v>127</v>
      </c>
      <c r="C438" s="7" t="s">
        <v>214</v>
      </c>
      <c r="D438" s="184">
        <v>41978</v>
      </c>
      <c r="E438" s="3784"/>
      <c r="G438" s="51"/>
    </row>
    <row r="439" spans="2:7" ht="9.9499999999999993" customHeight="1" x14ac:dyDescent="0.2">
      <c r="B439" s="7" t="s">
        <v>184</v>
      </c>
      <c r="C439" s="7" t="s">
        <v>94</v>
      </c>
      <c r="D439" s="184">
        <v>41978</v>
      </c>
      <c r="E439" s="3784"/>
      <c r="G439" s="51"/>
    </row>
    <row r="440" spans="2:7" ht="9.9499999999999993" customHeight="1" x14ac:dyDescent="0.2">
      <c r="B440" s="7" t="s">
        <v>151</v>
      </c>
      <c r="C440" s="7" t="s">
        <v>127</v>
      </c>
      <c r="D440" s="184">
        <v>41978</v>
      </c>
      <c r="E440" s="3784"/>
      <c r="G440" s="51"/>
    </row>
    <row r="441" spans="2:7" ht="9.9499999999999993" customHeight="1" x14ac:dyDescent="0.2">
      <c r="B441" s="7" t="s">
        <v>151</v>
      </c>
      <c r="C441" s="7" t="s">
        <v>184</v>
      </c>
      <c r="D441" s="184">
        <v>41978</v>
      </c>
      <c r="E441" s="3784"/>
      <c r="G441" s="51"/>
    </row>
    <row r="442" spans="2:7" ht="9.9499999999999993" customHeight="1" x14ac:dyDescent="0.2">
      <c r="B442" s="7" t="s">
        <v>89</v>
      </c>
      <c r="C442" s="7" t="s">
        <v>184</v>
      </c>
      <c r="D442" s="184">
        <v>41992</v>
      </c>
      <c r="E442" s="3784"/>
      <c r="G442" s="51"/>
    </row>
    <row r="443" spans="2:7" ht="9.9499999999999993" customHeight="1" x14ac:dyDescent="0.2">
      <c r="B443" s="7" t="s">
        <v>101</v>
      </c>
      <c r="C443" s="7" t="s">
        <v>125</v>
      </c>
      <c r="D443" s="184">
        <v>41992</v>
      </c>
      <c r="E443" s="3784"/>
      <c r="G443" s="51"/>
    </row>
    <row r="444" spans="2:7" ht="9.9499999999999993" customHeight="1" x14ac:dyDescent="0.2">
      <c r="B444" s="7" t="s">
        <v>94</v>
      </c>
      <c r="C444" s="7" t="s">
        <v>212</v>
      </c>
      <c r="D444" s="184">
        <v>41992</v>
      </c>
      <c r="E444" s="3784"/>
      <c r="G444" s="51"/>
    </row>
    <row r="445" spans="2:7" ht="9.9499999999999993" customHeight="1" x14ac:dyDescent="0.2">
      <c r="B445" s="7" t="s">
        <v>92</v>
      </c>
      <c r="C445" s="7" t="s">
        <v>208</v>
      </c>
      <c r="D445" s="184">
        <v>41992</v>
      </c>
      <c r="E445" s="3784"/>
      <c r="G445" s="51"/>
    </row>
    <row r="446" spans="2:7" ht="9.9499999999999993" customHeight="1" x14ac:dyDescent="0.2">
      <c r="B446" s="7" t="s">
        <v>89</v>
      </c>
      <c r="C446" s="7" t="s">
        <v>97</v>
      </c>
      <c r="D446" s="184">
        <v>41992</v>
      </c>
      <c r="E446" s="3784"/>
      <c r="G446" s="51"/>
    </row>
    <row r="447" spans="2:7" ht="9.9499999999999993" customHeight="1" x14ac:dyDescent="0.2">
      <c r="B447" s="7" t="s">
        <v>159</v>
      </c>
      <c r="C447" s="7" t="s">
        <v>90</v>
      </c>
      <c r="D447" s="184">
        <v>41992</v>
      </c>
      <c r="E447" s="3784"/>
      <c r="G447" s="51"/>
    </row>
    <row r="448" spans="2:7" ht="9.9499999999999993" customHeight="1" x14ac:dyDescent="0.2">
      <c r="B448" s="7" t="s">
        <v>159</v>
      </c>
      <c r="C448" s="7" t="s">
        <v>185</v>
      </c>
      <c r="D448" s="184">
        <v>41992</v>
      </c>
      <c r="E448" s="3784"/>
      <c r="G448" s="51"/>
    </row>
    <row r="449" spans="2:7" ht="9.9499999999999993" customHeight="1" x14ac:dyDescent="0.2">
      <c r="B449" s="7" t="s">
        <v>101</v>
      </c>
      <c r="C449" s="7" t="s">
        <v>94</v>
      </c>
      <c r="D449" s="184">
        <v>41992</v>
      </c>
      <c r="E449" s="3784"/>
      <c r="G449" s="51"/>
    </row>
    <row r="450" spans="2:7" ht="9.9499999999999993" customHeight="1" x14ac:dyDescent="0.2">
      <c r="B450" s="7" t="s">
        <v>92</v>
      </c>
      <c r="C450" s="7" t="s">
        <v>89</v>
      </c>
      <c r="D450" s="184">
        <v>41992</v>
      </c>
      <c r="E450" s="3784"/>
      <c r="G450" s="51"/>
    </row>
    <row r="451" spans="2:7" ht="9.9499999999999993" customHeight="1" x14ac:dyDescent="0.2">
      <c r="B451" s="7" t="s">
        <v>159</v>
      </c>
      <c r="C451" s="7" t="s">
        <v>101</v>
      </c>
      <c r="D451" s="184">
        <v>41992</v>
      </c>
      <c r="E451" s="3784"/>
      <c r="G451" s="51"/>
    </row>
    <row r="452" spans="2:7" ht="9.9499999999999993" customHeight="1" x14ac:dyDescent="0.2">
      <c r="B452" s="7" t="s">
        <v>92</v>
      </c>
      <c r="C452" s="7" t="s">
        <v>214</v>
      </c>
      <c r="D452" s="184">
        <v>41992</v>
      </c>
      <c r="E452" s="3784"/>
      <c r="G452" s="51"/>
    </row>
    <row r="453" spans="2:7" ht="9.9499999999999993" customHeight="1" x14ac:dyDescent="0.2">
      <c r="B453" s="7" t="s">
        <v>159</v>
      </c>
      <c r="C453" s="7" t="s">
        <v>92</v>
      </c>
      <c r="D453" s="184">
        <v>41992</v>
      </c>
      <c r="E453" s="3784"/>
      <c r="G453" s="51"/>
    </row>
    <row r="454" spans="2:7" ht="9.9499999999999993" customHeight="1" x14ac:dyDescent="0.2">
      <c r="B454" s="7" t="s">
        <v>103</v>
      </c>
      <c r="C454" s="7" t="s">
        <v>129</v>
      </c>
      <c r="D454" s="184">
        <v>41996</v>
      </c>
      <c r="E454" s="3784"/>
      <c r="G454" s="51"/>
    </row>
    <row r="455" spans="2:7" ht="9.9499999999999993" customHeight="1" x14ac:dyDescent="0.2">
      <c r="B455" s="7" t="s">
        <v>103</v>
      </c>
      <c r="C455" s="7" t="s">
        <v>92</v>
      </c>
      <c r="D455" s="184">
        <v>41996</v>
      </c>
      <c r="E455" s="3784"/>
      <c r="G455" s="51"/>
    </row>
    <row r="456" spans="2:7" ht="9.9499999999999993" customHeight="1" x14ac:dyDescent="0.2">
      <c r="B456" s="7" t="s">
        <v>94</v>
      </c>
      <c r="C456" s="7" t="s">
        <v>263</v>
      </c>
      <c r="D456" s="184">
        <v>41996</v>
      </c>
      <c r="E456" s="3784"/>
      <c r="G456" s="51"/>
    </row>
    <row r="457" spans="2:7" ht="9.9499999999999993" customHeight="1" x14ac:dyDescent="0.2">
      <c r="B457" s="7" t="s">
        <v>214</v>
      </c>
      <c r="C457" s="7" t="s">
        <v>98</v>
      </c>
      <c r="D457" s="184">
        <v>41996</v>
      </c>
      <c r="E457" s="3784"/>
      <c r="G457" s="51"/>
    </row>
    <row r="458" spans="2:7" ht="9.9499999999999993" customHeight="1" x14ac:dyDescent="0.2">
      <c r="B458" s="7" t="s">
        <v>235</v>
      </c>
      <c r="C458" s="7" t="s">
        <v>94</v>
      </c>
      <c r="D458" s="184">
        <v>41996</v>
      </c>
      <c r="E458" s="3784"/>
      <c r="G458" s="51"/>
    </row>
    <row r="459" spans="2:7" ht="9.9499999999999993" customHeight="1" x14ac:dyDescent="0.2">
      <c r="B459" s="7" t="s">
        <v>90</v>
      </c>
      <c r="C459" s="7" t="s">
        <v>97</v>
      </c>
      <c r="D459" s="184">
        <v>41996</v>
      </c>
      <c r="E459" s="3784"/>
      <c r="G459" s="51"/>
    </row>
    <row r="460" spans="2:7" ht="9.9499999999999993" customHeight="1" x14ac:dyDescent="0.2">
      <c r="B460" s="7" t="s">
        <v>90</v>
      </c>
      <c r="C460" s="7" t="s">
        <v>213</v>
      </c>
      <c r="D460" s="184">
        <v>41996</v>
      </c>
      <c r="E460" s="3784"/>
      <c r="G460" s="51"/>
    </row>
    <row r="461" spans="2:7" ht="9.9499999999999993" customHeight="1" x14ac:dyDescent="0.2">
      <c r="B461" s="7" t="s">
        <v>185</v>
      </c>
      <c r="C461" s="7" t="s">
        <v>214</v>
      </c>
      <c r="D461" s="184">
        <v>41996</v>
      </c>
      <c r="E461" s="3784"/>
      <c r="G461" s="51"/>
    </row>
    <row r="462" spans="2:7" ht="9.9499999999999993" customHeight="1" x14ac:dyDescent="0.2">
      <c r="B462" s="7" t="s">
        <v>235</v>
      </c>
      <c r="C462" s="7" t="s">
        <v>89</v>
      </c>
      <c r="D462" s="184">
        <v>41996</v>
      </c>
      <c r="E462" s="3784"/>
      <c r="G462" s="51"/>
    </row>
    <row r="463" spans="2:7" ht="9.9499999999999993" customHeight="1" x14ac:dyDescent="0.2">
      <c r="B463" s="7" t="s">
        <v>103</v>
      </c>
      <c r="C463" s="7" t="s">
        <v>104</v>
      </c>
      <c r="D463" s="184">
        <v>41996</v>
      </c>
      <c r="E463" s="3784"/>
      <c r="G463" s="51"/>
    </row>
    <row r="464" spans="2:7" ht="9.9499999999999993" customHeight="1" x14ac:dyDescent="0.2">
      <c r="B464" s="7" t="s">
        <v>235</v>
      </c>
      <c r="C464" s="7" t="s">
        <v>148</v>
      </c>
      <c r="D464" s="184">
        <v>41996</v>
      </c>
      <c r="E464" s="3784"/>
      <c r="G464" s="51"/>
    </row>
    <row r="465" spans="2:7" ht="9.9499999999999993" customHeight="1" x14ac:dyDescent="0.2">
      <c r="B465" s="7" t="s">
        <v>235</v>
      </c>
      <c r="C465" s="7" t="s">
        <v>93</v>
      </c>
      <c r="D465" s="184">
        <v>41996</v>
      </c>
      <c r="E465" s="3784"/>
      <c r="G465" s="51"/>
    </row>
    <row r="466" spans="2:7" ht="9.9499999999999993" customHeight="1" x14ac:dyDescent="0.2">
      <c r="B466" s="7" t="s">
        <v>103</v>
      </c>
      <c r="C466" s="7" t="s">
        <v>185</v>
      </c>
      <c r="D466" s="184">
        <v>41996</v>
      </c>
      <c r="E466" s="3784"/>
      <c r="G466" s="51"/>
    </row>
    <row r="467" spans="2:7" ht="9.9499999999999993" customHeight="1" x14ac:dyDescent="0.2">
      <c r="B467" s="7" t="s">
        <v>90</v>
      </c>
      <c r="C467" s="7" t="s">
        <v>159</v>
      </c>
      <c r="D467" s="184">
        <v>41996</v>
      </c>
      <c r="E467" s="3784"/>
      <c r="G467" s="51"/>
    </row>
    <row r="468" spans="2:7" ht="9.9499999999999993" customHeight="1" x14ac:dyDescent="0.2">
      <c r="B468" s="7" t="s">
        <v>90</v>
      </c>
      <c r="C468" s="7" t="s">
        <v>103</v>
      </c>
      <c r="D468" s="184">
        <v>41996</v>
      </c>
      <c r="E468" s="3784"/>
      <c r="G468" s="51"/>
    </row>
    <row r="469" spans="2:7" ht="9.9499999999999993" customHeight="1" x14ac:dyDescent="0.2">
      <c r="B469" s="7" t="s">
        <v>90</v>
      </c>
      <c r="C469" s="7" t="s">
        <v>235</v>
      </c>
      <c r="D469" s="184">
        <v>41996</v>
      </c>
      <c r="E469" s="3784"/>
      <c r="G469" s="51"/>
    </row>
    <row r="470" spans="2:7" ht="9.9499999999999993" customHeight="1" x14ac:dyDescent="0.2">
      <c r="B470" s="7" t="s">
        <v>185</v>
      </c>
      <c r="C470" s="7" t="s">
        <v>151</v>
      </c>
      <c r="D470" s="184">
        <v>42034</v>
      </c>
      <c r="E470" s="3784"/>
      <c r="G470" s="51"/>
    </row>
    <row r="471" spans="2:7" ht="9.9499999999999993" customHeight="1" x14ac:dyDescent="0.2">
      <c r="B471" s="7" t="s">
        <v>102</v>
      </c>
      <c r="C471" s="7" t="s">
        <v>159</v>
      </c>
      <c r="D471" s="184">
        <v>42034</v>
      </c>
      <c r="E471" s="3784"/>
      <c r="G471" s="51"/>
    </row>
    <row r="472" spans="2:7" ht="9.9499999999999993" customHeight="1" x14ac:dyDescent="0.2">
      <c r="B472" s="7" t="s">
        <v>125</v>
      </c>
      <c r="C472" s="7" t="s">
        <v>97</v>
      </c>
      <c r="D472" s="184">
        <v>42034</v>
      </c>
      <c r="E472" s="3784"/>
      <c r="G472" s="51"/>
    </row>
    <row r="473" spans="2:7" ht="9.9499999999999993" customHeight="1" x14ac:dyDescent="0.2">
      <c r="B473" s="7" t="s">
        <v>213</v>
      </c>
      <c r="C473" s="7" t="s">
        <v>127</v>
      </c>
      <c r="D473" s="184">
        <v>42034</v>
      </c>
      <c r="E473" s="3784"/>
      <c r="G473" s="51"/>
    </row>
    <row r="474" spans="2:7" ht="9.9499999999999993" customHeight="1" x14ac:dyDescent="0.2">
      <c r="B474" s="7" t="s">
        <v>88</v>
      </c>
      <c r="C474" s="7" t="s">
        <v>129</v>
      </c>
      <c r="D474" s="184">
        <v>42034</v>
      </c>
      <c r="E474" s="3784"/>
      <c r="G474" s="51"/>
    </row>
    <row r="475" spans="2:7" ht="9.9499999999999993" customHeight="1" x14ac:dyDescent="0.2">
      <c r="B475" s="7" t="s">
        <v>88</v>
      </c>
      <c r="C475" s="7" t="s">
        <v>185</v>
      </c>
      <c r="D475" s="184">
        <v>42034</v>
      </c>
      <c r="E475" s="3784"/>
      <c r="G475" s="51"/>
    </row>
    <row r="476" spans="2:7" ht="9.9499999999999993" customHeight="1" x14ac:dyDescent="0.2">
      <c r="B476" s="7" t="s">
        <v>213</v>
      </c>
      <c r="C476" s="7" t="s">
        <v>214</v>
      </c>
      <c r="D476" s="184">
        <v>42034</v>
      </c>
      <c r="E476" s="3784"/>
      <c r="G476" s="51"/>
    </row>
    <row r="477" spans="2:7" ht="9.9499999999999993" customHeight="1" x14ac:dyDescent="0.2">
      <c r="B477" s="7" t="s">
        <v>92</v>
      </c>
      <c r="C477" s="7" t="s">
        <v>208</v>
      </c>
      <c r="D477" s="184">
        <v>42034</v>
      </c>
      <c r="E477" s="3784"/>
      <c r="G477" s="51"/>
    </row>
    <row r="478" spans="2:7" ht="9.9499999999999993" customHeight="1" x14ac:dyDescent="0.2">
      <c r="B478" s="7" t="s">
        <v>102</v>
      </c>
      <c r="C478" s="7" t="s">
        <v>184</v>
      </c>
      <c r="D478" s="184">
        <v>42034</v>
      </c>
      <c r="E478" s="3784"/>
      <c r="G478" s="51"/>
    </row>
    <row r="479" spans="2:7" ht="9.9499999999999993" customHeight="1" x14ac:dyDescent="0.2">
      <c r="B479" s="7" t="s">
        <v>102</v>
      </c>
      <c r="C479" s="7" t="s">
        <v>100</v>
      </c>
      <c r="D479" s="184">
        <v>42034</v>
      </c>
      <c r="E479" s="3784"/>
      <c r="G479" s="51"/>
    </row>
    <row r="480" spans="2:7" ht="9.9499999999999993" customHeight="1" x14ac:dyDescent="0.2">
      <c r="B480" s="7" t="s">
        <v>125</v>
      </c>
      <c r="C480" s="7" t="s">
        <v>92</v>
      </c>
      <c r="D480" s="184">
        <v>42034</v>
      </c>
      <c r="E480" s="3784"/>
      <c r="G480" s="51"/>
    </row>
    <row r="481" spans="2:7" ht="9.9499999999999993" customHeight="1" x14ac:dyDescent="0.2">
      <c r="B481" s="7" t="s">
        <v>88</v>
      </c>
      <c r="C481" s="7" t="s">
        <v>125</v>
      </c>
      <c r="D481" s="184">
        <v>42034</v>
      </c>
      <c r="E481" s="3784"/>
      <c r="G481" s="51"/>
    </row>
    <row r="482" spans="2:7" ht="9.9499999999999993" customHeight="1" x14ac:dyDescent="0.2">
      <c r="B482" s="7" t="s">
        <v>88</v>
      </c>
      <c r="C482" s="7" t="s">
        <v>213</v>
      </c>
      <c r="D482" s="184">
        <v>42034</v>
      </c>
      <c r="E482" s="3784"/>
      <c r="G482" s="51"/>
    </row>
    <row r="483" spans="2:7" ht="9.9499999999999993" customHeight="1" x14ac:dyDescent="0.2">
      <c r="B483" s="7" t="s">
        <v>88</v>
      </c>
      <c r="C483" s="7" t="s">
        <v>102</v>
      </c>
      <c r="D483" s="184">
        <v>42034</v>
      </c>
      <c r="E483" s="3784"/>
      <c r="G483" s="51"/>
    </row>
    <row r="484" spans="2:7" ht="9.9499999999999993" customHeight="1" x14ac:dyDescent="0.2">
      <c r="B484" s="7" t="s">
        <v>88</v>
      </c>
      <c r="C484" s="7" t="s">
        <v>89</v>
      </c>
      <c r="D484" s="184">
        <v>42034</v>
      </c>
      <c r="E484" s="3784"/>
      <c r="G484" s="51"/>
    </row>
    <row r="485" spans="2:7" ht="9.9499999999999993" customHeight="1" x14ac:dyDescent="0.2">
      <c r="B485" s="7" t="s">
        <v>213</v>
      </c>
      <c r="C485" s="7" t="s">
        <v>103</v>
      </c>
      <c r="D485" s="184">
        <v>42062</v>
      </c>
      <c r="E485" s="3784"/>
      <c r="G485" s="51"/>
    </row>
    <row r="486" spans="2:7" ht="9.9499999999999993" customHeight="1" x14ac:dyDescent="0.2">
      <c r="B486" s="7" t="s">
        <v>213</v>
      </c>
      <c r="C486" s="7" t="s">
        <v>185</v>
      </c>
      <c r="D486" s="184">
        <v>42062</v>
      </c>
      <c r="E486" s="3784"/>
      <c r="G486" s="51"/>
    </row>
    <row r="487" spans="2:7" ht="9.9499999999999993" customHeight="1" x14ac:dyDescent="0.2">
      <c r="B487" s="7" t="s">
        <v>159</v>
      </c>
      <c r="C487" s="7" t="s">
        <v>125</v>
      </c>
      <c r="D487" s="184">
        <v>42062</v>
      </c>
      <c r="E487" s="3784"/>
      <c r="G487" s="51"/>
    </row>
    <row r="488" spans="2:7" ht="9.9499999999999993" customHeight="1" x14ac:dyDescent="0.2">
      <c r="B488" s="7" t="s">
        <v>213</v>
      </c>
      <c r="C488" s="7" t="s">
        <v>89</v>
      </c>
      <c r="D488" s="184">
        <v>42062</v>
      </c>
      <c r="E488" s="3784"/>
      <c r="G488" s="51"/>
    </row>
    <row r="489" spans="2:7" ht="9.9499999999999993" customHeight="1" x14ac:dyDescent="0.2">
      <c r="B489" s="7" t="s">
        <v>213</v>
      </c>
      <c r="C489" s="7" t="s">
        <v>100</v>
      </c>
      <c r="D489" s="184">
        <v>42062</v>
      </c>
      <c r="E489" s="3784"/>
      <c r="G489" s="51"/>
    </row>
    <row r="490" spans="2:7" ht="9.9499999999999993" customHeight="1" x14ac:dyDescent="0.2">
      <c r="B490" s="7" t="s">
        <v>129</v>
      </c>
      <c r="C490" s="7" t="s">
        <v>90</v>
      </c>
      <c r="D490" s="184">
        <v>42062</v>
      </c>
      <c r="E490" s="3784"/>
      <c r="G490" s="51"/>
    </row>
    <row r="491" spans="2:7" ht="9.9499999999999993" customHeight="1" x14ac:dyDescent="0.2">
      <c r="B491" s="7" t="s">
        <v>94</v>
      </c>
      <c r="C491" s="7" t="s">
        <v>265</v>
      </c>
      <c r="D491" s="184">
        <v>42062</v>
      </c>
      <c r="E491" s="3784"/>
      <c r="G491" s="51"/>
    </row>
    <row r="492" spans="2:7" ht="9.9499999999999993" customHeight="1" x14ac:dyDescent="0.2">
      <c r="B492" s="7" t="s">
        <v>93</v>
      </c>
      <c r="C492" s="7" t="s">
        <v>200</v>
      </c>
      <c r="D492" s="184">
        <v>42062</v>
      </c>
      <c r="E492" s="3784"/>
      <c r="G492" s="51"/>
    </row>
    <row r="493" spans="2:7" ht="9.9499999999999993" customHeight="1" x14ac:dyDescent="0.2">
      <c r="B493" s="7" t="s">
        <v>213</v>
      </c>
      <c r="C493" s="7" t="s">
        <v>159</v>
      </c>
      <c r="D493" s="184">
        <v>42062</v>
      </c>
      <c r="E493" s="3784"/>
      <c r="G493" s="51"/>
    </row>
    <row r="494" spans="2:7" ht="9.9499999999999993" customHeight="1" x14ac:dyDescent="0.2">
      <c r="B494" s="7" t="s">
        <v>94</v>
      </c>
      <c r="C494" s="7" t="s">
        <v>97</v>
      </c>
      <c r="D494" s="184">
        <v>42062</v>
      </c>
      <c r="E494" s="3784"/>
      <c r="G494" s="51"/>
    </row>
    <row r="495" spans="2:7" ht="9.9499999999999993" customHeight="1" x14ac:dyDescent="0.2">
      <c r="B495" s="7" t="s">
        <v>213</v>
      </c>
      <c r="C495" s="7" t="s">
        <v>94</v>
      </c>
      <c r="D495" s="184">
        <v>42062</v>
      </c>
      <c r="E495" s="3784"/>
      <c r="G495" s="51"/>
    </row>
    <row r="496" spans="2:7" ht="9.9499999999999993" customHeight="1" x14ac:dyDescent="0.2">
      <c r="B496" s="7" t="s">
        <v>213</v>
      </c>
      <c r="C496" s="7" t="s">
        <v>93</v>
      </c>
      <c r="D496" s="184">
        <v>42062</v>
      </c>
      <c r="E496" s="3784"/>
      <c r="G496" s="51"/>
    </row>
    <row r="497" spans="2:7" ht="9.9499999999999993" customHeight="1" x14ac:dyDescent="0.2">
      <c r="B497" s="7" t="s">
        <v>208</v>
      </c>
      <c r="C497" s="7" t="s">
        <v>129</v>
      </c>
      <c r="D497" s="184">
        <v>42062</v>
      </c>
      <c r="E497" s="3784"/>
      <c r="G497" s="51"/>
    </row>
    <row r="498" spans="2:7" ht="9.9499999999999993" customHeight="1" x14ac:dyDescent="0.2">
      <c r="B498" s="7" t="s">
        <v>213</v>
      </c>
      <c r="C498" s="7" t="s">
        <v>92</v>
      </c>
      <c r="D498" s="184">
        <v>42062</v>
      </c>
      <c r="E498" s="3784"/>
      <c r="G498" s="51"/>
    </row>
    <row r="499" spans="2:7" ht="9.9499999999999993" customHeight="1" x14ac:dyDescent="0.2">
      <c r="B499" s="7" t="s">
        <v>213</v>
      </c>
      <c r="C499" s="7" t="s">
        <v>208</v>
      </c>
      <c r="D499" s="184">
        <v>42062</v>
      </c>
      <c r="E499" s="3784"/>
      <c r="G499" s="51"/>
    </row>
    <row r="500" spans="2:7" ht="9.9499999999999993" customHeight="1" x14ac:dyDescent="0.2">
      <c r="B500" s="7" t="s">
        <v>90</v>
      </c>
      <c r="C500" s="7" t="s">
        <v>125</v>
      </c>
      <c r="D500" s="184">
        <v>42083</v>
      </c>
      <c r="E500" s="3784"/>
      <c r="G500" s="51"/>
    </row>
    <row r="501" spans="2:7" ht="9.9499999999999993" customHeight="1" x14ac:dyDescent="0.2">
      <c r="B501" s="7" t="s">
        <v>129</v>
      </c>
      <c r="C501" s="7" t="s">
        <v>94</v>
      </c>
      <c r="D501" s="184">
        <v>42083</v>
      </c>
      <c r="E501" s="3784"/>
      <c r="G501" s="51"/>
    </row>
    <row r="502" spans="2:7" ht="9.9499999999999993" customHeight="1" x14ac:dyDescent="0.2">
      <c r="B502" s="7" t="s">
        <v>200</v>
      </c>
      <c r="C502" s="7" t="s">
        <v>214</v>
      </c>
      <c r="D502" s="184">
        <v>42083</v>
      </c>
      <c r="E502" s="3784"/>
      <c r="G502" s="51"/>
    </row>
    <row r="503" spans="2:7" ht="9.9499999999999993" customHeight="1" x14ac:dyDescent="0.2">
      <c r="B503" s="7" t="s">
        <v>200</v>
      </c>
      <c r="C503" s="7" t="s">
        <v>213</v>
      </c>
      <c r="D503" s="184">
        <v>42083</v>
      </c>
      <c r="E503" s="3784"/>
      <c r="G503" s="51"/>
    </row>
    <row r="504" spans="2:7" ht="9.9499999999999993" customHeight="1" x14ac:dyDescent="0.2">
      <c r="B504" s="7" t="s">
        <v>127</v>
      </c>
      <c r="C504" s="7" t="s">
        <v>212</v>
      </c>
      <c r="D504" s="184">
        <v>42083</v>
      </c>
      <c r="E504" s="3784"/>
      <c r="G504" s="51"/>
    </row>
    <row r="505" spans="2:7" ht="9.9499999999999993" customHeight="1" x14ac:dyDescent="0.2">
      <c r="B505" s="7" t="s">
        <v>129</v>
      </c>
      <c r="C505" s="7" t="s">
        <v>92</v>
      </c>
      <c r="D505" s="184">
        <v>42083</v>
      </c>
      <c r="E505" s="3784"/>
      <c r="G505" s="51"/>
    </row>
    <row r="506" spans="2:7" ht="9.9499999999999993" customHeight="1" x14ac:dyDescent="0.2">
      <c r="B506" s="7" t="s">
        <v>101</v>
      </c>
      <c r="C506" s="7" t="s">
        <v>208</v>
      </c>
      <c r="D506" s="184">
        <v>42083</v>
      </c>
      <c r="E506" s="3784"/>
      <c r="G506" s="51"/>
    </row>
    <row r="507" spans="2:7" ht="9.9499999999999993" customHeight="1" x14ac:dyDescent="0.2">
      <c r="B507" s="7" t="s">
        <v>129</v>
      </c>
      <c r="C507" s="7" t="s">
        <v>127</v>
      </c>
      <c r="D507" s="184">
        <v>42083</v>
      </c>
      <c r="E507" s="3784"/>
      <c r="G507" s="51"/>
    </row>
    <row r="508" spans="2:7" ht="9.9499999999999993" customHeight="1" x14ac:dyDescent="0.2">
      <c r="B508" s="7" t="s">
        <v>185</v>
      </c>
      <c r="C508" s="7" t="s">
        <v>90</v>
      </c>
      <c r="D508" s="184">
        <v>42083</v>
      </c>
      <c r="E508" s="3784"/>
      <c r="G508" s="51"/>
    </row>
    <row r="509" spans="2:7" ht="9.9499999999999993" customHeight="1" x14ac:dyDescent="0.2">
      <c r="B509" s="7" t="s">
        <v>89</v>
      </c>
      <c r="C509" s="7" t="s">
        <v>200</v>
      </c>
      <c r="D509" s="184">
        <v>42083</v>
      </c>
      <c r="E509" s="3784"/>
      <c r="G509" s="51"/>
    </row>
    <row r="510" spans="2:7" ht="9.9499999999999993" customHeight="1" x14ac:dyDescent="0.2">
      <c r="B510" s="7" t="s">
        <v>129</v>
      </c>
      <c r="C510" s="7" t="s">
        <v>101</v>
      </c>
      <c r="D510" s="184">
        <v>42083</v>
      </c>
      <c r="E510" s="3784"/>
      <c r="G510" s="51"/>
    </row>
    <row r="511" spans="2:7" ht="9.9499999999999993" customHeight="1" x14ac:dyDescent="0.2">
      <c r="B511" s="7" t="s">
        <v>159</v>
      </c>
      <c r="C511" s="7" t="s">
        <v>89</v>
      </c>
      <c r="D511" s="184">
        <v>42083</v>
      </c>
      <c r="E511" s="3784"/>
      <c r="G511" s="51"/>
    </row>
    <row r="512" spans="2:7" ht="9.9499999999999993" customHeight="1" x14ac:dyDescent="0.2">
      <c r="B512" s="7" t="s">
        <v>129</v>
      </c>
      <c r="C512" s="7" t="s">
        <v>185</v>
      </c>
      <c r="D512" s="184">
        <v>42083</v>
      </c>
      <c r="E512" s="3784"/>
      <c r="G512" s="51"/>
    </row>
    <row r="513" spans="2:7" ht="9.9499999999999993" customHeight="1" x14ac:dyDescent="0.2">
      <c r="B513" s="7" t="s">
        <v>159</v>
      </c>
      <c r="C513" s="7" t="s">
        <v>129</v>
      </c>
      <c r="D513" s="184">
        <v>42083</v>
      </c>
      <c r="E513" s="3784"/>
      <c r="G513" s="51"/>
    </row>
    <row r="514" spans="2:7" ht="9.9499999999999993" customHeight="1" x14ac:dyDescent="0.2">
      <c r="B514" s="7" t="s">
        <v>90</v>
      </c>
      <c r="C514" s="7" t="s">
        <v>89</v>
      </c>
      <c r="D514" s="184">
        <v>42104</v>
      </c>
      <c r="E514" s="3784"/>
      <c r="G514" s="51"/>
    </row>
    <row r="515" spans="2:7" ht="9.9499999999999993" customHeight="1" x14ac:dyDescent="0.2">
      <c r="B515" s="7" t="s">
        <v>102</v>
      </c>
      <c r="C515" s="7" t="s">
        <v>184</v>
      </c>
      <c r="D515" s="184">
        <v>42104</v>
      </c>
      <c r="E515" s="3784"/>
      <c r="G515" s="51"/>
    </row>
    <row r="516" spans="2:7" ht="9.9499999999999993" customHeight="1" x14ac:dyDescent="0.2">
      <c r="B516" s="7" t="s">
        <v>200</v>
      </c>
      <c r="C516" s="7" t="s">
        <v>214</v>
      </c>
      <c r="D516" s="184">
        <v>42104</v>
      </c>
      <c r="E516" s="3784"/>
      <c r="G516" s="51"/>
    </row>
    <row r="517" spans="2:7" ht="9.9499999999999993" customHeight="1" x14ac:dyDescent="0.2">
      <c r="B517" s="7" t="s">
        <v>102</v>
      </c>
      <c r="C517" s="7" t="s">
        <v>94</v>
      </c>
      <c r="D517" s="184">
        <v>42104</v>
      </c>
      <c r="E517" s="3784"/>
      <c r="G517" s="51"/>
    </row>
    <row r="518" spans="2:7" ht="9.9499999999999993" customHeight="1" x14ac:dyDescent="0.2">
      <c r="B518" s="7" t="s">
        <v>125</v>
      </c>
      <c r="C518" s="7" t="s">
        <v>185</v>
      </c>
      <c r="D518" s="184">
        <v>42104</v>
      </c>
      <c r="E518" s="3784"/>
      <c r="G518" s="51"/>
    </row>
    <row r="519" spans="2:7" ht="9.9499999999999993" customHeight="1" x14ac:dyDescent="0.2">
      <c r="B519" s="7" t="s">
        <v>101</v>
      </c>
      <c r="C519" s="7" t="s">
        <v>208</v>
      </c>
      <c r="D519" s="184">
        <v>42104</v>
      </c>
      <c r="E519" s="3784"/>
      <c r="G519" s="51"/>
    </row>
    <row r="520" spans="2:7" ht="9.9499999999999993" customHeight="1" x14ac:dyDescent="0.2">
      <c r="B520" s="7" t="s">
        <v>92</v>
      </c>
      <c r="C520" s="7" t="s">
        <v>97</v>
      </c>
      <c r="D520" s="184">
        <v>42104</v>
      </c>
      <c r="E520" s="3784"/>
      <c r="G520" s="51"/>
    </row>
    <row r="521" spans="2:7" ht="9.9499999999999993" customHeight="1" x14ac:dyDescent="0.2">
      <c r="B521" s="7" t="s">
        <v>101</v>
      </c>
      <c r="C521" s="7" t="s">
        <v>100</v>
      </c>
      <c r="D521" s="184">
        <v>42104</v>
      </c>
      <c r="E521" s="3784"/>
      <c r="G521" s="51"/>
    </row>
    <row r="522" spans="2:7" ht="9.9499999999999993" customHeight="1" x14ac:dyDescent="0.2">
      <c r="B522" s="7" t="s">
        <v>101</v>
      </c>
      <c r="C522" s="7" t="s">
        <v>129</v>
      </c>
      <c r="D522" s="184">
        <v>42104</v>
      </c>
      <c r="E522" s="3784"/>
      <c r="G522" s="51"/>
    </row>
    <row r="523" spans="2:7" ht="9.9499999999999993" customHeight="1" x14ac:dyDescent="0.2">
      <c r="B523" s="7" t="s">
        <v>213</v>
      </c>
      <c r="C523" s="7" t="s">
        <v>207</v>
      </c>
      <c r="D523" s="184">
        <v>42104</v>
      </c>
      <c r="E523" s="3784"/>
      <c r="G523" s="51"/>
    </row>
    <row r="524" spans="2:7" ht="9.9499999999999993" customHeight="1" x14ac:dyDescent="0.2">
      <c r="B524" s="7" t="s">
        <v>213</v>
      </c>
      <c r="C524" s="7" t="s">
        <v>92</v>
      </c>
      <c r="D524" s="184">
        <v>42104</v>
      </c>
      <c r="E524" s="3784"/>
      <c r="G524" s="51"/>
    </row>
    <row r="525" spans="2:7" ht="9.9499999999999993" customHeight="1" x14ac:dyDescent="0.2">
      <c r="B525" s="7" t="s">
        <v>101</v>
      </c>
      <c r="C525" s="7" t="s">
        <v>125</v>
      </c>
      <c r="D525" s="184">
        <v>42104</v>
      </c>
      <c r="E525" s="3784"/>
      <c r="G525" s="51"/>
    </row>
    <row r="526" spans="2:7" ht="9.9499999999999993" customHeight="1" x14ac:dyDescent="0.2">
      <c r="B526" s="7" t="s">
        <v>101</v>
      </c>
      <c r="C526" s="7" t="s">
        <v>102</v>
      </c>
      <c r="D526" s="184">
        <v>42104</v>
      </c>
      <c r="E526" s="3784"/>
      <c r="G526" s="51"/>
    </row>
    <row r="527" spans="2:7" ht="9.9499999999999993" customHeight="1" x14ac:dyDescent="0.2">
      <c r="B527" s="7" t="s">
        <v>159</v>
      </c>
      <c r="C527" s="7" t="s">
        <v>213</v>
      </c>
      <c r="D527" s="184">
        <v>42104</v>
      </c>
      <c r="E527" s="3784"/>
      <c r="G527" s="51"/>
    </row>
    <row r="528" spans="2:7" ht="9.9499999999999993" customHeight="1" x14ac:dyDescent="0.2">
      <c r="B528" s="7" t="s">
        <v>101</v>
      </c>
      <c r="C528" s="7" t="s">
        <v>200</v>
      </c>
      <c r="D528" s="184">
        <v>42104</v>
      </c>
      <c r="E528" s="3784"/>
      <c r="G528" s="51"/>
    </row>
    <row r="529" spans="2:7" ht="9.9499999999999993" customHeight="1" x14ac:dyDescent="0.2">
      <c r="B529" s="7" t="s">
        <v>101</v>
      </c>
      <c r="C529" s="7" t="s">
        <v>90</v>
      </c>
      <c r="D529" s="184">
        <v>42104</v>
      </c>
      <c r="E529" s="3784"/>
      <c r="G529" s="51"/>
    </row>
    <row r="530" spans="2:7" ht="9.9499999999999993" customHeight="1" x14ac:dyDescent="0.2">
      <c r="B530" s="7" t="s">
        <v>101</v>
      </c>
      <c r="C530" s="7" t="s">
        <v>159</v>
      </c>
      <c r="D530" s="184">
        <v>42104</v>
      </c>
      <c r="E530" s="3784"/>
      <c r="G530" s="51"/>
    </row>
    <row r="531" spans="2:7" ht="9.9499999999999993" customHeight="1" x14ac:dyDescent="0.2">
      <c r="B531" s="7" t="s">
        <v>101</v>
      </c>
      <c r="C531" s="7" t="s">
        <v>94</v>
      </c>
      <c r="D531" s="184">
        <v>42125</v>
      </c>
      <c r="E531" s="3784"/>
      <c r="G531" s="51"/>
    </row>
    <row r="532" spans="2:7" ht="9.9499999999999993" customHeight="1" x14ac:dyDescent="0.2">
      <c r="B532" s="7" t="s">
        <v>129</v>
      </c>
      <c r="C532" s="7" t="s">
        <v>97</v>
      </c>
      <c r="D532" s="184">
        <v>42125</v>
      </c>
      <c r="E532" s="3784"/>
      <c r="G532" s="51"/>
    </row>
    <row r="533" spans="2:7" ht="9.9499999999999993" customHeight="1" x14ac:dyDescent="0.2">
      <c r="B533" s="7" t="s">
        <v>129</v>
      </c>
      <c r="C533" s="7" t="s">
        <v>208</v>
      </c>
      <c r="D533" s="184">
        <v>42125</v>
      </c>
      <c r="E533" s="3784"/>
      <c r="G533" s="51"/>
    </row>
    <row r="534" spans="2:7" ht="9.9499999999999993" customHeight="1" x14ac:dyDescent="0.2">
      <c r="B534" s="7" t="s">
        <v>92</v>
      </c>
      <c r="C534" s="7" t="s">
        <v>101</v>
      </c>
      <c r="D534" s="184">
        <v>42125</v>
      </c>
      <c r="E534" s="3784"/>
      <c r="G534" s="51"/>
    </row>
    <row r="535" spans="2:7" ht="9.9499999999999993" customHeight="1" x14ac:dyDescent="0.2">
      <c r="B535" s="7" t="s">
        <v>129</v>
      </c>
      <c r="C535" s="7" t="s">
        <v>89</v>
      </c>
      <c r="D535" s="184">
        <v>42125</v>
      </c>
      <c r="E535" s="3784"/>
      <c r="G535" s="51"/>
    </row>
    <row r="536" spans="2:7" ht="9.9499999999999993" customHeight="1" x14ac:dyDescent="0.2">
      <c r="B536" s="7" t="s">
        <v>92</v>
      </c>
      <c r="C536" s="7" t="s">
        <v>125</v>
      </c>
      <c r="D536" s="184">
        <v>42125</v>
      </c>
      <c r="E536" s="3784"/>
      <c r="G536" s="51"/>
    </row>
    <row r="537" spans="2:7" ht="9.9499999999999993" customHeight="1" x14ac:dyDescent="0.2">
      <c r="B537" s="7" t="s">
        <v>90</v>
      </c>
      <c r="C537" s="7" t="s">
        <v>200</v>
      </c>
      <c r="D537" s="184">
        <v>42125</v>
      </c>
      <c r="E537" s="3784"/>
      <c r="G537" s="51"/>
    </row>
    <row r="538" spans="2:7" ht="9.9499999999999993" customHeight="1" x14ac:dyDescent="0.2">
      <c r="B538" s="7" t="s">
        <v>92</v>
      </c>
      <c r="C538" s="7" t="s">
        <v>90</v>
      </c>
      <c r="D538" s="184">
        <v>42125</v>
      </c>
      <c r="E538" s="3784"/>
      <c r="G538" s="51"/>
    </row>
    <row r="539" spans="2:7" ht="9.9499999999999993" customHeight="1" x14ac:dyDescent="0.2">
      <c r="B539" s="7" t="s">
        <v>92</v>
      </c>
      <c r="C539" s="7" t="s">
        <v>185</v>
      </c>
      <c r="D539" s="184">
        <v>42125</v>
      </c>
      <c r="E539" s="3784"/>
      <c r="G539" s="51"/>
    </row>
    <row r="540" spans="2:7" ht="9.9499999999999993" customHeight="1" x14ac:dyDescent="0.2">
      <c r="B540" s="7" t="s">
        <v>92</v>
      </c>
      <c r="C540" s="7" t="s">
        <v>129</v>
      </c>
      <c r="D540" s="184">
        <v>42125</v>
      </c>
      <c r="E540" s="3784"/>
      <c r="G540" s="51"/>
    </row>
    <row r="541" spans="2:7" ht="9.9499999999999993" customHeight="1" x14ac:dyDescent="0.2">
      <c r="B541" s="7" t="s">
        <v>92</v>
      </c>
      <c r="C541" s="7" t="s">
        <v>159</v>
      </c>
      <c r="D541" s="184">
        <v>42125</v>
      </c>
      <c r="E541" s="3784"/>
      <c r="G541" s="51"/>
    </row>
    <row r="542" spans="2:7" ht="9.9499999999999993" customHeight="1" x14ac:dyDescent="0.2">
      <c r="B542" s="7" t="s">
        <v>97</v>
      </c>
      <c r="C542" s="7" t="s">
        <v>125</v>
      </c>
      <c r="D542" s="184">
        <v>42139</v>
      </c>
      <c r="E542" s="3784"/>
      <c r="G542" s="51"/>
    </row>
    <row r="543" spans="2:7" ht="9.9499999999999993" customHeight="1" x14ac:dyDescent="0.2">
      <c r="B543" s="7" t="s">
        <v>208</v>
      </c>
      <c r="C543" s="7" t="s">
        <v>94</v>
      </c>
      <c r="D543" s="184">
        <v>42139</v>
      </c>
      <c r="E543" s="3784"/>
      <c r="G543" s="51"/>
    </row>
    <row r="544" spans="2:7" ht="9.9499999999999993" customHeight="1" x14ac:dyDescent="0.2">
      <c r="B544" s="7" t="s">
        <v>89</v>
      </c>
      <c r="C544" s="7" t="s">
        <v>159</v>
      </c>
      <c r="D544" s="184">
        <v>42139</v>
      </c>
      <c r="E544" s="3784"/>
      <c r="G544" s="51"/>
    </row>
    <row r="545" spans="2:7" ht="9.9499999999999993" customHeight="1" x14ac:dyDescent="0.2">
      <c r="B545" s="7" t="s">
        <v>213</v>
      </c>
      <c r="C545" s="7" t="s">
        <v>90</v>
      </c>
      <c r="D545" s="184">
        <v>42139</v>
      </c>
      <c r="E545" s="3784"/>
      <c r="G545" s="51"/>
    </row>
    <row r="546" spans="2:7" ht="9.9499999999999993" customHeight="1" x14ac:dyDescent="0.2">
      <c r="B546" s="7" t="s">
        <v>97</v>
      </c>
      <c r="C546" s="7" t="s">
        <v>185</v>
      </c>
      <c r="D546" s="184">
        <v>42139</v>
      </c>
      <c r="E546" s="3784"/>
      <c r="G546" s="51"/>
    </row>
    <row r="547" spans="2:7" ht="9.9499999999999993" customHeight="1" x14ac:dyDescent="0.2">
      <c r="B547" s="7" t="s">
        <v>97</v>
      </c>
      <c r="C547" s="7" t="s">
        <v>129</v>
      </c>
      <c r="D547" s="184">
        <v>42139</v>
      </c>
      <c r="E547" s="3784"/>
      <c r="G547" s="51"/>
    </row>
    <row r="548" spans="2:7" ht="9.9499999999999993" customHeight="1" x14ac:dyDescent="0.2">
      <c r="B548" s="7" t="s">
        <v>200</v>
      </c>
      <c r="C548" s="7" t="s">
        <v>101</v>
      </c>
      <c r="D548" s="184">
        <v>42139</v>
      </c>
      <c r="E548" s="3784"/>
      <c r="G548" s="51"/>
    </row>
    <row r="549" spans="2:7" ht="9.9499999999999993" customHeight="1" x14ac:dyDescent="0.2">
      <c r="B549" s="7" t="s">
        <v>89</v>
      </c>
      <c r="C549" s="7" t="s">
        <v>184</v>
      </c>
      <c r="D549" s="184">
        <v>42139</v>
      </c>
      <c r="E549" s="3784"/>
      <c r="G549" s="51"/>
    </row>
    <row r="550" spans="2:7" ht="9.9499999999999993" customHeight="1" x14ac:dyDescent="0.2">
      <c r="B550" s="7" t="s">
        <v>89</v>
      </c>
      <c r="C550" s="7" t="s">
        <v>213</v>
      </c>
      <c r="D550" s="184">
        <v>42139</v>
      </c>
      <c r="E550" s="3784"/>
      <c r="G550" s="51"/>
    </row>
    <row r="551" spans="2:7" ht="9.9499999999999993" customHeight="1" x14ac:dyDescent="0.2">
      <c r="B551" s="7" t="s">
        <v>89</v>
      </c>
      <c r="C551" s="7" t="s">
        <v>97</v>
      </c>
      <c r="D551" s="184">
        <v>42139</v>
      </c>
      <c r="E551" s="3784"/>
      <c r="G551" s="51"/>
    </row>
    <row r="552" spans="2:7" ht="9.9499999999999993" customHeight="1" x14ac:dyDescent="0.2">
      <c r="B552" s="7" t="s">
        <v>200</v>
      </c>
      <c r="C552" s="7" t="s">
        <v>208</v>
      </c>
      <c r="D552" s="184">
        <v>42139</v>
      </c>
      <c r="E552" s="3784"/>
      <c r="G552" s="51"/>
    </row>
    <row r="553" spans="2:7" ht="9.9499999999999993" customHeight="1" x14ac:dyDescent="0.2">
      <c r="B553" s="7" t="s">
        <v>89</v>
      </c>
      <c r="C553" s="7" t="s">
        <v>200</v>
      </c>
      <c r="D553" s="184">
        <v>42139</v>
      </c>
      <c r="E553" s="3784"/>
      <c r="G553" s="51"/>
    </row>
    <row r="554" spans="2:7" ht="9.9499999999999993" customHeight="1" x14ac:dyDescent="0.2">
      <c r="B554" s="7" t="s">
        <v>159</v>
      </c>
      <c r="C554" s="7" t="s">
        <v>214</v>
      </c>
      <c r="D554" s="184">
        <v>42174</v>
      </c>
      <c r="E554" s="3784"/>
      <c r="G554" s="51"/>
    </row>
    <row r="555" spans="2:7" ht="9.9499999999999993" customHeight="1" x14ac:dyDescent="0.2">
      <c r="B555" s="7" t="s">
        <v>129</v>
      </c>
      <c r="C555" s="7" t="s">
        <v>89</v>
      </c>
      <c r="D555" s="184">
        <v>42174</v>
      </c>
      <c r="E555" s="3784"/>
      <c r="G555" s="51"/>
    </row>
    <row r="556" spans="2:7" ht="9.9499999999999993" customHeight="1" x14ac:dyDescent="0.2">
      <c r="B556" s="7" t="s">
        <v>129</v>
      </c>
      <c r="C556" s="7" t="s">
        <v>127</v>
      </c>
      <c r="D556" s="184">
        <v>42174</v>
      </c>
      <c r="E556" s="3784"/>
      <c r="G556" s="51"/>
    </row>
    <row r="557" spans="2:7" ht="9.9499999999999993" customHeight="1" x14ac:dyDescent="0.2">
      <c r="B557" s="7" t="s">
        <v>159</v>
      </c>
      <c r="C557" s="7" t="s">
        <v>185</v>
      </c>
      <c r="D557" s="184">
        <v>42174</v>
      </c>
      <c r="E557" s="3784"/>
      <c r="G557" s="51"/>
    </row>
    <row r="558" spans="2:7" ht="9.9499999999999993" customHeight="1" x14ac:dyDescent="0.2">
      <c r="B558" s="7" t="s">
        <v>100</v>
      </c>
      <c r="C558" s="7" t="s">
        <v>103</v>
      </c>
      <c r="D558" s="184">
        <v>42174</v>
      </c>
      <c r="E558" s="3784"/>
      <c r="G558" s="51"/>
    </row>
    <row r="559" spans="2:7" ht="9.9499999999999993" customHeight="1" x14ac:dyDescent="0.2">
      <c r="B559" s="7" t="s">
        <v>208</v>
      </c>
      <c r="C559" s="7" t="s">
        <v>94</v>
      </c>
      <c r="D559" s="184">
        <v>42174</v>
      </c>
      <c r="E559" s="3784"/>
      <c r="G559" s="51"/>
    </row>
    <row r="560" spans="2:7" ht="9.9499999999999993" customHeight="1" x14ac:dyDescent="0.2">
      <c r="B560" s="7" t="s">
        <v>97</v>
      </c>
      <c r="C560" s="7" t="s">
        <v>159</v>
      </c>
      <c r="D560" s="184">
        <v>42174</v>
      </c>
      <c r="E560" s="3784"/>
      <c r="G560" s="51"/>
    </row>
    <row r="561" spans="2:7" ht="9.9499999999999993" customHeight="1" x14ac:dyDescent="0.2">
      <c r="B561" s="7" t="s">
        <v>90</v>
      </c>
      <c r="C561" s="7" t="s">
        <v>200</v>
      </c>
      <c r="D561" s="184">
        <v>42174</v>
      </c>
      <c r="E561" s="3784"/>
      <c r="G561" s="51"/>
    </row>
    <row r="562" spans="2:7" ht="9.9499999999999993" customHeight="1" x14ac:dyDescent="0.2">
      <c r="B562" s="7" t="s">
        <v>90</v>
      </c>
      <c r="C562" s="7" t="s">
        <v>208</v>
      </c>
      <c r="D562" s="184">
        <v>42174</v>
      </c>
      <c r="E562" s="3784"/>
      <c r="G562" s="51"/>
    </row>
    <row r="563" spans="2:7" ht="9.9499999999999993" customHeight="1" x14ac:dyDescent="0.2">
      <c r="B563" s="7" t="s">
        <v>97</v>
      </c>
      <c r="C563" s="7" t="s">
        <v>129</v>
      </c>
      <c r="D563" s="184">
        <v>42174</v>
      </c>
      <c r="E563" s="3784"/>
      <c r="G563" s="51"/>
    </row>
    <row r="564" spans="2:7" ht="9.9499999999999993" customHeight="1" x14ac:dyDescent="0.2">
      <c r="B564" s="7" t="s">
        <v>97</v>
      </c>
      <c r="C564" s="7" t="s">
        <v>125</v>
      </c>
      <c r="D564" s="184">
        <v>42174</v>
      </c>
      <c r="E564" s="3784"/>
      <c r="G564" s="51"/>
    </row>
    <row r="565" spans="2:7" ht="9.9499999999999993" customHeight="1" x14ac:dyDescent="0.2">
      <c r="B565" s="7" t="s">
        <v>92</v>
      </c>
      <c r="C565" s="7" t="s">
        <v>90</v>
      </c>
      <c r="D565" s="184">
        <v>42174</v>
      </c>
      <c r="E565" s="3784"/>
      <c r="G565" s="51"/>
    </row>
    <row r="566" spans="2:7" ht="9.9499999999999993" customHeight="1" x14ac:dyDescent="0.2">
      <c r="B566" s="7" t="s">
        <v>92</v>
      </c>
      <c r="C566" s="7" t="s">
        <v>100</v>
      </c>
      <c r="D566" s="184">
        <v>42174</v>
      </c>
      <c r="E566" s="3784"/>
      <c r="G566" s="51"/>
    </row>
    <row r="567" spans="2:7" ht="9.9499999999999993" customHeight="1" thickBot="1" x14ac:dyDescent="0.25">
      <c r="B567" s="189" t="s">
        <v>92</v>
      </c>
      <c r="C567" s="189" t="s">
        <v>97</v>
      </c>
      <c r="D567" s="190">
        <v>42174</v>
      </c>
      <c r="E567" s="3785"/>
      <c r="G567" s="51"/>
    </row>
    <row r="568" spans="2:7" ht="9.9499999999999993" customHeight="1" thickTop="1" x14ac:dyDescent="0.2">
      <c r="B568" s="7" t="s">
        <v>125</v>
      </c>
      <c r="C568" s="7" t="s">
        <v>129</v>
      </c>
      <c r="D568" s="184">
        <v>42244</v>
      </c>
      <c r="E568" s="3786" t="s">
        <v>219</v>
      </c>
      <c r="G568" s="51"/>
    </row>
    <row r="569" spans="2:7" ht="9.9499999999999993" customHeight="1" x14ac:dyDescent="0.2">
      <c r="B569" s="7" t="s">
        <v>200</v>
      </c>
      <c r="C569" s="7" t="s">
        <v>89</v>
      </c>
      <c r="D569" s="184">
        <v>42244</v>
      </c>
      <c r="E569" s="3787"/>
      <c r="G569" s="51"/>
    </row>
    <row r="570" spans="2:7" ht="9.9499999999999993" customHeight="1" x14ac:dyDescent="0.2">
      <c r="B570" s="7" t="s">
        <v>200</v>
      </c>
      <c r="C570" s="7" t="s">
        <v>92</v>
      </c>
      <c r="D570" s="184">
        <v>42244</v>
      </c>
      <c r="E570" s="3787"/>
      <c r="G570" s="51"/>
    </row>
    <row r="571" spans="2:7" ht="9.9499999999999993" customHeight="1" x14ac:dyDescent="0.2">
      <c r="B571" s="7" t="s">
        <v>127</v>
      </c>
      <c r="C571" s="7" t="s">
        <v>93</v>
      </c>
      <c r="D571" s="184">
        <v>42244</v>
      </c>
      <c r="E571" s="3787"/>
      <c r="G571" s="51"/>
    </row>
    <row r="572" spans="2:7" ht="9.9499999999999993" customHeight="1" x14ac:dyDescent="0.2">
      <c r="B572" s="7" t="s">
        <v>213</v>
      </c>
      <c r="C572" s="7" t="s">
        <v>185</v>
      </c>
      <c r="D572" s="184">
        <v>42244</v>
      </c>
      <c r="E572" s="3787"/>
      <c r="G572" s="51"/>
    </row>
    <row r="573" spans="2:7" ht="9.9499999999999993" customHeight="1" x14ac:dyDescent="0.2">
      <c r="B573" s="7" t="s">
        <v>127</v>
      </c>
      <c r="C573" s="7" t="s">
        <v>200</v>
      </c>
      <c r="D573" s="184">
        <v>42244</v>
      </c>
      <c r="E573" s="3787"/>
      <c r="G573" s="51"/>
    </row>
    <row r="574" spans="2:7" ht="9.9499999999999993" customHeight="1" x14ac:dyDescent="0.2">
      <c r="B574" s="7" t="s">
        <v>125</v>
      </c>
      <c r="C574" s="7" t="s">
        <v>213</v>
      </c>
      <c r="D574" s="184">
        <v>42244</v>
      </c>
      <c r="E574" s="3787"/>
      <c r="G574" s="51"/>
    </row>
    <row r="575" spans="2:7" ht="9.9499999999999993" customHeight="1" x14ac:dyDescent="0.2">
      <c r="B575" s="7" t="s">
        <v>94</v>
      </c>
      <c r="C575" s="7" t="s">
        <v>97</v>
      </c>
      <c r="D575" s="184">
        <v>42244</v>
      </c>
      <c r="E575" s="3787"/>
      <c r="G575" s="51"/>
    </row>
    <row r="576" spans="2:7" ht="9.9499999999999993" customHeight="1" x14ac:dyDescent="0.2">
      <c r="B576" s="7" t="s">
        <v>127</v>
      </c>
      <c r="C576" s="7" t="s">
        <v>90</v>
      </c>
      <c r="D576" s="184">
        <v>42244</v>
      </c>
      <c r="E576" s="3787"/>
      <c r="G576" s="51"/>
    </row>
    <row r="577" spans="2:7" ht="9.9499999999999993" customHeight="1" x14ac:dyDescent="0.2">
      <c r="B577" s="7" t="s">
        <v>127</v>
      </c>
      <c r="C577" s="7" t="s">
        <v>94</v>
      </c>
      <c r="D577" s="184">
        <v>42244</v>
      </c>
      <c r="E577" s="3787"/>
      <c r="G577" s="51"/>
    </row>
    <row r="578" spans="2:7" ht="9.9499999999999993" customHeight="1" x14ac:dyDescent="0.2">
      <c r="B578" s="7" t="s">
        <v>125</v>
      </c>
      <c r="C578" s="7" t="s">
        <v>127</v>
      </c>
      <c r="D578" s="184">
        <v>42244</v>
      </c>
      <c r="E578" s="3787"/>
      <c r="G578" s="51"/>
    </row>
    <row r="579" spans="2:7" ht="9.9499999999999993" customHeight="1" x14ac:dyDescent="0.2">
      <c r="B579" s="7" t="s">
        <v>129</v>
      </c>
      <c r="C579" s="7" t="s">
        <v>212</v>
      </c>
      <c r="D579" s="184">
        <v>42272</v>
      </c>
      <c r="E579" s="3787"/>
      <c r="G579" s="51"/>
    </row>
    <row r="580" spans="2:7" ht="9.9499999999999993" customHeight="1" x14ac:dyDescent="0.2">
      <c r="B580" s="7" t="s">
        <v>94</v>
      </c>
      <c r="C580" s="7" t="s">
        <v>213</v>
      </c>
      <c r="D580" s="184">
        <v>42272</v>
      </c>
      <c r="E580" s="3787"/>
      <c r="G580" s="51"/>
    </row>
    <row r="581" spans="2:7" ht="9.9499999999999993" customHeight="1" x14ac:dyDescent="0.2">
      <c r="B581" s="7" t="s">
        <v>92</v>
      </c>
      <c r="C581" s="7" t="s">
        <v>129</v>
      </c>
      <c r="D581" s="184">
        <v>42272</v>
      </c>
      <c r="E581" s="3787"/>
      <c r="G581" s="51"/>
    </row>
    <row r="582" spans="2:7" ht="9.9499999999999993" customHeight="1" x14ac:dyDescent="0.2">
      <c r="B582" s="7" t="s">
        <v>185</v>
      </c>
      <c r="C582" s="7" t="s">
        <v>100</v>
      </c>
      <c r="D582" s="184">
        <v>42272</v>
      </c>
      <c r="E582" s="3787"/>
      <c r="G582" s="51"/>
    </row>
    <row r="583" spans="2:7" ht="9.9499999999999993" customHeight="1" x14ac:dyDescent="0.2">
      <c r="B583" s="7" t="s">
        <v>185</v>
      </c>
      <c r="C583" s="7" t="s">
        <v>89</v>
      </c>
      <c r="D583" s="184">
        <v>42272</v>
      </c>
      <c r="E583" s="3787"/>
      <c r="G583" s="51"/>
    </row>
    <row r="584" spans="2:7" ht="9.9499999999999993" customHeight="1" x14ac:dyDescent="0.2">
      <c r="B584" s="7" t="s">
        <v>92</v>
      </c>
      <c r="C584" s="7" t="s">
        <v>101</v>
      </c>
      <c r="D584" s="184">
        <v>42272</v>
      </c>
      <c r="E584" s="3787"/>
      <c r="G584" s="51"/>
    </row>
    <row r="585" spans="2:7" ht="9.9499999999999993" customHeight="1" x14ac:dyDescent="0.2">
      <c r="B585" s="7" t="s">
        <v>127</v>
      </c>
      <c r="C585" s="7" t="s">
        <v>97</v>
      </c>
      <c r="D585" s="184">
        <v>42272</v>
      </c>
      <c r="E585" s="3787"/>
      <c r="G585" s="51"/>
    </row>
    <row r="586" spans="2:7" ht="9.9499999999999993" customHeight="1" x14ac:dyDescent="0.2">
      <c r="B586" s="7" t="s">
        <v>127</v>
      </c>
      <c r="C586" s="7" t="s">
        <v>125</v>
      </c>
      <c r="D586" s="184">
        <v>42272</v>
      </c>
      <c r="E586" s="3787"/>
      <c r="G586" s="51"/>
    </row>
    <row r="587" spans="2:7" ht="9.9499999999999993" customHeight="1" x14ac:dyDescent="0.2">
      <c r="B587" s="7" t="s">
        <v>127</v>
      </c>
      <c r="C587" s="7" t="s">
        <v>185</v>
      </c>
      <c r="D587" s="184">
        <v>42272</v>
      </c>
      <c r="E587" s="3787"/>
      <c r="G587" s="51"/>
    </row>
    <row r="588" spans="2:7" ht="9.9499999999999993" customHeight="1" x14ac:dyDescent="0.2">
      <c r="B588" s="7" t="s">
        <v>127</v>
      </c>
      <c r="C588" s="7" t="s">
        <v>207</v>
      </c>
      <c r="D588" s="184">
        <v>42272</v>
      </c>
      <c r="E588" s="3787"/>
      <c r="G588" s="51"/>
    </row>
    <row r="589" spans="2:7" ht="9.9499999999999993" customHeight="1" x14ac:dyDescent="0.2">
      <c r="B589" s="7" t="s">
        <v>94</v>
      </c>
      <c r="C589" s="7" t="s">
        <v>90</v>
      </c>
      <c r="D589" s="184">
        <v>42272</v>
      </c>
      <c r="E589" s="3787"/>
      <c r="G589" s="51"/>
    </row>
    <row r="590" spans="2:7" ht="9.9499999999999993" customHeight="1" x14ac:dyDescent="0.2">
      <c r="B590" s="7" t="s">
        <v>127</v>
      </c>
      <c r="C590" s="7" t="s">
        <v>94</v>
      </c>
      <c r="D590" s="184">
        <v>42272</v>
      </c>
      <c r="E590" s="3787"/>
      <c r="G590" s="51"/>
    </row>
    <row r="591" spans="2:7" ht="9.9499999999999993" customHeight="1" x14ac:dyDescent="0.2">
      <c r="B591" s="7" t="s">
        <v>92</v>
      </c>
      <c r="C591" s="7" t="s">
        <v>127</v>
      </c>
      <c r="D591" s="184">
        <v>42272</v>
      </c>
      <c r="E591" s="3787"/>
      <c r="G591" s="51"/>
    </row>
    <row r="592" spans="2:7" ht="9.9499999999999993" customHeight="1" x14ac:dyDescent="0.2">
      <c r="B592" s="7" t="s">
        <v>92</v>
      </c>
      <c r="C592" s="7" t="s">
        <v>100</v>
      </c>
      <c r="D592" s="184">
        <v>42294</v>
      </c>
      <c r="E592" s="3787"/>
      <c r="G592" s="51"/>
    </row>
    <row r="593" spans="2:7" ht="9.9499999999999993" customHeight="1" x14ac:dyDescent="0.2">
      <c r="B593" s="7" t="s">
        <v>97</v>
      </c>
      <c r="C593" s="7" t="s">
        <v>90</v>
      </c>
      <c r="D593" s="184">
        <v>42294</v>
      </c>
      <c r="E593" s="3787"/>
      <c r="G593" s="51"/>
    </row>
    <row r="594" spans="2:7" ht="9.9499999999999993" customHeight="1" x14ac:dyDescent="0.2">
      <c r="B594" s="7" t="s">
        <v>89</v>
      </c>
      <c r="C594" s="7" t="s">
        <v>208</v>
      </c>
      <c r="D594" s="184">
        <v>42294</v>
      </c>
      <c r="E594" s="3787"/>
      <c r="G594" s="51"/>
    </row>
    <row r="595" spans="2:7" ht="9.9499999999999993" customHeight="1" x14ac:dyDescent="0.2">
      <c r="B595" s="7" t="s">
        <v>89</v>
      </c>
      <c r="C595" s="7" t="s">
        <v>159</v>
      </c>
      <c r="D595" s="184">
        <v>42294</v>
      </c>
      <c r="E595" s="3787"/>
      <c r="G595" s="51"/>
    </row>
    <row r="596" spans="2:7" ht="9.9499999999999993" customHeight="1" x14ac:dyDescent="0.2">
      <c r="B596" s="7" t="s">
        <v>94</v>
      </c>
      <c r="C596" s="7" t="s">
        <v>125</v>
      </c>
      <c r="D596" s="184">
        <v>42294</v>
      </c>
      <c r="E596" s="3787"/>
      <c r="G596" s="51"/>
    </row>
    <row r="597" spans="2:7" ht="9.9499999999999993" customHeight="1" x14ac:dyDescent="0.2">
      <c r="B597" s="7" t="s">
        <v>92</v>
      </c>
      <c r="C597" s="7" t="s">
        <v>97</v>
      </c>
      <c r="D597" s="184">
        <v>42294</v>
      </c>
      <c r="E597" s="3787"/>
      <c r="G597" s="51"/>
    </row>
    <row r="598" spans="2:7" ht="9.9499999999999993" customHeight="1" x14ac:dyDescent="0.2">
      <c r="B598" s="7" t="s">
        <v>92</v>
      </c>
      <c r="C598" s="7" t="s">
        <v>184</v>
      </c>
      <c r="D598" s="184">
        <v>42294</v>
      </c>
      <c r="E598" s="3787"/>
      <c r="G598" s="51"/>
    </row>
    <row r="599" spans="2:7" ht="9.9499999999999993" customHeight="1" x14ac:dyDescent="0.2">
      <c r="B599" s="7" t="s">
        <v>92</v>
      </c>
      <c r="C599" s="7" t="s">
        <v>94</v>
      </c>
      <c r="D599" s="184">
        <v>42294</v>
      </c>
      <c r="E599" s="3787"/>
      <c r="G599" s="51"/>
    </row>
    <row r="600" spans="2:7" ht="9.9499999999999993" customHeight="1" x14ac:dyDescent="0.2">
      <c r="B600" s="7" t="s">
        <v>89</v>
      </c>
      <c r="C600" s="7" t="s">
        <v>207</v>
      </c>
      <c r="D600" s="184">
        <v>42294</v>
      </c>
      <c r="E600" s="3787"/>
      <c r="G600" s="51"/>
    </row>
    <row r="601" spans="2:7" ht="9.9499999999999993" customHeight="1" x14ac:dyDescent="0.2">
      <c r="B601" s="7" t="s">
        <v>92</v>
      </c>
      <c r="C601" s="7" t="s">
        <v>89</v>
      </c>
      <c r="D601" s="184">
        <v>42294</v>
      </c>
      <c r="E601" s="3787"/>
      <c r="G601" s="51"/>
    </row>
    <row r="602" spans="2:7" ht="9.9499999999999993" customHeight="1" x14ac:dyDescent="0.2">
      <c r="B602" s="7" t="s">
        <v>129</v>
      </c>
      <c r="C602" s="7" t="s">
        <v>280</v>
      </c>
      <c r="D602" s="184">
        <v>42307</v>
      </c>
      <c r="E602" s="3787"/>
      <c r="G602" s="51"/>
    </row>
    <row r="603" spans="2:7" ht="9.9499999999999993" customHeight="1" x14ac:dyDescent="0.2">
      <c r="B603" s="7" t="s">
        <v>125</v>
      </c>
      <c r="C603" s="7" t="s">
        <v>92</v>
      </c>
      <c r="D603" s="184">
        <v>42307</v>
      </c>
      <c r="E603" s="3787"/>
      <c r="G603" s="51"/>
    </row>
    <row r="604" spans="2:7" ht="9.9499999999999993" customHeight="1" x14ac:dyDescent="0.2">
      <c r="B604" s="7" t="s">
        <v>214</v>
      </c>
      <c r="C604" s="7" t="s">
        <v>213</v>
      </c>
      <c r="D604" s="184">
        <v>42307</v>
      </c>
      <c r="E604" s="3787"/>
      <c r="G604" s="51"/>
    </row>
    <row r="605" spans="2:7" ht="9.9499999999999993" customHeight="1" x14ac:dyDescent="0.2">
      <c r="B605" s="7" t="s">
        <v>129</v>
      </c>
      <c r="C605" s="7" t="s">
        <v>90</v>
      </c>
      <c r="D605" s="184">
        <v>42307</v>
      </c>
      <c r="E605" s="3787"/>
      <c r="G605" s="51"/>
    </row>
    <row r="606" spans="2:7" ht="9.9499999999999993" customHeight="1" x14ac:dyDescent="0.2">
      <c r="B606" s="7" t="s">
        <v>94</v>
      </c>
      <c r="C606" s="7" t="s">
        <v>97</v>
      </c>
      <c r="D606" s="184">
        <v>42307</v>
      </c>
      <c r="E606" s="3787"/>
      <c r="G606" s="51"/>
    </row>
    <row r="607" spans="2:7" ht="9.9499999999999993" customHeight="1" x14ac:dyDescent="0.2">
      <c r="B607" s="7" t="s">
        <v>129</v>
      </c>
      <c r="C607" s="7" t="s">
        <v>89</v>
      </c>
      <c r="D607" s="184">
        <v>42307</v>
      </c>
      <c r="E607" s="3787"/>
      <c r="G607" s="51"/>
    </row>
    <row r="608" spans="2:7" ht="9.9499999999999993" customHeight="1" x14ac:dyDescent="0.2">
      <c r="B608" s="7" t="s">
        <v>200</v>
      </c>
      <c r="C608" s="7" t="s">
        <v>207</v>
      </c>
      <c r="D608" s="184">
        <v>42307</v>
      </c>
      <c r="E608" s="3787"/>
      <c r="G608" s="51"/>
    </row>
    <row r="609" spans="2:7" ht="9.9499999999999993" customHeight="1" x14ac:dyDescent="0.2">
      <c r="B609" s="7" t="s">
        <v>214</v>
      </c>
      <c r="C609" s="7" t="s">
        <v>185</v>
      </c>
      <c r="D609" s="184">
        <v>42307</v>
      </c>
      <c r="E609" s="3787"/>
      <c r="G609" s="51"/>
    </row>
    <row r="610" spans="2:7" ht="9.9499999999999993" customHeight="1" x14ac:dyDescent="0.2">
      <c r="B610" s="7" t="s">
        <v>94</v>
      </c>
      <c r="C610" s="7" t="s">
        <v>200</v>
      </c>
      <c r="D610" s="184">
        <v>42307</v>
      </c>
      <c r="E610" s="3787"/>
      <c r="G610" s="51"/>
    </row>
    <row r="611" spans="2:7" ht="9.9499999999999993" customHeight="1" x14ac:dyDescent="0.2">
      <c r="B611" s="7" t="s">
        <v>129</v>
      </c>
      <c r="C611" s="7" t="s">
        <v>208</v>
      </c>
      <c r="D611" s="184">
        <v>42307</v>
      </c>
      <c r="E611" s="3787"/>
      <c r="G611" s="51"/>
    </row>
    <row r="612" spans="2:7" ht="9.9499999999999993" customHeight="1" x14ac:dyDescent="0.2">
      <c r="B612" s="7" t="s">
        <v>214</v>
      </c>
      <c r="C612" s="7" t="s">
        <v>125</v>
      </c>
      <c r="D612" s="184">
        <v>42307</v>
      </c>
      <c r="E612" s="3787"/>
      <c r="G612" s="51"/>
    </row>
    <row r="613" spans="2:7" ht="9.9499999999999993" customHeight="1" x14ac:dyDescent="0.2">
      <c r="B613" s="7" t="s">
        <v>129</v>
      </c>
      <c r="C613" s="7" t="s">
        <v>184</v>
      </c>
      <c r="D613" s="184">
        <v>42307</v>
      </c>
      <c r="E613" s="3787"/>
      <c r="G613" s="51"/>
    </row>
    <row r="614" spans="2:7" ht="9.9499999999999993" customHeight="1" x14ac:dyDescent="0.2">
      <c r="B614" s="7" t="s">
        <v>129</v>
      </c>
      <c r="C614" s="7" t="s">
        <v>94</v>
      </c>
      <c r="D614" s="184">
        <v>42307</v>
      </c>
      <c r="E614" s="3787"/>
      <c r="G614" s="51"/>
    </row>
    <row r="615" spans="2:7" ht="9.9499999999999993" customHeight="1" x14ac:dyDescent="0.2">
      <c r="B615" s="7" t="s">
        <v>214</v>
      </c>
      <c r="C615" s="7" t="s">
        <v>129</v>
      </c>
      <c r="D615" s="184">
        <v>42307</v>
      </c>
      <c r="E615" s="3787"/>
      <c r="G615" s="51"/>
    </row>
    <row r="616" spans="2:7" ht="9.9499999999999993" customHeight="1" x14ac:dyDescent="0.2">
      <c r="B616" s="7" t="s">
        <v>129</v>
      </c>
      <c r="C616" s="7" t="s">
        <v>213</v>
      </c>
      <c r="D616" s="184">
        <v>42328</v>
      </c>
      <c r="E616" s="3787"/>
      <c r="G616" s="51"/>
    </row>
    <row r="617" spans="2:7" ht="9.9499999999999993" customHeight="1" x14ac:dyDescent="0.2">
      <c r="B617" s="7" t="s">
        <v>208</v>
      </c>
      <c r="C617" s="7" t="s">
        <v>92</v>
      </c>
      <c r="D617" s="184">
        <v>42328</v>
      </c>
      <c r="E617" s="3787"/>
      <c r="G617" s="51"/>
    </row>
    <row r="618" spans="2:7" ht="9.9499999999999993" customHeight="1" x14ac:dyDescent="0.2">
      <c r="B618" s="7" t="s">
        <v>94</v>
      </c>
      <c r="C618" s="7" t="s">
        <v>100</v>
      </c>
      <c r="D618" s="184">
        <v>42328</v>
      </c>
      <c r="E618" s="3787"/>
      <c r="G618" s="51"/>
    </row>
    <row r="619" spans="2:7" ht="9.9499999999999993" customHeight="1" x14ac:dyDescent="0.2">
      <c r="B619" s="7" t="s">
        <v>89</v>
      </c>
      <c r="C619" s="7" t="s">
        <v>200</v>
      </c>
      <c r="D619" s="184">
        <v>42328</v>
      </c>
      <c r="E619" s="3787"/>
      <c r="G619" s="51"/>
    </row>
    <row r="620" spans="2:7" ht="9.9499999999999993" customHeight="1" x14ac:dyDescent="0.2">
      <c r="B620" s="7" t="s">
        <v>97</v>
      </c>
      <c r="C620" s="7" t="s">
        <v>207</v>
      </c>
      <c r="D620" s="184">
        <v>42328</v>
      </c>
      <c r="E620" s="3787"/>
      <c r="G620" s="51"/>
    </row>
    <row r="621" spans="2:7" ht="9.9499999999999993" customHeight="1" x14ac:dyDescent="0.2">
      <c r="B621" s="7" t="s">
        <v>129</v>
      </c>
      <c r="C621" s="7" t="s">
        <v>185</v>
      </c>
      <c r="D621" s="184">
        <v>42328</v>
      </c>
      <c r="E621" s="3787"/>
      <c r="G621" s="51"/>
    </row>
    <row r="622" spans="2:7" ht="9.9499999999999993" customHeight="1" x14ac:dyDescent="0.2">
      <c r="B622" s="7" t="s">
        <v>97</v>
      </c>
      <c r="C622" s="7" t="s">
        <v>90</v>
      </c>
      <c r="D622" s="184">
        <v>42328</v>
      </c>
      <c r="E622" s="3787"/>
      <c r="G622" s="51"/>
    </row>
    <row r="623" spans="2:7" ht="9.9499999999999993" customHeight="1" x14ac:dyDescent="0.2">
      <c r="B623" s="7" t="s">
        <v>159</v>
      </c>
      <c r="C623" s="7" t="s">
        <v>101</v>
      </c>
      <c r="D623" s="184">
        <v>42328</v>
      </c>
      <c r="E623" s="3787"/>
      <c r="G623" s="51"/>
    </row>
    <row r="624" spans="2:7" ht="9.9499999999999993" customHeight="1" x14ac:dyDescent="0.2">
      <c r="B624" s="7" t="s">
        <v>89</v>
      </c>
      <c r="C624" s="7" t="s">
        <v>159</v>
      </c>
      <c r="D624" s="184">
        <v>42328</v>
      </c>
      <c r="E624" s="3787"/>
      <c r="G624" s="51"/>
    </row>
    <row r="625" spans="2:7" ht="9.9499999999999993" customHeight="1" x14ac:dyDescent="0.2">
      <c r="B625" s="7" t="s">
        <v>89</v>
      </c>
      <c r="C625" s="7" t="s">
        <v>94</v>
      </c>
      <c r="D625" s="184">
        <v>42328</v>
      </c>
      <c r="E625" s="3787"/>
      <c r="G625" s="51"/>
    </row>
    <row r="626" spans="2:7" ht="9.9499999999999993" customHeight="1" x14ac:dyDescent="0.2">
      <c r="B626" s="7" t="s">
        <v>89</v>
      </c>
      <c r="C626" s="7" t="s">
        <v>129</v>
      </c>
      <c r="D626" s="184">
        <v>42328</v>
      </c>
      <c r="E626" s="3787"/>
      <c r="G626" s="51"/>
    </row>
    <row r="627" spans="2:7" ht="9.9499999999999993" customHeight="1" x14ac:dyDescent="0.2">
      <c r="B627" s="7" t="s">
        <v>89</v>
      </c>
      <c r="C627" s="7" t="s">
        <v>97</v>
      </c>
      <c r="D627" s="184">
        <v>42328</v>
      </c>
      <c r="E627" s="3787"/>
      <c r="G627" s="51"/>
    </row>
    <row r="628" spans="2:7" ht="9.9499999999999993" customHeight="1" x14ac:dyDescent="0.2">
      <c r="B628" s="7" t="s">
        <v>89</v>
      </c>
      <c r="C628" s="7" t="s">
        <v>208</v>
      </c>
      <c r="D628" s="184">
        <v>42328</v>
      </c>
      <c r="E628" s="3787"/>
      <c r="G628" s="51"/>
    </row>
    <row r="629" spans="2:7" ht="9.9499999999999993" customHeight="1" x14ac:dyDescent="0.2">
      <c r="B629" s="7" t="s">
        <v>185</v>
      </c>
      <c r="C629" s="7" t="s">
        <v>92</v>
      </c>
      <c r="D629" s="184">
        <v>42356</v>
      </c>
      <c r="E629" s="3787"/>
      <c r="G629" s="51"/>
    </row>
    <row r="630" spans="2:7" ht="9.9499999999999993" customHeight="1" x14ac:dyDescent="0.2">
      <c r="B630" s="7" t="s">
        <v>155</v>
      </c>
      <c r="C630" s="7" t="s">
        <v>88</v>
      </c>
      <c r="D630" s="184">
        <v>42356</v>
      </c>
      <c r="E630" s="3787"/>
      <c r="G630" s="51"/>
    </row>
    <row r="631" spans="2:7" ht="9.9499999999999993" customHeight="1" x14ac:dyDescent="0.2">
      <c r="B631" s="7" t="s">
        <v>96</v>
      </c>
      <c r="C631" s="7" t="s">
        <v>207</v>
      </c>
      <c r="D631" s="184">
        <v>42356</v>
      </c>
      <c r="E631" s="3787"/>
      <c r="G631" s="51"/>
    </row>
    <row r="632" spans="2:7" ht="9.9499999999999993" customHeight="1" x14ac:dyDescent="0.2">
      <c r="B632" s="7" t="s">
        <v>129</v>
      </c>
      <c r="C632" s="7" t="s">
        <v>212</v>
      </c>
      <c r="D632" s="184">
        <v>42356</v>
      </c>
      <c r="E632" s="3787"/>
      <c r="G632" s="51"/>
    </row>
    <row r="633" spans="2:7" ht="9.9499999999999993" customHeight="1" x14ac:dyDescent="0.2">
      <c r="B633" s="7" t="s">
        <v>213</v>
      </c>
      <c r="C633" s="7" t="s">
        <v>97</v>
      </c>
      <c r="D633" s="184">
        <v>42356</v>
      </c>
      <c r="E633" s="3787"/>
      <c r="G633" s="51"/>
    </row>
    <row r="634" spans="2:7" ht="9.9499999999999993" customHeight="1" x14ac:dyDescent="0.2">
      <c r="B634" s="7" t="s">
        <v>213</v>
      </c>
      <c r="C634" s="7" t="s">
        <v>155</v>
      </c>
      <c r="D634" s="184">
        <v>42356</v>
      </c>
      <c r="E634" s="3787"/>
      <c r="G634" s="51"/>
    </row>
    <row r="635" spans="2:7" ht="9.9499999999999993" customHeight="1" x14ac:dyDescent="0.2">
      <c r="B635" s="7" t="s">
        <v>200</v>
      </c>
      <c r="C635" s="7" t="s">
        <v>208</v>
      </c>
      <c r="D635" s="184">
        <v>42356</v>
      </c>
      <c r="E635" s="3787"/>
      <c r="G635" s="51"/>
    </row>
    <row r="636" spans="2:7" ht="9.9499999999999993" customHeight="1" x14ac:dyDescent="0.2">
      <c r="B636" s="7" t="s">
        <v>200</v>
      </c>
      <c r="C636" s="7" t="s">
        <v>100</v>
      </c>
      <c r="D636" s="184">
        <v>42356</v>
      </c>
      <c r="E636" s="3787"/>
      <c r="G636" s="51"/>
    </row>
    <row r="637" spans="2:7" ht="9.9499999999999993" customHeight="1" x14ac:dyDescent="0.2">
      <c r="B637" s="7" t="s">
        <v>129</v>
      </c>
      <c r="C637" s="7" t="s">
        <v>96</v>
      </c>
      <c r="D637" s="184">
        <v>42356</v>
      </c>
      <c r="E637" s="3787"/>
      <c r="G637" s="51"/>
    </row>
    <row r="638" spans="2:7" ht="9.9499999999999993" customHeight="1" x14ac:dyDescent="0.2">
      <c r="B638" s="7" t="s">
        <v>90</v>
      </c>
      <c r="C638" s="7" t="s">
        <v>185</v>
      </c>
      <c r="D638" s="184">
        <v>42356</v>
      </c>
      <c r="E638" s="3787"/>
      <c r="G638" s="51"/>
    </row>
    <row r="639" spans="2:7" ht="9.9499999999999993" customHeight="1" x14ac:dyDescent="0.2">
      <c r="B639" s="7" t="s">
        <v>129</v>
      </c>
      <c r="C639" s="7" t="s">
        <v>213</v>
      </c>
      <c r="D639" s="184">
        <v>42356</v>
      </c>
      <c r="E639" s="3787"/>
      <c r="G639" s="51"/>
    </row>
    <row r="640" spans="2:7" ht="9.9499999999999993" customHeight="1" x14ac:dyDescent="0.2">
      <c r="B640" s="7" t="s">
        <v>94</v>
      </c>
      <c r="C640" s="7" t="s">
        <v>283</v>
      </c>
      <c r="D640" s="184">
        <v>42356</v>
      </c>
      <c r="E640" s="3787"/>
      <c r="G640" s="51"/>
    </row>
    <row r="641" spans="2:7" ht="9.9499999999999993" customHeight="1" x14ac:dyDescent="0.2">
      <c r="B641" s="7" t="s">
        <v>200</v>
      </c>
      <c r="C641" s="7" t="s">
        <v>89</v>
      </c>
      <c r="D641" s="184">
        <v>42356</v>
      </c>
      <c r="E641" s="3787"/>
      <c r="G641" s="51"/>
    </row>
    <row r="642" spans="2:7" ht="9.9499999999999993" customHeight="1" x14ac:dyDescent="0.2">
      <c r="B642" s="7" t="s">
        <v>200</v>
      </c>
      <c r="C642" s="7" t="s">
        <v>90</v>
      </c>
      <c r="D642" s="184">
        <v>42356</v>
      </c>
      <c r="E642" s="3787"/>
      <c r="G642" s="51"/>
    </row>
    <row r="643" spans="2:7" ht="9.9499999999999993" customHeight="1" x14ac:dyDescent="0.2">
      <c r="B643" s="7" t="s">
        <v>94</v>
      </c>
      <c r="C643" s="7" t="s">
        <v>125</v>
      </c>
      <c r="D643" s="184">
        <v>42356</v>
      </c>
      <c r="E643" s="3787"/>
      <c r="G643" s="51"/>
    </row>
    <row r="644" spans="2:7" ht="9.9499999999999993" customHeight="1" x14ac:dyDescent="0.2">
      <c r="B644" s="7" t="s">
        <v>94</v>
      </c>
      <c r="C644" s="7" t="s">
        <v>200</v>
      </c>
      <c r="D644" s="184">
        <v>42356</v>
      </c>
      <c r="E644" s="3787"/>
      <c r="G644" s="51"/>
    </row>
    <row r="645" spans="2:7" ht="9.9499999999999993" customHeight="1" x14ac:dyDescent="0.2">
      <c r="B645" s="7" t="s">
        <v>129</v>
      </c>
      <c r="C645" s="7" t="s">
        <v>94</v>
      </c>
      <c r="D645" s="184">
        <v>42356</v>
      </c>
      <c r="E645" s="3787"/>
      <c r="G645" s="51"/>
    </row>
    <row r="646" spans="2:7" ht="9.9499999999999993" customHeight="1" x14ac:dyDescent="0.2">
      <c r="B646" s="7" t="s">
        <v>101</v>
      </c>
      <c r="C646" s="7" t="s">
        <v>280</v>
      </c>
      <c r="D646" s="184">
        <v>42367</v>
      </c>
      <c r="E646" s="3787"/>
      <c r="G646" s="51"/>
    </row>
    <row r="647" spans="2:7" ht="9.9499999999999993" customHeight="1" x14ac:dyDescent="0.2">
      <c r="B647" s="7" t="s">
        <v>208</v>
      </c>
      <c r="C647" s="7" t="s">
        <v>92</v>
      </c>
      <c r="D647" s="184">
        <v>42367</v>
      </c>
      <c r="E647" s="3787"/>
      <c r="G647" s="51"/>
    </row>
    <row r="648" spans="2:7" ht="9.9499999999999993" customHeight="1" x14ac:dyDescent="0.2">
      <c r="B648" s="7" t="s">
        <v>283</v>
      </c>
      <c r="C648" s="7" t="s">
        <v>213</v>
      </c>
      <c r="D648" s="184">
        <v>42367</v>
      </c>
      <c r="E648" s="3787"/>
      <c r="G648" s="51"/>
    </row>
    <row r="649" spans="2:7" ht="9.9499999999999993" customHeight="1" x14ac:dyDescent="0.2">
      <c r="B649" s="7" t="s">
        <v>97</v>
      </c>
      <c r="C649" s="7" t="s">
        <v>294</v>
      </c>
      <c r="D649" s="184">
        <v>42367</v>
      </c>
      <c r="E649" s="3787"/>
      <c r="G649" s="51"/>
    </row>
    <row r="650" spans="2:7" ht="9.9499999999999993" customHeight="1" x14ac:dyDescent="0.2">
      <c r="B650" s="7" t="s">
        <v>97</v>
      </c>
      <c r="C650" s="7" t="s">
        <v>148</v>
      </c>
      <c r="D650" s="184">
        <v>42367</v>
      </c>
      <c r="E650" s="3787"/>
      <c r="G650" s="51"/>
    </row>
    <row r="651" spans="2:7" ht="9.9499999999999993" customHeight="1" x14ac:dyDescent="0.2">
      <c r="B651" s="7" t="s">
        <v>214</v>
      </c>
      <c r="C651" s="7" t="s">
        <v>89</v>
      </c>
      <c r="D651" s="184">
        <v>42367</v>
      </c>
      <c r="E651" s="3787"/>
      <c r="G651" s="51"/>
    </row>
    <row r="652" spans="2:7" ht="9.9499999999999993" customHeight="1" x14ac:dyDescent="0.2">
      <c r="B652" s="7" t="s">
        <v>159</v>
      </c>
      <c r="C652" s="7" t="s">
        <v>200</v>
      </c>
      <c r="D652" s="184">
        <v>42367</v>
      </c>
      <c r="E652" s="3787"/>
      <c r="G652" s="51"/>
    </row>
    <row r="653" spans="2:7" ht="9.9499999999999993" customHeight="1" x14ac:dyDescent="0.2">
      <c r="B653" s="7" t="s">
        <v>125</v>
      </c>
      <c r="C653" s="7" t="s">
        <v>185</v>
      </c>
      <c r="D653" s="184">
        <v>42367</v>
      </c>
      <c r="E653" s="3787"/>
      <c r="G653" s="51"/>
    </row>
    <row r="654" spans="2:7" ht="9.9499999999999993" customHeight="1" x14ac:dyDescent="0.2">
      <c r="B654" s="7" t="s">
        <v>283</v>
      </c>
      <c r="C654" s="7" t="s">
        <v>208</v>
      </c>
      <c r="D654" s="184">
        <v>42367</v>
      </c>
      <c r="E654" s="3787"/>
      <c r="G654" s="51"/>
    </row>
    <row r="655" spans="2:7" ht="9.9499999999999993" customHeight="1" x14ac:dyDescent="0.2">
      <c r="B655" s="7" t="s">
        <v>159</v>
      </c>
      <c r="C655" s="7" t="s">
        <v>283</v>
      </c>
      <c r="D655" s="184">
        <v>42367</v>
      </c>
      <c r="E655" s="3787"/>
      <c r="G655" s="51"/>
    </row>
    <row r="656" spans="2:7" ht="9.9499999999999993" customHeight="1" x14ac:dyDescent="0.2">
      <c r="B656" s="7" t="s">
        <v>159</v>
      </c>
      <c r="C656" s="7" t="s">
        <v>129</v>
      </c>
      <c r="D656" s="184">
        <v>42367</v>
      </c>
      <c r="E656" s="3787"/>
      <c r="G656" s="51"/>
    </row>
    <row r="657" spans="2:7" ht="9.9499999999999993" customHeight="1" x14ac:dyDescent="0.2">
      <c r="B657" s="7" t="s">
        <v>125</v>
      </c>
      <c r="C657" s="7" t="s">
        <v>97</v>
      </c>
      <c r="D657" s="184">
        <v>42367</v>
      </c>
      <c r="E657" s="3787"/>
      <c r="G657" s="51"/>
    </row>
    <row r="658" spans="2:7" ht="9.9499999999999993" customHeight="1" x14ac:dyDescent="0.2">
      <c r="B658" s="7" t="s">
        <v>125</v>
      </c>
      <c r="C658" s="7" t="s">
        <v>101</v>
      </c>
      <c r="D658" s="184">
        <v>42367</v>
      </c>
      <c r="E658" s="3787"/>
      <c r="G658" s="51"/>
    </row>
    <row r="659" spans="2:7" ht="9.9499999999999993" customHeight="1" x14ac:dyDescent="0.2">
      <c r="B659" s="7" t="s">
        <v>207</v>
      </c>
      <c r="C659" s="7" t="s">
        <v>214</v>
      </c>
      <c r="D659" s="184">
        <v>42367</v>
      </c>
      <c r="E659" s="3787"/>
      <c r="G659" s="51"/>
    </row>
    <row r="660" spans="2:7" ht="9.9499999999999993" customHeight="1" x14ac:dyDescent="0.2">
      <c r="B660" s="7" t="s">
        <v>159</v>
      </c>
      <c r="C660" s="7" t="s">
        <v>207</v>
      </c>
      <c r="D660" s="184">
        <v>42367</v>
      </c>
      <c r="E660" s="3787"/>
      <c r="G660" s="51"/>
    </row>
    <row r="661" spans="2:7" ht="9.9499999999999993" customHeight="1" x14ac:dyDescent="0.2">
      <c r="B661" s="7" t="s">
        <v>159</v>
      </c>
      <c r="C661" s="7" t="s">
        <v>94</v>
      </c>
      <c r="D661" s="184">
        <v>42367</v>
      </c>
      <c r="E661" s="3787"/>
      <c r="G661" s="51"/>
    </row>
    <row r="662" spans="2:7" ht="9.9499999999999993" customHeight="1" x14ac:dyDescent="0.2">
      <c r="B662" s="7" t="s">
        <v>159</v>
      </c>
      <c r="C662" s="7" t="s">
        <v>125</v>
      </c>
      <c r="D662" s="184">
        <v>42367</v>
      </c>
      <c r="E662" s="3787"/>
      <c r="G662" s="51"/>
    </row>
    <row r="663" spans="2:7" ht="9.9499999999999993" customHeight="1" x14ac:dyDescent="0.2">
      <c r="B663" s="7" t="s">
        <v>207</v>
      </c>
      <c r="C663" s="7" t="s">
        <v>97</v>
      </c>
      <c r="D663" s="184">
        <v>42391</v>
      </c>
      <c r="E663" s="3787"/>
      <c r="G663" s="51"/>
    </row>
    <row r="664" spans="2:7" ht="9.9499999999999993" customHeight="1" x14ac:dyDescent="0.2">
      <c r="B664" s="7" t="s">
        <v>125</v>
      </c>
      <c r="C664" s="7" t="s">
        <v>94</v>
      </c>
      <c r="D664" s="184">
        <v>42391</v>
      </c>
      <c r="E664" s="3787"/>
      <c r="G664" s="51"/>
    </row>
    <row r="665" spans="2:7" ht="9.9499999999999993" customHeight="1" x14ac:dyDescent="0.2">
      <c r="B665" s="7" t="s">
        <v>207</v>
      </c>
      <c r="C665" s="7" t="s">
        <v>90</v>
      </c>
      <c r="D665" s="184">
        <v>42391</v>
      </c>
      <c r="E665" s="3787"/>
      <c r="G665" s="51"/>
    </row>
    <row r="666" spans="2:7" ht="9.9499999999999993" customHeight="1" x14ac:dyDescent="0.2">
      <c r="B666" s="7" t="s">
        <v>125</v>
      </c>
      <c r="C666" s="7" t="s">
        <v>93</v>
      </c>
      <c r="D666" s="184">
        <v>42391</v>
      </c>
      <c r="E666" s="3787"/>
      <c r="G666" s="51"/>
    </row>
    <row r="667" spans="2:7" ht="9.9499999999999993" customHeight="1" x14ac:dyDescent="0.2">
      <c r="B667" s="7" t="s">
        <v>184</v>
      </c>
      <c r="C667" s="7" t="s">
        <v>159</v>
      </c>
      <c r="D667" s="184">
        <v>42391</v>
      </c>
      <c r="E667" s="3787"/>
      <c r="G667" s="51"/>
    </row>
    <row r="668" spans="2:7" ht="9.9499999999999993" customHeight="1" x14ac:dyDescent="0.2">
      <c r="B668" s="7" t="s">
        <v>100</v>
      </c>
      <c r="C668" s="7" t="s">
        <v>89</v>
      </c>
      <c r="D668" s="184">
        <v>42391</v>
      </c>
      <c r="E668" s="3787"/>
      <c r="G668" s="51"/>
    </row>
    <row r="669" spans="2:7" ht="9.9499999999999993" customHeight="1" x14ac:dyDescent="0.2">
      <c r="B669" s="7" t="s">
        <v>100</v>
      </c>
      <c r="C669" s="7" t="s">
        <v>127</v>
      </c>
      <c r="D669" s="184">
        <v>42391</v>
      </c>
      <c r="E669" s="3787"/>
      <c r="G669" s="51"/>
    </row>
    <row r="670" spans="2:7" ht="9.9499999999999993" customHeight="1" x14ac:dyDescent="0.2">
      <c r="B670" s="7" t="s">
        <v>207</v>
      </c>
      <c r="C670" s="7" t="s">
        <v>101</v>
      </c>
      <c r="D670" s="184">
        <v>42391</v>
      </c>
      <c r="E670" s="3787"/>
      <c r="G670" s="51"/>
    </row>
    <row r="671" spans="2:7" ht="9.9499999999999993" customHeight="1" x14ac:dyDescent="0.2">
      <c r="B671" s="7" t="s">
        <v>212</v>
      </c>
      <c r="C671" s="7" t="s">
        <v>208</v>
      </c>
      <c r="D671" s="184">
        <v>42391</v>
      </c>
      <c r="E671" s="3787"/>
      <c r="G671" s="51"/>
    </row>
    <row r="672" spans="2:7" ht="9.9499999999999993" customHeight="1" x14ac:dyDescent="0.2">
      <c r="B672" s="7" t="s">
        <v>212</v>
      </c>
      <c r="C672" s="7" t="s">
        <v>185</v>
      </c>
      <c r="D672" s="184">
        <v>42391</v>
      </c>
      <c r="E672" s="3787"/>
      <c r="G672" s="51"/>
    </row>
    <row r="673" spans="2:7" ht="9.9499999999999993" customHeight="1" x14ac:dyDescent="0.2">
      <c r="B673" s="7" t="s">
        <v>184</v>
      </c>
      <c r="C673" s="7" t="s">
        <v>207</v>
      </c>
      <c r="D673" s="184">
        <v>42391</v>
      </c>
      <c r="E673" s="3787"/>
      <c r="G673" s="51"/>
    </row>
    <row r="674" spans="2:7" ht="9.9499999999999993" customHeight="1" x14ac:dyDescent="0.2">
      <c r="B674" s="7" t="s">
        <v>125</v>
      </c>
      <c r="C674" s="7" t="s">
        <v>212</v>
      </c>
      <c r="D674" s="184">
        <v>42391</v>
      </c>
      <c r="E674" s="3787"/>
      <c r="G674" s="51"/>
    </row>
    <row r="675" spans="2:7" ht="9.9499999999999993" customHeight="1" x14ac:dyDescent="0.2">
      <c r="B675" s="7" t="s">
        <v>184</v>
      </c>
      <c r="C675" s="7" t="s">
        <v>100</v>
      </c>
      <c r="D675" s="184">
        <v>42391</v>
      </c>
      <c r="E675" s="3787"/>
      <c r="G675" s="51"/>
    </row>
    <row r="676" spans="2:7" ht="9.9499999999999993" customHeight="1" x14ac:dyDescent="0.2">
      <c r="B676" s="7" t="s">
        <v>125</v>
      </c>
      <c r="C676" s="7" t="s">
        <v>184</v>
      </c>
      <c r="D676" s="184">
        <v>42391</v>
      </c>
      <c r="E676" s="3787"/>
      <c r="G676" s="51"/>
    </row>
    <row r="677" spans="2:7" ht="9.9499999999999993" customHeight="1" x14ac:dyDescent="0.2">
      <c r="B677" s="7" t="s">
        <v>125</v>
      </c>
      <c r="C677" s="7" t="s">
        <v>213</v>
      </c>
      <c r="D677" s="184">
        <v>42412</v>
      </c>
      <c r="E677" s="3787"/>
      <c r="G677" s="51"/>
    </row>
    <row r="678" spans="2:7" ht="9.9499999999999993" customHeight="1" x14ac:dyDescent="0.2">
      <c r="B678" s="7" t="s">
        <v>159</v>
      </c>
      <c r="C678" s="7" t="s">
        <v>88</v>
      </c>
      <c r="D678" s="184">
        <v>42412</v>
      </c>
      <c r="E678" s="3787"/>
      <c r="G678" s="51"/>
    </row>
    <row r="679" spans="2:7" ht="9.9499999999999993" customHeight="1" x14ac:dyDescent="0.2">
      <c r="B679" s="7" t="s">
        <v>184</v>
      </c>
      <c r="C679" s="7" t="s">
        <v>125</v>
      </c>
      <c r="D679" s="184">
        <v>42412</v>
      </c>
      <c r="E679" s="3787"/>
      <c r="G679" s="51"/>
    </row>
    <row r="680" spans="2:7" ht="9.9499999999999993" customHeight="1" x14ac:dyDescent="0.2">
      <c r="B680" s="7" t="s">
        <v>159</v>
      </c>
      <c r="C680" s="7" t="s">
        <v>280</v>
      </c>
      <c r="D680" s="184">
        <v>42412</v>
      </c>
      <c r="E680" s="3787"/>
      <c r="G680" s="51"/>
    </row>
    <row r="681" spans="2:7" ht="9.9499999999999993" customHeight="1" x14ac:dyDescent="0.2">
      <c r="B681" s="7" t="s">
        <v>184</v>
      </c>
      <c r="C681" s="7" t="s">
        <v>129</v>
      </c>
      <c r="D681" s="184">
        <v>42412</v>
      </c>
      <c r="E681" s="3787"/>
      <c r="G681" s="51"/>
    </row>
    <row r="682" spans="2:7" ht="9.9499999999999993" customHeight="1" x14ac:dyDescent="0.2">
      <c r="B682" s="7" t="s">
        <v>89</v>
      </c>
      <c r="C682" s="7" t="s">
        <v>94</v>
      </c>
      <c r="D682" s="184">
        <v>42412</v>
      </c>
      <c r="E682" s="3787"/>
      <c r="G682" s="51"/>
    </row>
    <row r="683" spans="2:7" ht="9.9499999999999993" customHeight="1" x14ac:dyDescent="0.2">
      <c r="B683" s="7" t="s">
        <v>159</v>
      </c>
      <c r="C683" s="7" t="s">
        <v>97</v>
      </c>
      <c r="D683" s="184">
        <v>42412</v>
      </c>
      <c r="E683" s="3787"/>
      <c r="G683" s="51"/>
    </row>
    <row r="684" spans="2:7" ht="9.9499999999999993" customHeight="1" x14ac:dyDescent="0.2">
      <c r="B684" s="7" t="s">
        <v>90</v>
      </c>
      <c r="C684" s="7" t="s">
        <v>127</v>
      </c>
      <c r="D684" s="184">
        <v>42412</v>
      </c>
      <c r="E684" s="3787"/>
      <c r="G684" s="51"/>
    </row>
    <row r="685" spans="2:7" ht="9.9499999999999993" customHeight="1" x14ac:dyDescent="0.2">
      <c r="B685" s="7" t="s">
        <v>90</v>
      </c>
      <c r="C685" s="7" t="s">
        <v>159</v>
      </c>
      <c r="D685" s="184">
        <v>42412</v>
      </c>
      <c r="E685" s="3787"/>
      <c r="G685" s="51"/>
    </row>
    <row r="686" spans="2:7" ht="9.9499999999999993" customHeight="1" x14ac:dyDescent="0.2">
      <c r="B686" s="7" t="s">
        <v>90</v>
      </c>
      <c r="C686" s="7" t="s">
        <v>89</v>
      </c>
      <c r="D686" s="184">
        <v>42412</v>
      </c>
      <c r="E686" s="3787"/>
      <c r="G686" s="51"/>
    </row>
    <row r="687" spans="2:7" ht="9.9499999999999993" customHeight="1" x14ac:dyDescent="0.2">
      <c r="B687" s="7" t="s">
        <v>90</v>
      </c>
      <c r="C687" s="7" t="s">
        <v>184</v>
      </c>
      <c r="D687" s="184">
        <v>42412</v>
      </c>
      <c r="E687" s="3787"/>
      <c r="G687" s="51"/>
    </row>
    <row r="688" spans="2:7" ht="9.9499999999999993" customHeight="1" x14ac:dyDescent="0.2">
      <c r="B688" s="7" t="s">
        <v>129</v>
      </c>
      <c r="C688" s="7" t="s">
        <v>89</v>
      </c>
      <c r="D688" s="184">
        <v>42433</v>
      </c>
      <c r="E688" s="3787"/>
      <c r="G688" s="51"/>
    </row>
    <row r="689" spans="2:7" ht="9.9499999999999993" customHeight="1" x14ac:dyDescent="0.2">
      <c r="B689" s="7" t="s">
        <v>159</v>
      </c>
      <c r="C689" s="7" t="s">
        <v>283</v>
      </c>
      <c r="D689" s="184">
        <v>42433</v>
      </c>
      <c r="E689" s="3787"/>
      <c r="G689" s="51"/>
    </row>
    <row r="690" spans="2:7" ht="9.9499999999999993" customHeight="1" x14ac:dyDescent="0.2">
      <c r="B690" s="7" t="s">
        <v>97</v>
      </c>
      <c r="C690" s="7" t="s">
        <v>200</v>
      </c>
      <c r="D690" s="184">
        <v>42433</v>
      </c>
      <c r="E690" s="3787"/>
      <c r="G690" s="51"/>
    </row>
    <row r="691" spans="2:7" ht="9.9499999999999993" customHeight="1" x14ac:dyDescent="0.2">
      <c r="B691" s="7" t="s">
        <v>92</v>
      </c>
      <c r="C691" s="7" t="s">
        <v>208</v>
      </c>
      <c r="D691" s="184">
        <v>42433</v>
      </c>
      <c r="E691" s="3787"/>
      <c r="G691" s="51"/>
    </row>
    <row r="692" spans="2:7" ht="9.9499999999999993" customHeight="1" x14ac:dyDescent="0.2">
      <c r="B692" s="7" t="s">
        <v>92</v>
      </c>
      <c r="C692" s="7" t="s">
        <v>207</v>
      </c>
      <c r="D692" s="184">
        <v>42433</v>
      </c>
      <c r="E692" s="3787"/>
      <c r="G692" s="51"/>
    </row>
    <row r="693" spans="2:7" ht="9.9499999999999993" customHeight="1" x14ac:dyDescent="0.2">
      <c r="B693" s="7" t="s">
        <v>125</v>
      </c>
      <c r="C693" s="7" t="s">
        <v>90</v>
      </c>
      <c r="D693" s="184">
        <v>42433</v>
      </c>
      <c r="E693" s="3787"/>
      <c r="G693" s="51"/>
    </row>
    <row r="694" spans="2:7" ht="9.9499999999999993" customHeight="1" x14ac:dyDescent="0.2">
      <c r="B694" s="7" t="s">
        <v>184</v>
      </c>
      <c r="C694" s="7" t="s">
        <v>125</v>
      </c>
      <c r="D694" s="184">
        <v>42433</v>
      </c>
      <c r="E694" s="3787"/>
      <c r="G694" s="51"/>
    </row>
    <row r="695" spans="2:7" ht="9.9499999999999993" customHeight="1" x14ac:dyDescent="0.2">
      <c r="B695" s="7" t="s">
        <v>94</v>
      </c>
      <c r="C695" s="7" t="s">
        <v>97</v>
      </c>
      <c r="D695" s="184">
        <v>42433</v>
      </c>
      <c r="E695" s="3787"/>
      <c r="G695" s="51"/>
    </row>
    <row r="696" spans="2:7" ht="9.9499999999999993" customHeight="1" x14ac:dyDescent="0.2">
      <c r="B696" s="7" t="s">
        <v>213</v>
      </c>
      <c r="C696" s="7" t="s">
        <v>184</v>
      </c>
      <c r="D696" s="184">
        <v>42433</v>
      </c>
      <c r="E696" s="3787"/>
      <c r="G696" s="51"/>
    </row>
    <row r="697" spans="2:7" ht="9.9499999999999993" customHeight="1" x14ac:dyDescent="0.2">
      <c r="B697" s="7" t="s">
        <v>213</v>
      </c>
      <c r="C697" s="7" t="s">
        <v>159</v>
      </c>
      <c r="D697" s="184">
        <v>42433</v>
      </c>
      <c r="E697" s="3787"/>
      <c r="G697" s="51"/>
    </row>
    <row r="698" spans="2:7" ht="9.9499999999999993" customHeight="1" x14ac:dyDescent="0.2">
      <c r="B698" s="7" t="s">
        <v>100</v>
      </c>
      <c r="C698" s="7" t="s">
        <v>185</v>
      </c>
      <c r="D698" s="184">
        <v>42433</v>
      </c>
      <c r="E698" s="3787"/>
      <c r="G698" s="51"/>
    </row>
    <row r="699" spans="2:7" ht="9.9499999999999993" customHeight="1" x14ac:dyDescent="0.2">
      <c r="B699" s="7" t="s">
        <v>92</v>
      </c>
      <c r="C699" s="7" t="s">
        <v>129</v>
      </c>
      <c r="D699" s="184">
        <v>42433</v>
      </c>
      <c r="E699" s="3787"/>
      <c r="G699" s="51"/>
    </row>
    <row r="700" spans="2:7" ht="9.9499999999999993" customHeight="1" x14ac:dyDescent="0.2">
      <c r="B700" s="7" t="s">
        <v>100</v>
      </c>
      <c r="C700" s="7" t="s">
        <v>94</v>
      </c>
      <c r="D700" s="184">
        <v>42433</v>
      </c>
      <c r="E700" s="3787"/>
      <c r="G700" s="51"/>
    </row>
    <row r="701" spans="2:7" ht="9.9499999999999993" customHeight="1" x14ac:dyDescent="0.2">
      <c r="B701" s="7" t="s">
        <v>100</v>
      </c>
      <c r="C701" s="7" t="s">
        <v>213</v>
      </c>
      <c r="D701" s="184">
        <v>42433</v>
      </c>
      <c r="E701" s="3787"/>
      <c r="G701" s="51"/>
    </row>
    <row r="702" spans="2:7" ht="9.9499999999999993" customHeight="1" x14ac:dyDescent="0.2">
      <c r="B702" s="7" t="s">
        <v>92</v>
      </c>
      <c r="C702" s="7" t="s">
        <v>280</v>
      </c>
      <c r="D702" s="184">
        <v>42433</v>
      </c>
      <c r="E702" s="3787"/>
      <c r="G702" s="51"/>
    </row>
    <row r="703" spans="2:7" ht="9.9499999999999993" customHeight="1" x14ac:dyDescent="0.2">
      <c r="B703" s="7" t="s">
        <v>92</v>
      </c>
      <c r="C703" s="7" t="s">
        <v>100</v>
      </c>
      <c r="D703" s="184">
        <v>42433</v>
      </c>
      <c r="E703" s="3787"/>
      <c r="G703" s="51"/>
    </row>
    <row r="704" spans="2:7" ht="9.9499999999999993" customHeight="1" x14ac:dyDescent="0.2">
      <c r="B704" s="7" t="s">
        <v>159</v>
      </c>
      <c r="C704" s="7" t="s">
        <v>184</v>
      </c>
      <c r="D704" s="184">
        <v>42461</v>
      </c>
      <c r="E704" s="3787"/>
      <c r="G704" s="51"/>
    </row>
    <row r="705" spans="2:7" ht="9.9499999999999993" customHeight="1" x14ac:dyDescent="0.2">
      <c r="B705" s="7" t="s">
        <v>92</v>
      </c>
      <c r="C705" s="7" t="s">
        <v>125</v>
      </c>
      <c r="D705" s="184">
        <v>42461</v>
      </c>
      <c r="E705" s="3787"/>
      <c r="G705" s="51"/>
    </row>
    <row r="706" spans="2:7" ht="9.9499999999999993" customHeight="1" x14ac:dyDescent="0.2">
      <c r="B706" s="7" t="s">
        <v>213</v>
      </c>
      <c r="C706" s="7" t="s">
        <v>94</v>
      </c>
      <c r="D706" s="184">
        <v>42461</v>
      </c>
      <c r="E706" s="3787"/>
      <c r="G706" s="51"/>
    </row>
    <row r="707" spans="2:7" ht="9.9499999999999993" customHeight="1" x14ac:dyDescent="0.2">
      <c r="B707" s="7" t="s">
        <v>92</v>
      </c>
      <c r="C707" s="7" t="s">
        <v>207</v>
      </c>
      <c r="D707" s="184">
        <v>42461</v>
      </c>
      <c r="E707" s="3787"/>
      <c r="G707" s="51"/>
    </row>
    <row r="708" spans="2:7" ht="9.9499999999999993" customHeight="1" x14ac:dyDescent="0.2">
      <c r="B708" s="7" t="s">
        <v>92</v>
      </c>
      <c r="C708" s="7" t="s">
        <v>280</v>
      </c>
      <c r="D708" s="184">
        <v>42461</v>
      </c>
      <c r="E708" s="3787"/>
      <c r="G708" s="51"/>
    </row>
    <row r="709" spans="2:7" ht="9.9499999999999993" customHeight="1" x14ac:dyDescent="0.2">
      <c r="B709" s="7" t="s">
        <v>214</v>
      </c>
      <c r="C709" s="7" t="s">
        <v>200</v>
      </c>
      <c r="D709" s="184">
        <v>42461</v>
      </c>
      <c r="E709" s="3787"/>
      <c r="G709" s="51"/>
    </row>
    <row r="710" spans="2:7" ht="9.9499999999999993" customHeight="1" x14ac:dyDescent="0.2">
      <c r="B710" s="7" t="s">
        <v>214</v>
      </c>
      <c r="C710" s="7" t="s">
        <v>213</v>
      </c>
      <c r="D710" s="184">
        <v>42461</v>
      </c>
      <c r="E710" s="3787"/>
      <c r="G710" s="51"/>
    </row>
    <row r="711" spans="2:7" ht="9.9499999999999993" customHeight="1" x14ac:dyDescent="0.2">
      <c r="B711" s="7" t="s">
        <v>214</v>
      </c>
      <c r="C711" s="7" t="s">
        <v>97</v>
      </c>
      <c r="D711" s="184">
        <v>42461</v>
      </c>
      <c r="E711" s="3787"/>
      <c r="G711" s="51"/>
    </row>
    <row r="712" spans="2:7" ht="9.9499999999999993" customHeight="1" x14ac:dyDescent="0.2">
      <c r="B712" s="7" t="s">
        <v>159</v>
      </c>
      <c r="C712" s="7" t="s">
        <v>212</v>
      </c>
      <c r="D712" s="184">
        <v>42461</v>
      </c>
      <c r="E712" s="3787"/>
      <c r="G712" s="51"/>
    </row>
    <row r="713" spans="2:7" ht="9.9499999999999993" customHeight="1" x14ac:dyDescent="0.2">
      <c r="B713" s="7" t="s">
        <v>92</v>
      </c>
      <c r="C713" s="7" t="s">
        <v>89</v>
      </c>
      <c r="D713" s="184">
        <v>42461</v>
      </c>
      <c r="E713" s="3787"/>
      <c r="G713" s="51"/>
    </row>
    <row r="714" spans="2:7" ht="9.9499999999999993" customHeight="1" x14ac:dyDescent="0.2">
      <c r="B714" s="7" t="s">
        <v>159</v>
      </c>
      <c r="C714" s="7" t="s">
        <v>185</v>
      </c>
      <c r="D714" s="184">
        <v>42461</v>
      </c>
      <c r="E714" s="3787"/>
      <c r="G714" s="51"/>
    </row>
    <row r="715" spans="2:7" ht="9.9499999999999993" customHeight="1" x14ac:dyDescent="0.2">
      <c r="B715" s="7" t="s">
        <v>129</v>
      </c>
      <c r="C715" s="7" t="s">
        <v>92</v>
      </c>
      <c r="D715" s="184">
        <v>42461</v>
      </c>
      <c r="E715" s="3787"/>
      <c r="G715" s="51"/>
    </row>
    <row r="716" spans="2:7" ht="9.9499999999999993" customHeight="1" x14ac:dyDescent="0.2">
      <c r="B716" s="7" t="s">
        <v>159</v>
      </c>
      <c r="C716" s="7" t="s">
        <v>90</v>
      </c>
      <c r="D716" s="184">
        <v>42461</v>
      </c>
      <c r="E716" s="3787"/>
      <c r="G716" s="51"/>
    </row>
    <row r="717" spans="2:7" ht="9.9499999999999993" customHeight="1" x14ac:dyDescent="0.2">
      <c r="B717" s="7" t="s">
        <v>214</v>
      </c>
      <c r="C717" s="7" t="s">
        <v>208</v>
      </c>
      <c r="D717" s="184">
        <v>42461</v>
      </c>
      <c r="E717" s="3787"/>
      <c r="G717" s="51"/>
    </row>
    <row r="718" spans="2:7" ht="9.9499999999999993" customHeight="1" x14ac:dyDescent="0.2">
      <c r="B718" s="7" t="s">
        <v>214</v>
      </c>
      <c r="C718" s="7" t="s">
        <v>129</v>
      </c>
      <c r="D718" s="184">
        <v>42461</v>
      </c>
      <c r="E718" s="3787"/>
      <c r="G718" s="51"/>
    </row>
    <row r="719" spans="2:7" ht="9.9499999999999993" customHeight="1" x14ac:dyDescent="0.2">
      <c r="B719" s="7" t="s">
        <v>159</v>
      </c>
      <c r="C719" s="7" t="s">
        <v>214</v>
      </c>
      <c r="D719" s="184">
        <v>42461</v>
      </c>
      <c r="E719" s="3787"/>
      <c r="G719" s="51"/>
    </row>
    <row r="720" spans="2:7" ht="9.9499999999999993" customHeight="1" x14ac:dyDescent="0.2">
      <c r="B720" s="7" t="s">
        <v>97</v>
      </c>
      <c r="C720" s="7" t="s">
        <v>213</v>
      </c>
      <c r="D720" s="184">
        <v>42494</v>
      </c>
      <c r="E720" s="3787"/>
      <c r="G720" s="51"/>
    </row>
    <row r="721" spans="2:7" ht="9.9499999999999993" customHeight="1" x14ac:dyDescent="0.2">
      <c r="B721" s="7" t="s">
        <v>90</v>
      </c>
      <c r="C721" s="7" t="s">
        <v>280</v>
      </c>
      <c r="D721" s="184">
        <v>42494</v>
      </c>
      <c r="E721" s="3787"/>
      <c r="G721" s="51"/>
    </row>
    <row r="722" spans="2:7" ht="9.9499999999999993" customHeight="1" x14ac:dyDescent="0.2">
      <c r="B722" s="7" t="s">
        <v>90</v>
      </c>
      <c r="C722" s="7" t="s">
        <v>127</v>
      </c>
      <c r="D722" s="184">
        <v>42494</v>
      </c>
      <c r="E722" s="3787"/>
      <c r="G722" s="51"/>
    </row>
    <row r="723" spans="2:7" ht="9.9499999999999993" customHeight="1" x14ac:dyDescent="0.2">
      <c r="B723" s="7" t="s">
        <v>100</v>
      </c>
      <c r="C723" s="7" t="s">
        <v>283</v>
      </c>
      <c r="D723" s="184">
        <v>42494</v>
      </c>
      <c r="E723" s="3787"/>
      <c r="G723" s="51"/>
    </row>
    <row r="724" spans="2:7" ht="9.9499999999999993" customHeight="1" x14ac:dyDescent="0.2">
      <c r="B724" s="7" t="s">
        <v>208</v>
      </c>
      <c r="C724" s="7" t="s">
        <v>185</v>
      </c>
      <c r="D724" s="184">
        <v>42494</v>
      </c>
      <c r="E724" s="3787"/>
      <c r="G724" s="51"/>
    </row>
    <row r="725" spans="2:7" ht="9.9499999999999993" customHeight="1" x14ac:dyDescent="0.2">
      <c r="B725" s="7" t="s">
        <v>159</v>
      </c>
      <c r="C725" s="7" t="s">
        <v>100</v>
      </c>
      <c r="D725" s="184">
        <v>42494</v>
      </c>
      <c r="E725" s="3787"/>
      <c r="G725" s="51"/>
    </row>
    <row r="726" spans="2:7" ht="9.9499999999999993" customHeight="1" x14ac:dyDescent="0.2">
      <c r="B726" s="7" t="s">
        <v>208</v>
      </c>
      <c r="C726" s="7" t="s">
        <v>93</v>
      </c>
      <c r="D726" s="184">
        <v>42494</v>
      </c>
      <c r="E726" s="3787"/>
      <c r="G726" s="51"/>
    </row>
    <row r="727" spans="2:7" ht="9.9499999999999993" customHeight="1" x14ac:dyDescent="0.2">
      <c r="B727" s="7" t="s">
        <v>92</v>
      </c>
      <c r="C727" s="7" t="s">
        <v>89</v>
      </c>
      <c r="D727" s="184">
        <v>42494</v>
      </c>
      <c r="E727" s="3787"/>
      <c r="G727" s="51"/>
    </row>
    <row r="728" spans="2:7" ht="9.9499999999999993" customHeight="1" x14ac:dyDescent="0.2">
      <c r="B728" s="7" t="s">
        <v>97</v>
      </c>
      <c r="C728" s="7" t="s">
        <v>94</v>
      </c>
      <c r="D728" s="184">
        <v>42494</v>
      </c>
      <c r="E728" s="3787"/>
      <c r="G728" s="51"/>
    </row>
    <row r="729" spans="2:7" ht="9.9499999999999993" customHeight="1" x14ac:dyDescent="0.2">
      <c r="B729" s="7" t="s">
        <v>97</v>
      </c>
      <c r="C729" s="7" t="s">
        <v>208</v>
      </c>
      <c r="D729" s="184">
        <v>42494</v>
      </c>
      <c r="E729" s="3787"/>
      <c r="G729" s="51"/>
    </row>
    <row r="730" spans="2:7" ht="9.9499999999999993" customHeight="1" x14ac:dyDescent="0.2">
      <c r="B730" s="7" t="s">
        <v>129</v>
      </c>
      <c r="C730" s="7" t="s">
        <v>97</v>
      </c>
      <c r="D730" s="184">
        <v>42494</v>
      </c>
      <c r="E730" s="3787"/>
      <c r="G730" s="51"/>
    </row>
    <row r="731" spans="2:7" ht="9.9499999999999993" customHeight="1" x14ac:dyDescent="0.2">
      <c r="B731" s="7" t="s">
        <v>159</v>
      </c>
      <c r="C731" s="7" t="s">
        <v>92</v>
      </c>
      <c r="D731" s="184">
        <v>42494</v>
      </c>
      <c r="E731" s="3787"/>
      <c r="G731" s="51"/>
    </row>
    <row r="732" spans="2:7" ht="9.9499999999999993" customHeight="1" x14ac:dyDescent="0.2">
      <c r="B732" s="7" t="s">
        <v>129</v>
      </c>
      <c r="C732" s="7" t="s">
        <v>200</v>
      </c>
      <c r="D732" s="184">
        <v>42494</v>
      </c>
      <c r="E732" s="3787"/>
      <c r="G732" s="51"/>
    </row>
    <row r="733" spans="2:7" ht="9.9499999999999993" customHeight="1" x14ac:dyDescent="0.2">
      <c r="B733" s="7" t="s">
        <v>159</v>
      </c>
      <c r="C733" s="7" t="s">
        <v>90</v>
      </c>
      <c r="D733" s="184">
        <v>42494</v>
      </c>
      <c r="E733" s="3787"/>
      <c r="G733" s="51"/>
    </row>
    <row r="734" spans="2:7" ht="9.9499999999999993" customHeight="1" x14ac:dyDescent="0.2">
      <c r="B734" s="7" t="s">
        <v>129</v>
      </c>
      <c r="C734" s="7" t="s">
        <v>159</v>
      </c>
      <c r="D734" s="184">
        <v>42494</v>
      </c>
      <c r="E734" s="3787"/>
      <c r="G734" s="51"/>
    </row>
    <row r="735" spans="2:7" ht="9.9499999999999993" customHeight="1" x14ac:dyDescent="0.2">
      <c r="B735" s="7" t="s">
        <v>101</v>
      </c>
      <c r="C735" s="7" t="s">
        <v>185</v>
      </c>
      <c r="D735" s="184">
        <v>42524</v>
      </c>
      <c r="E735" s="3787"/>
      <c r="G735" s="51"/>
    </row>
    <row r="736" spans="2:7" ht="9.9499999999999993" customHeight="1" x14ac:dyDescent="0.2">
      <c r="B736" s="7" t="s">
        <v>92</v>
      </c>
      <c r="C736" s="7" t="s">
        <v>129</v>
      </c>
      <c r="D736" s="184">
        <v>42524</v>
      </c>
      <c r="E736" s="3787"/>
      <c r="G736" s="51"/>
    </row>
    <row r="737" spans="2:7" ht="9.9499999999999993" customHeight="1" x14ac:dyDescent="0.2">
      <c r="B737" s="7" t="s">
        <v>125</v>
      </c>
      <c r="C737" s="7" t="s">
        <v>97</v>
      </c>
      <c r="D737" s="184">
        <v>42524</v>
      </c>
      <c r="E737" s="3787"/>
      <c r="G737" s="51"/>
    </row>
    <row r="738" spans="2:7" ht="9.9499999999999993" customHeight="1" x14ac:dyDescent="0.2">
      <c r="B738" s="7" t="s">
        <v>184</v>
      </c>
      <c r="C738" s="7" t="s">
        <v>92</v>
      </c>
      <c r="D738" s="184">
        <v>42524</v>
      </c>
      <c r="E738" s="3787"/>
      <c r="G738" s="51"/>
    </row>
    <row r="739" spans="2:7" ht="9.9499999999999993" customHeight="1" x14ac:dyDescent="0.2">
      <c r="B739" s="7" t="s">
        <v>90</v>
      </c>
      <c r="C739" s="7" t="s">
        <v>208</v>
      </c>
      <c r="D739" s="184">
        <v>42524</v>
      </c>
      <c r="E739" s="3787"/>
      <c r="G739" s="51"/>
    </row>
    <row r="740" spans="2:7" ht="9.9499999999999993" customHeight="1" x14ac:dyDescent="0.2">
      <c r="B740" s="7" t="s">
        <v>184</v>
      </c>
      <c r="C740" s="7" t="s">
        <v>283</v>
      </c>
      <c r="D740" s="184">
        <v>42524</v>
      </c>
      <c r="E740" s="3787"/>
      <c r="G740" s="51"/>
    </row>
    <row r="741" spans="2:7" ht="9.9499999999999993" customHeight="1" x14ac:dyDescent="0.2">
      <c r="B741" s="7" t="s">
        <v>94</v>
      </c>
      <c r="C741" s="7" t="s">
        <v>125</v>
      </c>
      <c r="D741" s="184">
        <v>42524</v>
      </c>
      <c r="E741" s="3787"/>
      <c r="G741" s="51"/>
    </row>
    <row r="742" spans="2:7" ht="9.9499999999999993" customHeight="1" x14ac:dyDescent="0.2">
      <c r="B742" s="7" t="s">
        <v>89</v>
      </c>
      <c r="C742" s="7" t="s">
        <v>101</v>
      </c>
      <c r="D742" s="184">
        <v>42524</v>
      </c>
      <c r="E742" s="3787"/>
      <c r="G742" s="51"/>
    </row>
    <row r="743" spans="2:7" ht="9.9499999999999993" customHeight="1" x14ac:dyDescent="0.2">
      <c r="B743" s="7" t="s">
        <v>280</v>
      </c>
      <c r="C743" s="7" t="s">
        <v>94</v>
      </c>
      <c r="D743" s="184">
        <v>42524</v>
      </c>
      <c r="E743" s="3787"/>
      <c r="G743" s="51"/>
    </row>
    <row r="744" spans="2:7" ht="9.9499999999999993" customHeight="1" x14ac:dyDescent="0.2">
      <c r="B744" s="7" t="s">
        <v>280</v>
      </c>
      <c r="C744" s="7" t="s">
        <v>89</v>
      </c>
      <c r="D744" s="184">
        <v>42524</v>
      </c>
      <c r="E744" s="3787"/>
      <c r="G744" s="51"/>
    </row>
    <row r="745" spans="2:7" ht="9.9499999999999993" customHeight="1" x14ac:dyDescent="0.2">
      <c r="B745" s="7" t="s">
        <v>280</v>
      </c>
      <c r="C745" s="7" t="s">
        <v>90</v>
      </c>
      <c r="D745" s="184">
        <v>42524</v>
      </c>
      <c r="E745" s="3787"/>
      <c r="G745" s="51"/>
    </row>
    <row r="746" spans="2:7" ht="9.9499999999999993" customHeight="1" x14ac:dyDescent="0.2">
      <c r="B746" s="7" t="s">
        <v>184</v>
      </c>
      <c r="C746" s="7" t="s">
        <v>280</v>
      </c>
      <c r="D746" s="184">
        <v>42524</v>
      </c>
      <c r="E746" s="3787"/>
      <c r="G746" s="51"/>
    </row>
    <row r="747" spans="2:7" ht="9.9499999999999993" customHeight="1" x14ac:dyDescent="0.2">
      <c r="B747" s="7" t="s">
        <v>208</v>
      </c>
      <c r="C747" s="7" t="s">
        <v>100</v>
      </c>
      <c r="D747" s="184">
        <v>42545</v>
      </c>
      <c r="E747" s="3787"/>
      <c r="G747" s="51"/>
    </row>
    <row r="748" spans="2:7" ht="9.9499999999999993" customHeight="1" x14ac:dyDescent="0.2">
      <c r="B748" s="7" t="s">
        <v>159</v>
      </c>
      <c r="C748" s="7" t="s">
        <v>125</v>
      </c>
      <c r="D748" s="184">
        <v>42545</v>
      </c>
      <c r="E748" s="3787"/>
      <c r="G748" s="51"/>
    </row>
    <row r="749" spans="2:7" ht="9.9499999999999993" customHeight="1" x14ac:dyDescent="0.2">
      <c r="B749" s="7" t="s">
        <v>92</v>
      </c>
      <c r="C749" s="7" t="s">
        <v>97</v>
      </c>
      <c r="D749" s="184">
        <v>42545</v>
      </c>
      <c r="E749" s="3787"/>
      <c r="G749" s="51"/>
    </row>
    <row r="750" spans="2:7" ht="9.9499999999999993" customHeight="1" x14ac:dyDescent="0.2">
      <c r="B750" s="7" t="s">
        <v>92</v>
      </c>
      <c r="C750" s="7" t="s">
        <v>214</v>
      </c>
      <c r="D750" s="184">
        <v>42545</v>
      </c>
      <c r="E750" s="3787"/>
      <c r="G750" s="51"/>
    </row>
    <row r="751" spans="2:7" ht="9.9499999999999993" customHeight="1" x14ac:dyDescent="0.2">
      <c r="B751" s="7" t="s">
        <v>207</v>
      </c>
      <c r="C751" s="7" t="s">
        <v>208</v>
      </c>
      <c r="D751" s="184">
        <v>42545</v>
      </c>
      <c r="E751" s="3787"/>
      <c r="G751" s="51"/>
    </row>
    <row r="752" spans="2:7" ht="9.9499999999999993" customHeight="1" x14ac:dyDescent="0.2">
      <c r="B752" s="7" t="s">
        <v>92</v>
      </c>
      <c r="C752" s="7" t="s">
        <v>89</v>
      </c>
      <c r="D752" s="184">
        <v>42545</v>
      </c>
      <c r="E752" s="3787"/>
      <c r="G752" s="51"/>
    </row>
    <row r="753" spans="2:7" ht="9.9499999999999993" customHeight="1" x14ac:dyDescent="0.2">
      <c r="B753" s="7" t="s">
        <v>92</v>
      </c>
      <c r="C753" s="7" t="s">
        <v>207</v>
      </c>
      <c r="D753" s="184">
        <v>42545</v>
      </c>
      <c r="E753" s="3787"/>
      <c r="G753" s="51"/>
    </row>
    <row r="754" spans="2:7" ht="9.9499999999999993" customHeight="1" x14ac:dyDescent="0.2">
      <c r="B754" s="7" t="s">
        <v>159</v>
      </c>
      <c r="C754" s="7" t="s">
        <v>283</v>
      </c>
      <c r="D754" s="184">
        <v>42545</v>
      </c>
      <c r="E754" s="3787"/>
      <c r="G754" s="51"/>
    </row>
    <row r="755" spans="2:7" ht="9.9499999999999993" customHeight="1" x14ac:dyDescent="0.2">
      <c r="B755" s="7" t="s">
        <v>94</v>
      </c>
      <c r="C755" s="7" t="s">
        <v>90</v>
      </c>
      <c r="D755" s="184">
        <v>42545</v>
      </c>
      <c r="E755" s="3787"/>
      <c r="G755" s="51"/>
    </row>
    <row r="756" spans="2:7" ht="9.9499999999999993" customHeight="1" x14ac:dyDescent="0.2">
      <c r="B756" s="7" t="s">
        <v>92</v>
      </c>
      <c r="C756" s="7" t="s">
        <v>94</v>
      </c>
      <c r="D756" s="184">
        <v>42545</v>
      </c>
      <c r="E756" s="3787"/>
      <c r="G756" s="51"/>
    </row>
    <row r="757" spans="2:7" ht="9.9499999999999993" customHeight="1" thickBot="1" x14ac:dyDescent="0.25">
      <c r="B757" s="7" t="s">
        <v>92</v>
      </c>
      <c r="C757" s="7" t="s">
        <v>159</v>
      </c>
      <c r="D757" s="184">
        <v>42545</v>
      </c>
      <c r="E757" s="3787"/>
      <c r="G757" s="51"/>
    </row>
    <row r="758" spans="2:7" ht="9.9499999999999993" customHeight="1" thickTop="1" x14ac:dyDescent="0.2">
      <c r="B758" s="9" t="s">
        <v>90</v>
      </c>
      <c r="C758" s="9" t="s">
        <v>159</v>
      </c>
      <c r="D758" s="183">
        <v>42615</v>
      </c>
      <c r="E758" s="3783" t="s">
        <v>267</v>
      </c>
      <c r="G758" s="51"/>
    </row>
    <row r="759" spans="2:7" ht="9.9499999999999993" customHeight="1" x14ac:dyDescent="0.2">
      <c r="B759" s="7" t="s">
        <v>97</v>
      </c>
      <c r="C759" s="7" t="s">
        <v>214</v>
      </c>
      <c r="D759" s="184">
        <v>42615</v>
      </c>
      <c r="E759" s="3784"/>
      <c r="G759" s="51"/>
    </row>
    <row r="760" spans="2:7" ht="9.9499999999999993" customHeight="1" x14ac:dyDescent="0.2">
      <c r="B760" s="7" t="s">
        <v>89</v>
      </c>
      <c r="C760" s="7" t="s">
        <v>92</v>
      </c>
      <c r="D760" s="184">
        <v>42615</v>
      </c>
      <c r="E760" s="3784"/>
      <c r="G760" s="51"/>
    </row>
    <row r="761" spans="2:7" ht="9.9499999999999993" customHeight="1" x14ac:dyDescent="0.2">
      <c r="B761" s="7" t="s">
        <v>200</v>
      </c>
      <c r="C761" s="7" t="s">
        <v>184</v>
      </c>
      <c r="D761" s="184">
        <v>42615</v>
      </c>
      <c r="E761" s="3784"/>
      <c r="G761" s="51"/>
    </row>
    <row r="762" spans="2:7" ht="9.9499999999999993" customHeight="1" x14ac:dyDescent="0.2">
      <c r="B762" s="7" t="s">
        <v>299</v>
      </c>
      <c r="C762" s="7" t="s">
        <v>185</v>
      </c>
      <c r="D762" s="184">
        <v>42615</v>
      </c>
      <c r="E762" s="3784"/>
      <c r="G762" s="51"/>
    </row>
    <row r="763" spans="2:7" ht="9.9499999999999993" customHeight="1" x14ac:dyDescent="0.2">
      <c r="B763" s="7" t="s">
        <v>90</v>
      </c>
      <c r="C763" s="7" t="s">
        <v>213</v>
      </c>
      <c r="D763" s="184">
        <v>42615</v>
      </c>
      <c r="E763" s="3784"/>
      <c r="G763" s="51"/>
    </row>
    <row r="764" spans="2:7" ht="9.9499999999999993" customHeight="1" x14ac:dyDescent="0.2">
      <c r="B764" s="7" t="s">
        <v>100</v>
      </c>
      <c r="C764" s="7" t="s">
        <v>207</v>
      </c>
      <c r="D764" s="184">
        <v>42615</v>
      </c>
      <c r="E764" s="3784"/>
      <c r="G764" s="51"/>
    </row>
    <row r="765" spans="2:7" ht="9.9499999999999993" customHeight="1" x14ac:dyDescent="0.2">
      <c r="B765" s="7" t="s">
        <v>208</v>
      </c>
      <c r="C765" s="7" t="s">
        <v>93</v>
      </c>
      <c r="D765" s="184">
        <v>42615</v>
      </c>
      <c r="E765" s="3784"/>
      <c r="G765" s="51"/>
    </row>
    <row r="766" spans="2:7" ht="9.9499999999999993" customHeight="1" x14ac:dyDescent="0.2">
      <c r="B766" s="7" t="s">
        <v>200</v>
      </c>
      <c r="C766" s="7" t="s">
        <v>125</v>
      </c>
      <c r="D766" s="184">
        <v>42615</v>
      </c>
      <c r="E766" s="3784"/>
      <c r="G766" s="51"/>
    </row>
    <row r="767" spans="2:7" ht="9.9499999999999993" customHeight="1" x14ac:dyDescent="0.2">
      <c r="B767" s="7" t="s">
        <v>90</v>
      </c>
      <c r="C767" s="7" t="s">
        <v>97</v>
      </c>
      <c r="D767" s="184">
        <v>42615</v>
      </c>
      <c r="E767" s="3784"/>
      <c r="G767" s="51"/>
    </row>
    <row r="768" spans="2:7" ht="9.9499999999999993" customHeight="1" x14ac:dyDescent="0.2">
      <c r="B768" s="7" t="s">
        <v>208</v>
      </c>
      <c r="C768" s="7" t="s">
        <v>100</v>
      </c>
      <c r="D768" s="184">
        <v>42615</v>
      </c>
      <c r="E768" s="3784"/>
      <c r="G768" s="51"/>
    </row>
    <row r="769" spans="2:7" ht="9.9499999999999993" customHeight="1" x14ac:dyDescent="0.2">
      <c r="B769" s="7" t="s">
        <v>90</v>
      </c>
      <c r="C769" s="7" t="s">
        <v>299</v>
      </c>
      <c r="D769" s="184">
        <v>42615</v>
      </c>
      <c r="E769" s="3784"/>
      <c r="G769" s="51"/>
    </row>
    <row r="770" spans="2:7" ht="9.9499999999999993" customHeight="1" x14ac:dyDescent="0.2">
      <c r="B770" s="7" t="s">
        <v>90</v>
      </c>
      <c r="C770" s="7" t="s">
        <v>94</v>
      </c>
      <c r="D770" s="184">
        <v>42615</v>
      </c>
      <c r="E770" s="3784"/>
      <c r="G770" s="51"/>
    </row>
    <row r="771" spans="2:7" ht="9.9499999999999993" customHeight="1" x14ac:dyDescent="0.2">
      <c r="B771" s="7" t="s">
        <v>283</v>
      </c>
      <c r="C771" s="7" t="s">
        <v>208</v>
      </c>
      <c r="D771" s="184">
        <v>42615</v>
      </c>
      <c r="E771" s="3784"/>
      <c r="G771" s="51"/>
    </row>
    <row r="772" spans="2:7" ht="9.9499999999999993" customHeight="1" x14ac:dyDescent="0.2">
      <c r="B772" s="7" t="s">
        <v>283</v>
      </c>
      <c r="C772" s="7" t="s">
        <v>200</v>
      </c>
      <c r="D772" s="184">
        <v>42615</v>
      </c>
      <c r="E772" s="3784"/>
      <c r="G772" s="51"/>
    </row>
    <row r="773" spans="2:7" ht="9.9499999999999993" customHeight="1" x14ac:dyDescent="0.2">
      <c r="B773" s="7" t="s">
        <v>89</v>
      </c>
      <c r="C773" s="7" t="s">
        <v>90</v>
      </c>
      <c r="D773" s="184">
        <v>42615</v>
      </c>
      <c r="E773" s="3784"/>
      <c r="G773" s="51"/>
    </row>
    <row r="774" spans="2:7" ht="9.9499999999999993" customHeight="1" x14ac:dyDescent="0.2">
      <c r="B774" s="7" t="s">
        <v>89</v>
      </c>
      <c r="C774" s="7" t="s">
        <v>283</v>
      </c>
      <c r="D774" s="184">
        <v>42615</v>
      </c>
      <c r="E774" s="3784"/>
      <c r="G774" s="51"/>
    </row>
    <row r="775" spans="2:7" ht="9.9499999999999993" customHeight="1" x14ac:dyDescent="0.2">
      <c r="B775" s="7" t="s">
        <v>92</v>
      </c>
      <c r="C775" s="7" t="s">
        <v>308</v>
      </c>
      <c r="D775" s="184">
        <v>42643</v>
      </c>
      <c r="E775" s="3784"/>
      <c r="G775" s="51"/>
    </row>
    <row r="776" spans="2:7" ht="9.9499999999999993" customHeight="1" x14ac:dyDescent="0.2">
      <c r="B776" s="7" t="s">
        <v>213</v>
      </c>
      <c r="C776" s="7" t="s">
        <v>100</v>
      </c>
      <c r="D776" s="184">
        <v>42643</v>
      </c>
      <c r="E776" s="3784"/>
      <c r="G776" s="51"/>
    </row>
    <row r="777" spans="2:7" ht="9.9499999999999993" customHeight="1" x14ac:dyDescent="0.2">
      <c r="B777" s="7" t="s">
        <v>213</v>
      </c>
      <c r="C777" s="7" t="s">
        <v>129</v>
      </c>
      <c r="D777" s="184">
        <v>42643</v>
      </c>
      <c r="E777" s="3784"/>
      <c r="G777" s="51"/>
    </row>
    <row r="778" spans="2:7" ht="9.9499999999999993" customHeight="1" x14ac:dyDescent="0.2">
      <c r="B778" s="7" t="s">
        <v>92</v>
      </c>
      <c r="C778" s="7" t="s">
        <v>309</v>
      </c>
      <c r="D778" s="184">
        <v>42643</v>
      </c>
      <c r="E778" s="3784"/>
      <c r="G778" s="51"/>
    </row>
    <row r="779" spans="2:7" ht="9.9499999999999993" customHeight="1" x14ac:dyDescent="0.2">
      <c r="B779" s="7" t="s">
        <v>213</v>
      </c>
      <c r="C779" s="7" t="s">
        <v>208</v>
      </c>
      <c r="D779" s="184">
        <v>42643</v>
      </c>
      <c r="E779" s="3784"/>
      <c r="G779" s="51"/>
    </row>
    <row r="780" spans="2:7" ht="9.9499999999999993" customHeight="1" x14ac:dyDescent="0.2">
      <c r="B780" s="7" t="s">
        <v>92</v>
      </c>
      <c r="C780" s="7" t="s">
        <v>90</v>
      </c>
      <c r="D780" s="184">
        <v>42643</v>
      </c>
      <c r="E780" s="3784"/>
      <c r="G780" s="51"/>
    </row>
    <row r="781" spans="2:7" ht="9.9499999999999993" customHeight="1" x14ac:dyDescent="0.2">
      <c r="B781" s="7" t="s">
        <v>125</v>
      </c>
      <c r="C781" s="7" t="s">
        <v>299</v>
      </c>
      <c r="D781" s="184">
        <v>42643</v>
      </c>
      <c r="E781" s="3784"/>
      <c r="G781" s="51"/>
    </row>
    <row r="782" spans="2:7" ht="9.9499999999999993" customHeight="1" x14ac:dyDescent="0.2">
      <c r="B782" s="7" t="s">
        <v>94</v>
      </c>
      <c r="C782" s="7" t="s">
        <v>213</v>
      </c>
      <c r="D782" s="184">
        <v>42643</v>
      </c>
      <c r="E782" s="3784"/>
      <c r="G782" s="51"/>
    </row>
    <row r="783" spans="2:7" ht="9.9499999999999993" customHeight="1" x14ac:dyDescent="0.2">
      <c r="B783" s="7" t="s">
        <v>92</v>
      </c>
      <c r="C783" s="7" t="s">
        <v>185</v>
      </c>
      <c r="D783" s="184">
        <v>42643</v>
      </c>
      <c r="E783" s="3784"/>
      <c r="G783" s="51"/>
    </row>
    <row r="784" spans="2:7" ht="9.9499999999999993" customHeight="1" x14ac:dyDescent="0.2">
      <c r="B784" s="7" t="s">
        <v>125</v>
      </c>
      <c r="C784" s="7" t="s">
        <v>94</v>
      </c>
      <c r="D784" s="184">
        <v>42643</v>
      </c>
      <c r="E784" s="3784"/>
      <c r="G784" s="51"/>
    </row>
    <row r="785" spans="2:7" ht="9.9499999999999993" customHeight="1" x14ac:dyDescent="0.2">
      <c r="B785" s="7" t="s">
        <v>125</v>
      </c>
      <c r="C785" s="7" t="s">
        <v>92</v>
      </c>
      <c r="D785" s="184">
        <v>42643</v>
      </c>
      <c r="E785" s="3784"/>
      <c r="G785" s="51"/>
    </row>
    <row r="786" spans="2:7" ht="9.9499999999999993" customHeight="1" x14ac:dyDescent="0.2">
      <c r="B786" s="7" t="s">
        <v>90</v>
      </c>
      <c r="C786" s="7" t="s">
        <v>97</v>
      </c>
      <c r="D786" s="184">
        <v>42657</v>
      </c>
      <c r="E786" s="3784"/>
      <c r="G786" s="51"/>
    </row>
    <row r="787" spans="2:7" ht="9.9499999999999993" customHeight="1" x14ac:dyDescent="0.2">
      <c r="B787" s="7" t="s">
        <v>214</v>
      </c>
      <c r="C787" s="7" t="s">
        <v>207</v>
      </c>
      <c r="D787" s="184">
        <v>42657</v>
      </c>
      <c r="E787" s="3784"/>
      <c r="G787" s="51"/>
    </row>
    <row r="788" spans="2:7" ht="9.9499999999999993" customHeight="1" x14ac:dyDescent="0.2">
      <c r="B788" s="7" t="s">
        <v>94</v>
      </c>
      <c r="C788" s="7" t="s">
        <v>185</v>
      </c>
      <c r="D788" s="184">
        <v>42657</v>
      </c>
      <c r="E788" s="3784"/>
      <c r="G788" s="51"/>
    </row>
    <row r="789" spans="2:7" ht="9.9499999999999993" customHeight="1" x14ac:dyDescent="0.2">
      <c r="B789" s="7" t="s">
        <v>200</v>
      </c>
      <c r="C789" s="7" t="s">
        <v>129</v>
      </c>
      <c r="D789" s="184">
        <v>42657</v>
      </c>
      <c r="E789" s="3784"/>
      <c r="G789" s="51"/>
    </row>
    <row r="790" spans="2:7" ht="9.9499999999999993" customHeight="1" x14ac:dyDescent="0.2">
      <c r="B790" s="7" t="s">
        <v>92</v>
      </c>
      <c r="C790" s="7" t="s">
        <v>104</v>
      </c>
      <c r="D790" s="184">
        <v>42657</v>
      </c>
      <c r="E790" s="3784"/>
      <c r="G790" s="51"/>
    </row>
    <row r="791" spans="2:7" ht="9.9499999999999993" customHeight="1" x14ac:dyDescent="0.2">
      <c r="B791" s="7" t="s">
        <v>280</v>
      </c>
      <c r="C791" s="7" t="s">
        <v>92</v>
      </c>
      <c r="D791" s="184">
        <v>42657</v>
      </c>
      <c r="E791" s="3784"/>
      <c r="G791" s="51"/>
    </row>
    <row r="792" spans="2:7" ht="9.9499999999999993" customHeight="1" x14ac:dyDescent="0.2">
      <c r="B792" s="7" t="s">
        <v>200</v>
      </c>
      <c r="C792" s="7" t="s">
        <v>125</v>
      </c>
      <c r="D792" s="184">
        <v>42657</v>
      </c>
      <c r="E792" s="3784"/>
      <c r="G792" s="51"/>
    </row>
    <row r="793" spans="2:7" ht="9.9499999999999993" customHeight="1" x14ac:dyDescent="0.2">
      <c r="B793" s="7" t="s">
        <v>90</v>
      </c>
      <c r="C793" s="7" t="s">
        <v>200</v>
      </c>
      <c r="D793" s="184">
        <v>42657</v>
      </c>
      <c r="E793" s="3784"/>
      <c r="G793" s="51"/>
    </row>
    <row r="794" spans="2:7" ht="9.9499999999999993" customHeight="1" x14ac:dyDescent="0.2">
      <c r="B794" s="7" t="s">
        <v>90</v>
      </c>
      <c r="C794" s="7" t="s">
        <v>94</v>
      </c>
      <c r="D794" s="184">
        <v>42657</v>
      </c>
      <c r="E794" s="3784"/>
      <c r="G794" s="51"/>
    </row>
    <row r="795" spans="2:7" ht="9.9499999999999993" customHeight="1" x14ac:dyDescent="0.2">
      <c r="B795" s="7" t="s">
        <v>280</v>
      </c>
      <c r="C795" s="7" t="s">
        <v>214</v>
      </c>
      <c r="D795" s="184">
        <v>42657</v>
      </c>
      <c r="E795" s="3784"/>
      <c r="G795" s="51"/>
    </row>
    <row r="796" spans="2:7" ht="9.9499999999999993" customHeight="1" x14ac:dyDescent="0.2">
      <c r="B796" s="7" t="s">
        <v>100</v>
      </c>
      <c r="C796" s="7" t="s">
        <v>283</v>
      </c>
      <c r="D796" s="184">
        <v>42657</v>
      </c>
      <c r="E796" s="3784"/>
      <c r="G796" s="51"/>
    </row>
    <row r="797" spans="2:7" ht="9.9499999999999993" customHeight="1" x14ac:dyDescent="0.2">
      <c r="B797" s="7" t="s">
        <v>90</v>
      </c>
      <c r="C797" s="7" t="s">
        <v>89</v>
      </c>
      <c r="D797" s="184">
        <v>42657</v>
      </c>
      <c r="E797" s="3784"/>
      <c r="G797" s="51"/>
    </row>
    <row r="798" spans="2:7" ht="9.9499999999999993" customHeight="1" x14ac:dyDescent="0.2">
      <c r="B798" s="7" t="s">
        <v>90</v>
      </c>
      <c r="C798" s="7" t="s">
        <v>100</v>
      </c>
      <c r="D798" s="184">
        <v>42657</v>
      </c>
      <c r="E798" s="3784"/>
      <c r="G798" s="51"/>
    </row>
    <row r="799" spans="2:7" ht="9.9499999999999993" customHeight="1" x14ac:dyDescent="0.2">
      <c r="B799" s="7" t="s">
        <v>90</v>
      </c>
      <c r="C799" s="7" t="s">
        <v>280</v>
      </c>
      <c r="D799" s="184">
        <v>42657</v>
      </c>
      <c r="E799" s="3784"/>
      <c r="G799" s="51"/>
    </row>
    <row r="800" spans="2:7" ht="9.9499999999999993" customHeight="1" x14ac:dyDescent="0.2">
      <c r="B800" s="7" t="s">
        <v>94</v>
      </c>
      <c r="C800" s="7" t="s">
        <v>88</v>
      </c>
      <c r="D800" s="184">
        <v>42671</v>
      </c>
      <c r="E800" s="3784"/>
      <c r="G800" s="51"/>
    </row>
    <row r="801" spans="2:7" ht="9.9499999999999993" customHeight="1" x14ac:dyDescent="0.2">
      <c r="B801" s="7" t="s">
        <v>92</v>
      </c>
      <c r="C801" s="7" t="s">
        <v>125</v>
      </c>
      <c r="D801" s="184">
        <v>42671</v>
      </c>
      <c r="E801" s="3784"/>
      <c r="G801" s="51"/>
    </row>
    <row r="802" spans="2:7" ht="9.9499999999999993" customHeight="1" x14ac:dyDescent="0.2">
      <c r="B802" s="7" t="s">
        <v>92</v>
      </c>
      <c r="C802" s="7" t="s">
        <v>185</v>
      </c>
      <c r="D802" s="184">
        <v>42671</v>
      </c>
      <c r="E802" s="3784"/>
      <c r="G802" s="51"/>
    </row>
    <row r="803" spans="2:7" ht="9.9499999999999993" customHeight="1" x14ac:dyDescent="0.2">
      <c r="B803" s="7" t="s">
        <v>97</v>
      </c>
      <c r="C803" s="7" t="s">
        <v>129</v>
      </c>
      <c r="D803" s="184">
        <v>42671</v>
      </c>
      <c r="E803" s="3784"/>
      <c r="G803" s="51"/>
    </row>
    <row r="804" spans="2:7" ht="9.9499999999999993" customHeight="1" x14ac:dyDescent="0.2">
      <c r="B804" s="7" t="s">
        <v>100</v>
      </c>
      <c r="C804" s="7" t="s">
        <v>94</v>
      </c>
      <c r="D804" s="184">
        <v>42671</v>
      </c>
      <c r="E804" s="3784"/>
      <c r="G804" s="51"/>
    </row>
    <row r="805" spans="2:7" ht="9.9499999999999993" customHeight="1" x14ac:dyDescent="0.2">
      <c r="B805" s="7" t="s">
        <v>100</v>
      </c>
      <c r="C805" s="7" t="s">
        <v>159</v>
      </c>
      <c r="D805" s="184">
        <v>42671</v>
      </c>
      <c r="E805" s="3784"/>
      <c r="G805" s="51"/>
    </row>
    <row r="806" spans="2:7" ht="9.9499999999999993" customHeight="1" x14ac:dyDescent="0.2">
      <c r="B806" s="7" t="s">
        <v>280</v>
      </c>
      <c r="C806" s="7" t="s">
        <v>214</v>
      </c>
      <c r="D806" s="184">
        <v>42671</v>
      </c>
      <c r="E806" s="3784"/>
      <c r="G806" s="51"/>
    </row>
    <row r="807" spans="2:7" ht="9.9499999999999993" customHeight="1" x14ac:dyDescent="0.2">
      <c r="B807" s="7" t="s">
        <v>280</v>
      </c>
      <c r="C807" s="7" t="s">
        <v>207</v>
      </c>
      <c r="D807" s="184">
        <v>42671</v>
      </c>
      <c r="E807" s="3784"/>
      <c r="G807" s="51"/>
    </row>
    <row r="808" spans="2:7" ht="9.9499999999999993" customHeight="1" x14ac:dyDescent="0.2">
      <c r="B808" s="7" t="s">
        <v>90</v>
      </c>
      <c r="C808" s="7" t="s">
        <v>283</v>
      </c>
      <c r="D808" s="184">
        <v>42671</v>
      </c>
      <c r="E808" s="3784"/>
      <c r="G808" s="51"/>
    </row>
    <row r="809" spans="2:7" ht="9.9499999999999993" customHeight="1" x14ac:dyDescent="0.2">
      <c r="B809" s="7" t="s">
        <v>97</v>
      </c>
      <c r="C809" s="7" t="s">
        <v>90</v>
      </c>
      <c r="D809" s="184">
        <v>42671</v>
      </c>
      <c r="E809" s="3784"/>
      <c r="G809" s="51"/>
    </row>
    <row r="810" spans="2:7" ht="9.9499999999999993" customHeight="1" x14ac:dyDescent="0.2">
      <c r="B810" s="7" t="s">
        <v>280</v>
      </c>
      <c r="C810" s="7" t="s">
        <v>208</v>
      </c>
      <c r="D810" s="184">
        <v>42671</v>
      </c>
      <c r="E810" s="3784"/>
      <c r="G810" s="51"/>
    </row>
    <row r="811" spans="2:7" ht="9.9499999999999993" customHeight="1" x14ac:dyDescent="0.2">
      <c r="B811" s="7" t="s">
        <v>213</v>
      </c>
      <c r="C811" s="7" t="s">
        <v>89</v>
      </c>
      <c r="D811" s="184">
        <v>42671</v>
      </c>
      <c r="E811" s="3784"/>
      <c r="G811" s="51"/>
    </row>
    <row r="812" spans="2:7" ht="9.9499999999999993" customHeight="1" x14ac:dyDescent="0.2">
      <c r="B812" s="7" t="s">
        <v>100</v>
      </c>
      <c r="C812" s="7" t="s">
        <v>92</v>
      </c>
      <c r="D812" s="184">
        <v>42671</v>
      </c>
      <c r="E812" s="3784"/>
      <c r="G812" s="51"/>
    </row>
    <row r="813" spans="2:7" ht="9.9499999999999993" customHeight="1" x14ac:dyDescent="0.2">
      <c r="B813" s="7" t="s">
        <v>280</v>
      </c>
      <c r="C813" s="7" t="s">
        <v>97</v>
      </c>
      <c r="D813" s="184">
        <v>42671</v>
      </c>
      <c r="E813" s="3784"/>
      <c r="G813" s="51"/>
    </row>
    <row r="814" spans="2:7" ht="9.9499999999999993" customHeight="1" x14ac:dyDescent="0.2">
      <c r="B814" s="7" t="s">
        <v>184</v>
      </c>
      <c r="C814" s="7" t="s">
        <v>213</v>
      </c>
      <c r="D814" s="184">
        <v>42671</v>
      </c>
      <c r="E814" s="3784"/>
      <c r="G814" s="51"/>
    </row>
    <row r="815" spans="2:7" ht="9.9499999999999993" customHeight="1" x14ac:dyDescent="0.2">
      <c r="B815" s="7" t="s">
        <v>184</v>
      </c>
      <c r="C815" s="7" t="s">
        <v>280</v>
      </c>
      <c r="D815" s="184">
        <v>42671</v>
      </c>
      <c r="E815" s="3784"/>
      <c r="G815" s="51"/>
    </row>
    <row r="816" spans="2:7" ht="9.9499999999999993" customHeight="1" x14ac:dyDescent="0.2">
      <c r="B816" s="7" t="s">
        <v>100</v>
      </c>
      <c r="C816" s="7" t="s">
        <v>184</v>
      </c>
      <c r="D816" s="184">
        <v>42671</v>
      </c>
      <c r="E816" s="3784"/>
      <c r="G816" s="51"/>
    </row>
    <row r="817" spans="2:7" ht="9.9499999999999993" customHeight="1" x14ac:dyDescent="0.2">
      <c r="B817" s="7" t="s">
        <v>89</v>
      </c>
      <c r="C817" s="7" t="s">
        <v>125</v>
      </c>
      <c r="D817" s="184">
        <v>42699</v>
      </c>
      <c r="E817" s="3784"/>
      <c r="G817" s="51"/>
    </row>
    <row r="818" spans="2:7" ht="9.9499999999999993" customHeight="1" x14ac:dyDescent="0.2">
      <c r="B818" s="7" t="s">
        <v>100</v>
      </c>
      <c r="C818" s="7" t="s">
        <v>97</v>
      </c>
      <c r="D818" s="184">
        <v>42699</v>
      </c>
      <c r="E818" s="3784"/>
      <c r="G818" s="51"/>
    </row>
    <row r="819" spans="2:7" ht="9.9499999999999993" customHeight="1" x14ac:dyDescent="0.2">
      <c r="B819" s="7" t="s">
        <v>90</v>
      </c>
      <c r="C819" s="7" t="s">
        <v>94</v>
      </c>
      <c r="D819" s="184">
        <v>42699</v>
      </c>
      <c r="E819" s="3784"/>
      <c r="G819" s="51"/>
    </row>
    <row r="820" spans="2:7" ht="9.9499999999999993" customHeight="1" x14ac:dyDescent="0.2">
      <c r="B820" s="7" t="s">
        <v>100</v>
      </c>
      <c r="C820" s="7" t="s">
        <v>214</v>
      </c>
      <c r="D820" s="184">
        <v>42699</v>
      </c>
      <c r="E820" s="3784"/>
      <c r="G820" s="51"/>
    </row>
    <row r="821" spans="2:7" ht="9.9499999999999993" customHeight="1" x14ac:dyDescent="0.2">
      <c r="B821" s="7" t="s">
        <v>92</v>
      </c>
      <c r="C821" s="7" t="s">
        <v>185</v>
      </c>
      <c r="D821" s="184">
        <v>42699</v>
      </c>
      <c r="E821" s="3784"/>
      <c r="G821" s="51"/>
    </row>
    <row r="822" spans="2:7" ht="9.9499999999999993" customHeight="1" x14ac:dyDescent="0.2">
      <c r="B822" s="7" t="s">
        <v>92</v>
      </c>
      <c r="C822" s="7" t="s">
        <v>89</v>
      </c>
      <c r="D822" s="184">
        <v>42699</v>
      </c>
      <c r="E822" s="3784"/>
      <c r="G822" s="51"/>
    </row>
    <row r="823" spans="2:7" ht="9.9499999999999993" customHeight="1" x14ac:dyDescent="0.2">
      <c r="B823" s="7" t="s">
        <v>101</v>
      </c>
      <c r="C823" s="7" t="s">
        <v>184</v>
      </c>
      <c r="D823" s="184">
        <v>42699</v>
      </c>
      <c r="E823" s="3784"/>
      <c r="G823" s="51"/>
    </row>
    <row r="824" spans="2:7" ht="9.9499999999999993" customHeight="1" x14ac:dyDescent="0.2">
      <c r="B824" s="7" t="s">
        <v>100</v>
      </c>
      <c r="C824" s="7" t="s">
        <v>283</v>
      </c>
      <c r="D824" s="184">
        <v>42699</v>
      </c>
      <c r="E824" s="3784"/>
      <c r="G824" s="51"/>
    </row>
    <row r="825" spans="2:7" ht="9.9499999999999993" customHeight="1" x14ac:dyDescent="0.2">
      <c r="B825" s="7" t="s">
        <v>100</v>
      </c>
      <c r="C825" s="7" t="s">
        <v>90</v>
      </c>
      <c r="D825" s="184">
        <v>42699</v>
      </c>
      <c r="E825" s="3784"/>
      <c r="G825" s="51"/>
    </row>
    <row r="826" spans="2:7" ht="9.9499999999999993" customHeight="1" x14ac:dyDescent="0.2">
      <c r="B826" s="7" t="s">
        <v>101</v>
      </c>
      <c r="C826" s="7" t="s">
        <v>100</v>
      </c>
      <c r="D826" s="184">
        <v>42699</v>
      </c>
      <c r="E826" s="3784"/>
      <c r="G826" s="51"/>
    </row>
    <row r="827" spans="2:7" ht="9.9499999999999993" customHeight="1" x14ac:dyDescent="0.2">
      <c r="B827" s="7" t="s">
        <v>92</v>
      </c>
      <c r="C827" s="7" t="s">
        <v>101</v>
      </c>
      <c r="D827" s="184">
        <v>42699</v>
      </c>
      <c r="E827" s="3784"/>
      <c r="G827" s="51"/>
    </row>
    <row r="828" spans="2:7" ht="9.9499999999999993" customHeight="1" x14ac:dyDescent="0.2">
      <c r="B828" s="7" t="s">
        <v>94</v>
      </c>
      <c r="C828" s="7" t="s">
        <v>125</v>
      </c>
      <c r="D828" s="184">
        <v>42720</v>
      </c>
      <c r="E828" s="3784"/>
      <c r="G828" s="51"/>
    </row>
    <row r="829" spans="2:7" ht="9.9499999999999993" customHeight="1" x14ac:dyDescent="0.2">
      <c r="B829" s="7" t="s">
        <v>94</v>
      </c>
      <c r="C829" s="7" t="s">
        <v>213</v>
      </c>
      <c r="D829" s="184">
        <v>42720</v>
      </c>
      <c r="E829" s="3784"/>
      <c r="G829" s="51"/>
    </row>
    <row r="830" spans="2:7" ht="9.9499999999999993" customHeight="1" x14ac:dyDescent="0.2">
      <c r="B830" s="7" t="s">
        <v>97</v>
      </c>
      <c r="C830" s="7" t="s">
        <v>283</v>
      </c>
      <c r="D830" s="184">
        <v>42720</v>
      </c>
      <c r="E830" s="3784"/>
      <c r="G830" s="51"/>
    </row>
    <row r="831" spans="2:7" ht="9.9499999999999993" customHeight="1" x14ac:dyDescent="0.2">
      <c r="B831" s="7" t="s">
        <v>212</v>
      </c>
      <c r="C831" s="7" t="s">
        <v>208</v>
      </c>
      <c r="D831" s="184">
        <v>42720</v>
      </c>
      <c r="E831" s="3784"/>
      <c r="G831" s="51"/>
    </row>
    <row r="832" spans="2:7" ht="9.9499999999999993" customHeight="1" x14ac:dyDescent="0.2">
      <c r="B832" s="7" t="s">
        <v>299</v>
      </c>
      <c r="C832" s="7" t="s">
        <v>90</v>
      </c>
      <c r="D832" s="184">
        <v>42720</v>
      </c>
      <c r="E832" s="3784"/>
      <c r="G832" s="51"/>
    </row>
    <row r="833" spans="2:7" ht="9.9499999999999993" customHeight="1" x14ac:dyDescent="0.2">
      <c r="B833" s="7" t="s">
        <v>212</v>
      </c>
      <c r="C833" s="7" t="s">
        <v>129</v>
      </c>
      <c r="D833" s="184">
        <v>42720</v>
      </c>
      <c r="E833" s="3784"/>
      <c r="G833" s="51"/>
    </row>
    <row r="834" spans="2:7" ht="9.9499999999999993" customHeight="1" x14ac:dyDescent="0.2">
      <c r="B834" s="7" t="s">
        <v>104</v>
      </c>
      <c r="C834" s="7" t="s">
        <v>89</v>
      </c>
      <c r="D834" s="184">
        <v>42720</v>
      </c>
      <c r="E834" s="3784"/>
      <c r="G834" s="51"/>
    </row>
    <row r="835" spans="2:7" ht="9.9499999999999993" customHeight="1" x14ac:dyDescent="0.2">
      <c r="B835" s="7" t="s">
        <v>159</v>
      </c>
      <c r="C835" s="7" t="s">
        <v>97</v>
      </c>
      <c r="D835" s="184">
        <v>42720</v>
      </c>
      <c r="E835" s="3784"/>
      <c r="G835" s="51"/>
    </row>
    <row r="836" spans="2:7" ht="9.9499999999999993" customHeight="1" x14ac:dyDescent="0.2">
      <c r="B836" s="7" t="s">
        <v>94</v>
      </c>
      <c r="C836" s="7" t="s">
        <v>280</v>
      </c>
      <c r="D836" s="184">
        <v>42720</v>
      </c>
      <c r="E836" s="3784"/>
      <c r="G836" s="51"/>
    </row>
    <row r="837" spans="2:7" ht="9.9499999999999993" customHeight="1" x14ac:dyDescent="0.2">
      <c r="B837" s="7" t="s">
        <v>94</v>
      </c>
      <c r="C837" s="7" t="s">
        <v>104</v>
      </c>
      <c r="D837" s="184">
        <v>42720</v>
      </c>
      <c r="E837" s="3784"/>
      <c r="G837" s="51"/>
    </row>
    <row r="838" spans="2:7" ht="9.9499999999999993" customHeight="1" x14ac:dyDescent="0.2">
      <c r="B838" s="7" t="s">
        <v>94</v>
      </c>
      <c r="C838" s="7" t="s">
        <v>159</v>
      </c>
      <c r="D838" s="184">
        <v>42720</v>
      </c>
      <c r="E838" s="3784"/>
      <c r="G838" s="51"/>
    </row>
    <row r="839" spans="2:7" ht="9.9499999999999993" customHeight="1" x14ac:dyDescent="0.2">
      <c r="B839" s="7" t="s">
        <v>212</v>
      </c>
      <c r="C839" s="7" t="s">
        <v>299</v>
      </c>
      <c r="D839" s="184">
        <v>42720</v>
      </c>
      <c r="E839" s="3784"/>
      <c r="G839" s="51"/>
    </row>
    <row r="840" spans="2:7" ht="9.9499999999999993" customHeight="1" x14ac:dyDescent="0.2">
      <c r="B840" s="7" t="s">
        <v>212</v>
      </c>
      <c r="C840" s="7" t="s">
        <v>94</v>
      </c>
      <c r="D840" s="184">
        <v>42720</v>
      </c>
      <c r="E840" s="3784"/>
      <c r="G840" s="51"/>
    </row>
    <row r="841" spans="2:7" ht="9.9499999999999993" customHeight="1" x14ac:dyDescent="0.2">
      <c r="B841" s="7" t="s">
        <v>125</v>
      </c>
      <c r="C841" s="7" t="s">
        <v>184</v>
      </c>
      <c r="D841" s="184">
        <v>42735</v>
      </c>
      <c r="E841" s="3784"/>
      <c r="G841" s="51"/>
    </row>
    <row r="842" spans="2:7" ht="9.9499999999999993" customHeight="1" x14ac:dyDescent="0.2">
      <c r="B842" s="7" t="s">
        <v>94</v>
      </c>
      <c r="C842" s="7" t="s">
        <v>208</v>
      </c>
      <c r="D842" s="184">
        <v>42735</v>
      </c>
      <c r="E842" s="3784"/>
      <c r="G842" s="51"/>
    </row>
    <row r="843" spans="2:7" ht="9.9499999999999993" customHeight="1" x14ac:dyDescent="0.2">
      <c r="B843" s="7" t="s">
        <v>100</v>
      </c>
      <c r="C843" s="7" t="s">
        <v>283</v>
      </c>
      <c r="D843" s="184">
        <v>42735</v>
      </c>
      <c r="E843" s="3784"/>
      <c r="G843" s="51"/>
    </row>
    <row r="844" spans="2:7" ht="9.9499999999999993" customHeight="1" x14ac:dyDescent="0.2">
      <c r="B844" s="7" t="s">
        <v>92</v>
      </c>
      <c r="C844" s="7" t="s">
        <v>207</v>
      </c>
      <c r="D844" s="184">
        <v>42735</v>
      </c>
      <c r="E844" s="3784"/>
      <c r="G844" s="51"/>
    </row>
    <row r="845" spans="2:7" ht="9.9499999999999993" customHeight="1" x14ac:dyDescent="0.2">
      <c r="B845" s="7" t="s">
        <v>100</v>
      </c>
      <c r="C845" s="7" t="s">
        <v>90</v>
      </c>
      <c r="D845" s="184">
        <v>42735</v>
      </c>
      <c r="E845" s="3784"/>
      <c r="G845" s="51"/>
    </row>
    <row r="846" spans="2:7" ht="9.9499999999999993" customHeight="1" x14ac:dyDescent="0.2">
      <c r="B846" s="7" t="s">
        <v>97</v>
      </c>
      <c r="C846" s="7" t="s">
        <v>89</v>
      </c>
      <c r="D846" s="184">
        <v>42735</v>
      </c>
      <c r="E846" s="3784"/>
      <c r="G846" s="51"/>
    </row>
    <row r="847" spans="2:7" ht="9.9499999999999993" customHeight="1" x14ac:dyDescent="0.2">
      <c r="B847" s="7" t="s">
        <v>97</v>
      </c>
      <c r="C847" s="7" t="s">
        <v>185</v>
      </c>
      <c r="D847" s="184">
        <v>42735</v>
      </c>
      <c r="E847" s="3784"/>
      <c r="G847" s="51"/>
    </row>
    <row r="848" spans="2:7" ht="9.9499999999999993" customHeight="1" x14ac:dyDescent="0.2">
      <c r="B848" s="7" t="s">
        <v>97</v>
      </c>
      <c r="C848" s="7" t="s">
        <v>94</v>
      </c>
      <c r="D848" s="184">
        <v>42735</v>
      </c>
      <c r="E848" s="3784"/>
      <c r="G848" s="51"/>
    </row>
    <row r="849" spans="2:7" ht="9.9499999999999993" customHeight="1" x14ac:dyDescent="0.2">
      <c r="B849" s="7" t="s">
        <v>97</v>
      </c>
      <c r="C849" s="7" t="s">
        <v>125</v>
      </c>
      <c r="D849" s="184">
        <v>42735</v>
      </c>
      <c r="E849" s="3784"/>
      <c r="G849" s="51"/>
    </row>
    <row r="850" spans="2:7" ht="9.9499999999999993" customHeight="1" x14ac:dyDescent="0.2">
      <c r="B850" s="7" t="s">
        <v>97</v>
      </c>
      <c r="C850" s="7" t="s">
        <v>101</v>
      </c>
      <c r="D850" s="184">
        <v>42735</v>
      </c>
      <c r="E850" s="3784"/>
      <c r="G850" s="51"/>
    </row>
    <row r="851" spans="2:7" ht="9.9499999999999993" customHeight="1" x14ac:dyDescent="0.2">
      <c r="B851" s="7" t="s">
        <v>97</v>
      </c>
      <c r="C851" s="7" t="s">
        <v>92</v>
      </c>
      <c r="D851" s="184">
        <v>42735</v>
      </c>
      <c r="E851" s="3784"/>
      <c r="G851" s="51"/>
    </row>
    <row r="852" spans="2:7" ht="9.9499999999999993" customHeight="1" x14ac:dyDescent="0.2">
      <c r="B852" s="7" t="s">
        <v>97</v>
      </c>
      <c r="C852" s="7" t="s">
        <v>100</v>
      </c>
      <c r="D852" s="184">
        <v>42735</v>
      </c>
      <c r="E852" s="3784"/>
      <c r="G852" s="51"/>
    </row>
    <row r="853" spans="2:7" ht="9.9499999999999993" customHeight="1" x14ac:dyDescent="0.2">
      <c r="B853" s="7" t="s">
        <v>312</v>
      </c>
      <c r="C853" s="7" t="s">
        <v>89</v>
      </c>
      <c r="D853" s="184">
        <v>42762</v>
      </c>
      <c r="E853" s="3784"/>
      <c r="G853" s="51"/>
    </row>
    <row r="854" spans="2:7" ht="9.9499999999999993" customHeight="1" x14ac:dyDescent="0.2">
      <c r="B854" s="7" t="s">
        <v>184</v>
      </c>
      <c r="C854" s="7" t="s">
        <v>101</v>
      </c>
      <c r="D854" s="184">
        <v>42762</v>
      </c>
      <c r="E854" s="3784"/>
      <c r="G854" s="51"/>
    </row>
    <row r="855" spans="2:7" ht="9.9499999999999993" customHeight="1" x14ac:dyDescent="0.2">
      <c r="B855" s="7" t="s">
        <v>184</v>
      </c>
      <c r="C855" s="7" t="s">
        <v>90</v>
      </c>
      <c r="D855" s="184">
        <v>42762</v>
      </c>
      <c r="E855" s="3784"/>
      <c r="G855" s="51"/>
    </row>
    <row r="856" spans="2:7" ht="9.9499999999999993" customHeight="1" x14ac:dyDescent="0.2">
      <c r="B856" s="7" t="s">
        <v>185</v>
      </c>
      <c r="C856" s="7" t="s">
        <v>94</v>
      </c>
      <c r="D856" s="184">
        <v>42762</v>
      </c>
      <c r="E856" s="3784"/>
      <c r="G856" s="51"/>
    </row>
    <row r="857" spans="2:7" ht="9.9499999999999993" customHeight="1" x14ac:dyDescent="0.2">
      <c r="B857" s="7" t="s">
        <v>97</v>
      </c>
      <c r="C857" s="7" t="s">
        <v>283</v>
      </c>
      <c r="D857" s="184">
        <v>42762</v>
      </c>
      <c r="E857" s="3784"/>
      <c r="G857" s="51"/>
    </row>
    <row r="858" spans="2:7" ht="9.9499999999999993" customHeight="1" x14ac:dyDescent="0.2">
      <c r="B858" s="7" t="s">
        <v>104</v>
      </c>
      <c r="C858" s="7" t="s">
        <v>207</v>
      </c>
      <c r="D858" s="184">
        <v>42762</v>
      </c>
      <c r="E858" s="3784"/>
      <c r="G858" s="51"/>
    </row>
    <row r="859" spans="2:7" ht="9.9499999999999993" customHeight="1" x14ac:dyDescent="0.2">
      <c r="B859" s="7" t="s">
        <v>104</v>
      </c>
      <c r="C859" s="7" t="s">
        <v>125</v>
      </c>
      <c r="D859" s="184">
        <v>42762</v>
      </c>
      <c r="E859" s="3784"/>
      <c r="G859" s="51"/>
    </row>
    <row r="860" spans="2:7" ht="9.9499999999999993" customHeight="1" x14ac:dyDescent="0.2">
      <c r="B860" s="7" t="s">
        <v>184</v>
      </c>
      <c r="C860" s="7" t="s">
        <v>92</v>
      </c>
      <c r="D860" s="184">
        <v>42762</v>
      </c>
      <c r="E860" s="3784"/>
      <c r="G860" s="51"/>
    </row>
    <row r="861" spans="2:7" ht="9.9499999999999993" customHeight="1" x14ac:dyDescent="0.2">
      <c r="B861" s="7" t="s">
        <v>184</v>
      </c>
      <c r="C861" s="7" t="s">
        <v>97</v>
      </c>
      <c r="D861" s="184">
        <v>42762</v>
      </c>
      <c r="E861" s="3784"/>
      <c r="G861" s="51"/>
    </row>
    <row r="862" spans="2:7" ht="9.9499999999999993" customHeight="1" x14ac:dyDescent="0.2">
      <c r="B862" s="7" t="s">
        <v>104</v>
      </c>
      <c r="C862" s="7" t="s">
        <v>312</v>
      </c>
      <c r="D862" s="184">
        <v>42762</v>
      </c>
      <c r="E862" s="3784"/>
      <c r="G862" s="51"/>
    </row>
    <row r="863" spans="2:7" ht="9.9499999999999993" customHeight="1" x14ac:dyDescent="0.2">
      <c r="B863" s="7" t="s">
        <v>185</v>
      </c>
      <c r="C863" s="7" t="s">
        <v>93</v>
      </c>
      <c r="D863" s="184">
        <v>42762</v>
      </c>
      <c r="E863" s="3784"/>
      <c r="G863" s="51"/>
    </row>
    <row r="864" spans="2:7" ht="9.9499999999999993" customHeight="1" x14ac:dyDescent="0.2">
      <c r="B864" s="7" t="s">
        <v>184</v>
      </c>
      <c r="C864" s="7" t="s">
        <v>185</v>
      </c>
      <c r="D864" s="184">
        <v>42762</v>
      </c>
      <c r="E864" s="3784"/>
      <c r="G864" s="51"/>
    </row>
    <row r="865" spans="2:7" ht="9.9499999999999993" customHeight="1" x14ac:dyDescent="0.2">
      <c r="B865" s="7" t="s">
        <v>184</v>
      </c>
      <c r="C865" s="7" t="s">
        <v>104</v>
      </c>
      <c r="D865" s="184">
        <v>42762</v>
      </c>
      <c r="E865" s="3784"/>
      <c r="G865" s="51"/>
    </row>
    <row r="866" spans="2:7" ht="9.9499999999999993" customHeight="1" x14ac:dyDescent="0.2">
      <c r="B866" s="7" t="s">
        <v>92</v>
      </c>
      <c r="C866" s="7" t="s">
        <v>208</v>
      </c>
      <c r="D866" s="184">
        <v>42776</v>
      </c>
      <c r="E866" s="3784"/>
      <c r="G866" s="51"/>
    </row>
    <row r="867" spans="2:7" ht="9.9499999999999993" customHeight="1" x14ac:dyDescent="0.2">
      <c r="B867" s="7" t="s">
        <v>94</v>
      </c>
      <c r="C867" s="7" t="s">
        <v>100</v>
      </c>
      <c r="D867" s="184">
        <v>42776</v>
      </c>
      <c r="E867" s="3784"/>
      <c r="G867" s="51"/>
    </row>
    <row r="868" spans="2:7" ht="9.9499999999999993" customHeight="1" x14ac:dyDescent="0.2">
      <c r="B868" s="7" t="s">
        <v>125</v>
      </c>
      <c r="C868" s="7" t="s">
        <v>90</v>
      </c>
      <c r="D868" s="184">
        <v>42776</v>
      </c>
      <c r="E868" s="3784"/>
      <c r="G868" s="51"/>
    </row>
    <row r="869" spans="2:7" ht="9.9499999999999993" customHeight="1" x14ac:dyDescent="0.2">
      <c r="B869" s="7" t="s">
        <v>125</v>
      </c>
      <c r="C869" s="7" t="s">
        <v>97</v>
      </c>
      <c r="D869" s="184">
        <v>42776</v>
      </c>
      <c r="E869" s="3784"/>
      <c r="G869" s="51"/>
    </row>
    <row r="870" spans="2:7" ht="9.9499999999999993" customHeight="1" x14ac:dyDescent="0.2">
      <c r="B870" s="7" t="s">
        <v>89</v>
      </c>
      <c r="C870" s="7" t="s">
        <v>94</v>
      </c>
      <c r="D870" s="184">
        <v>42776</v>
      </c>
      <c r="E870" s="3784"/>
      <c r="G870" s="51"/>
    </row>
    <row r="871" spans="2:7" ht="9.9499999999999993" customHeight="1" x14ac:dyDescent="0.2">
      <c r="B871" s="7" t="s">
        <v>89</v>
      </c>
      <c r="C871" s="7" t="s">
        <v>207</v>
      </c>
      <c r="D871" s="184">
        <v>42776</v>
      </c>
      <c r="E871" s="3784"/>
      <c r="G871" s="51"/>
    </row>
    <row r="872" spans="2:7" ht="9.9499999999999993" customHeight="1" x14ac:dyDescent="0.2">
      <c r="B872" s="7" t="s">
        <v>92</v>
      </c>
      <c r="C872" s="7" t="s">
        <v>101</v>
      </c>
      <c r="D872" s="184">
        <v>42776</v>
      </c>
      <c r="E872" s="3784"/>
      <c r="G872" s="51"/>
    </row>
    <row r="873" spans="2:7" ht="9.9499999999999993" customHeight="1" x14ac:dyDescent="0.2">
      <c r="B873" s="7" t="s">
        <v>92</v>
      </c>
      <c r="C873" s="7" t="s">
        <v>125</v>
      </c>
      <c r="D873" s="184">
        <v>42776</v>
      </c>
      <c r="E873" s="3784"/>
      <c r="G873" s="51"/>
    </row>
    <row r="874" spans="2:7" ht="9.9499999999999993" customHeight="1" x14ac:dyDescent="0.2">
      <c r="B874" s="7" t="s">
        <v>92</v>
      </c>
      <c r="C874" s="7" t="s">
        <v>89</v>
      </c>
      <c r="D874" s="184">
        <v>42776</v>
      </c>
      <c r="E874" s="3784"/>
      <c r="G874" s="51"/>
    </row>
    <row r="875" spans="2:7" ht="9.9499999999999993" customHeight="1" x14ac:dyDescent="0.2">
      <c r="B875" s="7" t="s">
        <v>214</v>
      </c>
      <c r="C875" s="7" t="s">
        <v>185</v>
      </c>
      <c r="D875" s="184">
        <v>42797</v>
      </c>
      <c r="E875" s="3784"/>
      <c r="G875" s="51"/>
    </row>
    <row r="876" spans="2:7" ht="9.9499999999999993" customHeight="1" x14ac:dyDescent="0.2">
      <c r="B876" s="7" t="s">
        <v>96</v>
      </c>
      <c r="C876" s="7" t="s">
        <v>212</v>
      </c>
      <c r="D876" s="184">
        <v>42797</v>
      </c>
      <c r="E876" s="3784"/>
      <c r="G876" s="51"/>
    </row>
    <row r="877" spans="2:7" ht="9.9499999999999993" customHeight="1" x14ac:dyDescent="0.2">
      <c r="B877" s="7" t="s">
        <v>129</v>
      </c>
      <c r="C877" s="7" t="s">
        <v>125</v>
      </c>
      <c r="D877" s="184">
        <v>42797</v>
      </c>
      <c r="E877" s="3784"/>
      <c r="G877" s="51"/>
    </row>
    <row r="878" spans="2:7" ht="9.9499999999999993" customHeight="1" x14ac:dyDescent="0.2">
      <c r="B878" s="7" t="s">
        <v>184</v>
      </c>
      <c r="C878" s="7" t="s">
        <v>213</v>
      </c>
      <c r="D878" s="184">
        <v>42797</v>
      </c>
      <c r="E878" s="3784"/>
      <c r="G878" s="51"/>
    </row>
    <row r="879" spans="2:7" ht="9.9499999999999993" customHeight="1" x14ac:dyDescent="0.2">
      <c r="B879" s="7" t="s">
        <v>184</v>
      </c>
      <c r="C879" s="7" t="s">
        <v>96</v>
      </c>
      <c r="D879" s="184">
        <v>42797</v>
      </c>
      <c r="E879" s="3784"/>
      <c r="G879" s="51"/>
    </row>
    <row r="880" spans="2:7" ht="9.9499999999999993" customHeight="1" x14ac:dyDescent="0.2">
      <c r="B880" s="7" t="s">
        <v>101</v>
      </c>
      <c r="C880" s="7" t="s">
        <v>100</v>
      </c>
      <c r="D880" s="184">
        <v>42797</v>
      </c>
      <c r="E880" s="3784"/>
      <c r="G880" s="51"/>
    </row>
    <row r="881" spans="2:7" ht="9.9499999999999993" customHeight="1" x14ac:dyDescent="0.2">
      <c r="B881" s="7" t="s">
        <v>159</v>
      </c>
      <c r="C881" s="7" t="s">
        <v>94</v>
      </c>
      <c r="D881" s="184">
        <v>42797</v>
      </c>
      <c r="E881" s="3784"/>
      <c r="G881" s="51"/>
    </row>
    <row r="882" spans="2:7" ht="9.9499999999999993" customHeight="1" x14ac:dyDescent="0.2">
      <c r="B882" s="7" t="s">
        <v>214</v>
      </c>
      <c r="C882" s="7" t="s">
        <v>207</v>
      </c>
      <c r="D882" s="184">
        <v>42797</v>
      </c>
      <c r="E882" s="3784"/>
      <c r="G882" s="51"/>
    </row>
    <row r="883" spans="2:7" ht="9.9499999999999993" customHeight="1" x14ac:dyDescent="0.2">
      <c r="B883" s="7" t="s">
        <v>214</v>
      </c>
      <c r="C883" s="7" t="s">
        <v>208</v>
      </c>
      <c r="D883" s="184">
        <v>42797</v>
      </c>
      <c r="E883" s="3784"/>
      <c r="G883" s="51"/>
    </row>
    <row r="884" spans="2:7" ht="9.9499999999999993" customHeight="1" x14ac:dyDescent="0.2">
      <c r="B884" s="7" t="s">
        <v>280</v>
      </c>
      <c r="C884" s="7" t="s">
        <v>97</v>
      </c>
      <c r="D884" s="184">
        <v>42797</v>
      </c>
      <c r="E884" s="3784"/>
      <c r="G884" s="51"/>
    </row>
    <row r="885" spans="2:7" ht="9.9499999999999993" customHeight="1" x14ac:dyDescent="0.2">
      <c r="B885" s="7" t="s">
        <v>184</v>
      </c>
      <c r="C885" s="7" t="s">
        <v>159</v>
      </c>
      <c r="D885" s="184">
        <v>42797</v>
      </c>
      <c r="E885" s="3784"/>
      <c r="G885" s="51"/>
    </row>
    <row r="886" spans="2:7" ht="9.9499999999999993" customHeight="1" x14ac:dyDescent="0.2">
      <c r="B886" s="7" t="s">
        <v>280</v>
      </c>
      <c r="C886" s="7" t="s">
        <v>129</v>
      </c>
      <c r="D886" s="184">
        <v>42797</v>
      </c>
      <c r="E886" s="3784"/>
      <c r="G886" s="51"/>
    </row>
    <row r="887" spans="2:7" ht="9.9499999999999993" customHeight="1" x14ac:dyDescent="0.2">
      <c r="B887" s="7" t="s">
        <v>280</v>
      </c>
      <c r="C887" s="7" t="s">
        <v>283</v>
      </c>
      <c r="D887" s="184">
        <v>42797</v>
      </c>
      <c r="E887" s="3784"/>
      <c r="G887" s="51"/>
    </row>
    <row r="888" spans="2:7" ht="9.9499999999999993" customHeight="1" x14ac:dyDescent="0.2">
      <c r="B888" s="7" t="s">
        <v>280</v>
      </c>
      <c r="C888" s="7" t="s">
        <v>214</v>
      </c>
      <c r="D888" s="184">
        <v>42797</v>
      </c>
      <c r="E888" s="3784"/>
      <c r="G888" s="51"/>
    </row>
    <row r="889" spans="2:7" ht="9.9499999999999993" customHeight="1" x14ac:dyDescent="0.2">
      <c r="B889" s="7" t="s">
        <v>89</v>
      </c>
      <c r="C889" s="7" t="s">
        <v>101</v>
      </c>
      <c r="D889" s="184">
        <v>42797</v>
      </c>
      <c r="E889" s="3784"/>
      <c r="G889" s="51"/>
    </row>
    <row r="890" spans="2:7" ht="9.9499999999999993" customHeight="1" x14ac:dyDescent="0.2">
      <c r="B890" s="7" t="s">
        <v>184</v>
      </c>
      <c r="C890" s="7" t="s">
        <v>89</v>
      </c>
      <c r="D890" s="184">
        <v>42797</v>
      </c>
      <c r="E890" s="3784"/>
      <c r="G890" s="51"/>
    </row>
    <row r="891" spans="2:7" ht="9.9499999999999993" customHeight="1" x14ac:dyDescent="0.2">
      <c r="B891" s="7" t="s">
        <v>184</v>
      </c>
      <c r="C891" s="7" t="s">
        <v>280</v>
      </c>
      <c r="D891" s="184">
        <v>42797</v>
      </c>
      <c r="E891" s="3784"/>
      <c r="G891" s="51"/>
    </row>
    <row r="892" spans="2:7" ht="9.9499999999999993" customHeight="1" x14ac:dyDescent="0.2">
      <c r="B892" s="7" t="s">
        <v>104</v>
      </c>
      <c r="C892" s="7" t="s">
        <v>184</v>
      </c>
      <c r="D892" s="184">
        <v>42825</v>
      </c>
      <c r="E892" s="3784"/>
      <c r="G892" s="51"/>
    </row>
    <row r="893" spans="2:7" ht="9.9499999999999993" customHeight="1" x14ac:dyDescent="0.2">
      <c r="B893" s="7" t="s">
        <v>101</v>
      </c>
      <c r="C893" s="7" t="s">
        <v>312</v>
      </c>
      <c r="D893" s="184">
        <v>42825</v>
      </c>
      <c r="E893" s="3784"/>
      <c r="G893" s="51"/>
    </row>
    <row r="894" spans="2:7" ht="9.9499999999999993" customHeight="1" x14ac:dyDescent="0.2">
      <c r="B894" s="7" t="s">
        <v>100</v>
      </c>
      <c r="C894" s="7" t="s">
        <v>97</v>
      </c>
      <c r="D894" s="184">
        <v>42825</v>
      </c>
      <c r="E894" s="3784"/>
      <c r="G894" s="51"/>
    </row>
    <row r="895" spans="2:7" ht="9.9499999999999993" customHeight="1" x14ac:dyDescent="0.2">
      <c r="B895" s="7" t="s">
        <v>125</v>
      </c>
      <c r="C895" s="7" t="s">
        <v>185</v>
      </c>
      <c r="D895" s="184">
        <v>42825</v>
      </c>
      <c r="E895" s="3784"/>
      <c r="G895" s="51"/>
    </row>
    <row r="896" spans="2:7" ht="9.9499999999999993" customHeight="1" x14ac:dyDescent="0.2">
      <c r="B896" s="7" t="s">
        <v>125</v>
      </c>
      <c r="C896" s="7" t="s">
        <v>283</v>
      </c>
      <c r="D896" s="184">
        <v>42825</v>
      </c>
      <c r="E896" s="3784"/>
      <c r="G896" s="51"/>
    </row>
    <row r="897" spans="2:7" ht="9.9499999999999993" customHeight="1" x14ac:dyDescent="0.2">
      <c r="B897" s="7" t="s">
        <v>100</v>
      </c>
      <c r="C897" s="7" t="s">
        <v>89</v>
      </c>
      <c r="D897" s="184">
        <v>42825</v>
      </c>
      <c r="E897" s="3784"/>
      <c r="G897" s="51"/>
    </row>
    <row r="898" spans="2:7" ht="9.9499999999999993" customHeight="1" x14ac:dyDescent="0.2">
      <c r="B898" s="7" t="s">
        <v>100</v>
      </c>
      <c r="C898" s="7" t="s">
        <v>104</v>
      </c>
      <c r="D898" s="184">
        <v>42825</v>
      </c>
      <c r="E898" s="3784"/>
      <c r="G898" s="51"/>
    </row>
    <row r="899" spans="2:7" ht="9.9499999999999993" customHeight="1" x14ac:dyDescent="0.2">
      <c r="B899" s="7" t="s">
        <v>101</v>
      </c>
      <c r="C899" s="7" t="s">
        <v>94</v>
      </c>
      <c r="D899" s="184">
        <v>42825</v>
      </c>
      <c r="E899" s="3784"/>
      <c r="G899" s="51"/>
    </row>
    <row r="900" spans="2:7" ht="9.9499999999999993" customHeight="1" x14ac:dyDescent="0.2">
      <c r="B900" s="7" t="s">
        <v>101</v>
      </c>
      <c r="C900" s="7" t="s">
        <v>125</v>
      </c>
      <c r="D900" s="184">
        <v>42825</v>
      </c>
      <c r="E900" s="3784"/>
      <c r="G900" s="51"/>
    </row>
    <row r="901" spans="2:7" ht="9.9499999999999993" customHeight="1" x14ac:dyDescent="0.2">
      <c r="B901" s="7" t="s">
        <v>92</v>
      </c>
      <c r="C901" s="7" t="s">
        <v>100</v>
      </c>
      <c r="D901" s="184">
        <v>42825</v>
      </c>
      <c r="E901" s="3784"/>
      <c r="G901" s="51"/>
    </row>
    <row r="902" spans="2:7" ht="9.9499999999999993" customHeight="1" x14ac:dyDescent="0.2">
      <c r="B902" s="7" t="s">
        <v>92</v>
      </c>
      <c r="C902" s="7" t="s">
        <v>101</v>
      </c>
      <c r="D902" s="184">
        <v>42825</v>
      </c>
      <c r="E902" s="3784"/>
      <c r="G902" s="51"/>
    </row>
    <row r="903" spans="2:7" ht="9.9499999999999993" customHeight="1" x14ac:dyDescent="0.2">
      <c r="B903" s="7" t="s">
        <v>125</v>
      </c>
      <c r="C903" s="7" t="s">
        <v>100</v>
      </c>
      <c r="D903" s="184">
        <v>42853</v>
      </c>
      <c r="E903" s="3784"/>
      <c r="G903" s="51"/>
    </row>
    <row r="904" spans="2:7" ht="9.9499999999999993" customHeight="1" x14ac:dyDescent="0.2">
      <c r="B904" s="7" t="s">
        <v>89</v>
      </c>
      <c r="C904" s="7" t="s">
        <v>90</v>
      </c>
      <c r="D904" s="184">
        <v>42853</v>
      </c>
      <c r="E904" s="3784"/>
      <c r="G904" s="51"/>
    </row>
    <row r="905" spans="2:7" ht="9.9499999999999993" customHeight="1" x14ac:dyDescent="0.2">
      <c r="B905" s="7" t="s">
        <v>207</v>
      </c>
      <c r="C905" s="7" t="s">
        <v>94</v>
      </c>
      <c r="D905" s="184">
        <v>42853</v>
      </c>
      <c r="E905" s="3784"/>
      <c r="G905" s="51"/>
    </row>
    <row r="906" spans="2:7" ht="9.9499999999999993" customHeight="1" x14ac:dyDescent="0.2">
      <c r="B906" s="7" t="s">
        <v>207</v>
      </c>
      <c r="C906" s="7" t="s">
        <v>159</v>
      </c>
      <c r="D906" s="184">
        <v>42853</v>
      </c>
      <c r="E906" s="3784"/>
      <c r="G906" s="51"/>
    </row>
    <row r="907" spans="2:7" ht="9.9499999999999993" customHeight="1" x14ac:dyDescent="0.2">
      <c r="B907" s="7" t="s">
        <v>184</v>
      </c>
      <c r="C907" s="7" t="s">
        <v>185</v>
      </c>
      <c r="D907" s="184">
        <v>42853</v>
      </c>
      <c r="E907" s="3784"/>
      <c r="G907" s="51"/>
    </row>
    <row r="908" spans="2:7" ht="9.9499999999999993" customHeight="1" x14ac:dyDescent="0.2">
      <c r="B908" s="7" t="s">
        <v>184</v>
      </c>
      <c r="C908" s="7" t="s">
        <v>125</v>
      </c>
      <c r="D908" s="184">
        <v>42853</v>
      </c>
      <c r="E908" s="3784"/>
      <c r="G908" s="51"/>
    </row>
    <row r="909" spans="2:7" ht="9.9499999999999993" customHeight="1" x14ac:dyDescent="0.2">
      <c r="B909" s="7" t="s">
        <v>92</v>
      </c>
      <c r="C909" s="7" t="s">
        <v>184</v>
      </c>
      <c r="D909" s="184">
        <v>42853</v>
      </c>
      <c r="E909" s="3784"/>
      <c r="G909" s="51"/>
    </row>
    <row r="910" spans="2:7" ht="9.9499999999999993" customHeight="1" x14ac:dyDescent="0.2">
      <c r="B910" s="7" t="s">
        <v>207</v>
      </c>
      <c r="C910" s="7" t="s">
        <v>283</v>
      </c>
      <c r="D910" s="184">
        <v>42853</v>
      </c>
      <c r="E910" s="3784"/>
      <c r="G910" s="51"/>
    </row>
    <row r="911" spans="2:7" ht="9.9499999999999993" customHeight="1" x14ac:dyDescent="0.2">
      <c r="B911" s="7" t="s">
        <v>92</v>
      </c>
      <c r="C911" s="7" t="s">
        <v>89</v>
      </c>
      <c r="D911" s="184">
        <v>42853</v>
      </c>
      <c r="E911" s="3784"/>
      <c r="G911" s="51"/>
    </row>
    <row r="912" spans="2:7" ht="9.9499999999999993" customHeight="1" x14ac:dyDescent="0.2">
      <c r="B912" s="7" t="s">
        <v>101</v>
      </c>
      <c r="C912" s="7" t="s">
        <v>92</v>
      </c>
      <c r="D912" s="184">
        <v>42853</v>
      </c>
      <c r="E912" s="3784"/>
      <c r="G912" s="51"/>
    </row>
    <row r="913" spans="2:7" ht="9.9499999999999993" customHeight="1" x14ac:dyDescent="0.2">
      <c r="B913" s="7" t="s">
        <v>101</v>
      </c>
      <c r="C913" s="7" t="s">
        <v>207</v>
      </c>
      <c r="D913" s="184">
        <v>42853</v>
      </c>
      <c r="E913" s="3784"/>
      <c r="G913" s="51"/>
    </row>
    <row r="914" spans="2:7" ht="9.9499999999999993" customHeight="1" x14ac:dyDescent="0.2">
      <c r="B914" s="7" t="s">
        <v>148</v>
      </c>
      <c r="C914" s="7" t="s">
        <v>94</v>
      </c>
      <c r="D914" s="184">
        <v>42881</v>
      </c>
      <c r="E914" s="3784"/>
      <c r="G914" s="51"/>
    </row>
    <row r="915" spans="2:7" ht="9.9499999999999993" customHeight="1" x14ac:dyDescent="0.2">
      <c r="B915" s="7" t="s">
        <v>101</v>
      </c>
      <c r="C915" s="7" t="s">
        <v>280</v>
      </c>
      <c r="D915" s="184">
        <v>42881</v>
      </c>
      <c r="E915" s="3784"/>
      <c r="G915" s="51"/>
    </row>
    <row r="916" spans="2:7" ht="9.9499999999999993" customHeight="1" x14ac:dyDescent="0.2">
      <c r="B916" s="7" t="s">
        <v>89</v>
      </c>
      <c r="C916" s="7" t="s">
        <v>93</v>
      </c>
      <c r="D916" s="184">
        <v>42881</v>
      </c>
      <c r="E916" s="3784"/>
      <c r="G916" s="51"/>
    </row>
    <row r="917" spans="2:7" ht="9.9499999999999993" customHeight="1" x14ac:dyDescent="0.2">
      <c r="B917" s="7" t="s">
        <v>100</v>
      </c>
      <c r="C917" s="7" t="s">
        <v>185</v>
      </c>
      <c r="D917" s="184">
        <v>42881</v>
      </c>
      <c r="E917" s="3784"/>
      <c r="G917" s="51"/>
    </row>
    <row r="918" spans="2:7" ht="9.9499999999999993" customHeight="1" x14ac:dyDescent="0.2">
      <c r="B918" s="7" t="s">
        <v>100</v>
      </c>
      <c r="C918" s="7" t="s">
        <v>129</v>
      </c>
      <c r="D918" s="184">
        <v>42881</v>
      </c>
      <c r="E918" s="3784"/>
      <c r="G918" s="51"/>
    </row>
    <row r="919" spans="2:7" ht="9.9499999999999993" customHeight="1" x14ac:dyDescent="0.2">
      <c r="B919" s="7" t="s">
        <v>148</v>
      </c>
      <c r="C919" s="7" t="s">
        <v>89</v>
      </c>
      <c r="D919" s="184">
        <v>42881</v>
      </c>
      <c r="E919" s="3784"/>
      <c r="G919" s="51"/>
    </row>
    <row r="920" spans="2:7" ht="9.9499999999999993" customHeight="1" x14ac:dyDescent="0.2">
      <c r="B920" s="7" t="s">
        <v>208</v>
      </c>
      <c r="C920" s="7" t="s">
        <v>92</v>
      </c>
      <c r="D920" s="184">
        <v>42881</v>
      </c>
      <c r="E920" s="3784"/>
      <c r="G920" s="51"/>
    </row>
    <row r="921" spans="2:7" ht="9.9499999999999993" customHeight="1" x14ac:dyDescent="0.2">
      <c r="B921" s="7" t="s">
        <v>283</v>
      </c>
      <c r="C921" s="7" t="s">
        <v>208</v>
      </c>
      <c r="D921" s="184">
        <v>42881</v>
      </c>
      <c r="E921" s="3784"/>
      <c r="G921" s="51"/>
    </row>
    <row r="922" spans="2:7" ht="9.9499999999999993" customHeight="1" x14ac:dyDescent="0.2">
      <c r="B922" s="7" t="s">
        <v>101</v>
      </c>
      <c r="C922" s="7" t="s">
        <v>100</v>
      </c>
      <c r="D922" s="184">
        <v>42881</v>
      </c>
      <c r="E922" s="3784"/>
      <c r="G922" s="51"/>
    </row>
    <row r="923" spans="2:7" ht="9.9499999999999993" customHeight="1" x14ac:dyDescent="0.2">
      <c r="B923" s="7" t="s">
        <v>148</v>
      </c>
      <c r="C923" s="7" t="s">
        <v>283</v>
      </c>
      <c r="D923" s="184">
        <v>42881</v>
      </c>
      <c r="E923" s="3784"/>
      <c r="G923" s="51"/>
    </row>
    <row r="924" spans="2:7" ht="9.9499999999999993" customHeight="1" x14ac:dyDescent="0.2">
      <c r="B924" s="7" t="s">
        <v>101</v>
      </c>
      <c r="C924" s="7" t="s">
        <v>148</v>
      </c>
      <c r="D924" s="184">
        <v>42881</v>
      </c>
      <c r="E924" s="3784"/>
      <c r="G924" s="51"/>
    </row>
    <row r="925" spans="2:7" ht="9.9499999999999993" customHeight="1" x14ac:dyDescent="0.2">
      <c r="B925" s="7" t="s">
        <v>92</v>
      </c>
      <c r="C925" s="7" t="s">
        <v>93</v>
      </c>
      <c r="D925" s="184">
        <v>42902</v>
      </c>
      <c r="E925" s="3784"/>
      <c r="G925" s="51"/>
    </row>
    <row r="926" spans="2:7" ht="9.9499999999999993" customHeight="1" x14ac:dyDescent="0.2">
      <c r="B926" s="7" t="s">
        <v>200</v>
      </c>
      <c r="C926" s="7" t="s">
        <v>97</v>
      </c>
      <c r="D926" s="184">
        <v>42902</v>
      </c>
      <c r="E926" s="3784"/>
      <c r="G926" s="51"/>
    </row>
    <row r="927" spans="2:7" ht="9.9499999999999993" customHeight="1" x14ac:dyDescent="0.2">
      <c r="B927" s="7" t="s">
        <v>208</v>
      </c>
      <c r="C927" s="7" t="s">
        <v>159</v>
      </c>
      <c r="D927" s="184">
        <v>42902</v>
      </c>
      <c r="E927" s="3784"/>
      <c r="G927" s="51"/>
    </row>
    <row r="928" spans="2:7" ht="9.9499999999999993" customHeight="1" x14ac:dyDescent="0.2">
      <c r="B928" s="7" t="s">
        <v>129</v>
      </c>
      <c r="C928" s="7" t="s">
        <v>94</v>
      </c>
      <c r="D928" s="184">
        <v>42902</v>
      </c>
      <c r="E928" s="3784"/>
      <c r="G928" s="51"/>
    </row>
    <row r="929" spans="2:7" ht="9.9499999999999993" customHeight="1" x14ac:dyDescent="0.2">
      <c r="B929" s="7" t="s">
        <v>129</v>
      </c>
      <c r="C929" s="7" t="s">
        <v>317</v>
      </c>
      <c r="D929" s="184">
        <v>42902</v>
      </c>
      <c r="E929" s="3784"/>
      <c r="G929" s="51"/>
    </row>
    <row r="930" spans="2:7" ht="9.9499999999999993" customHeight="1" x14ac:dyDescent="0.2">
      <c r="B930" s="7" t="s">
        <v>185</v>
      </c>
      <c r="C930" s="7" t="s">
        <v>89</v>
      </c>
      <c r="D930" s="184">
        <v>42902</v>
      </c>
      <c r="E930" s="3784"/>
      <c r="G930" s="51"/>
    </row>
    <row r="931" spans="2:7" ht="9.9499999999999993" customHeight="1" x14ac:dyDescent="0.2">
      <c r="B931" s="7" t="s">
        <v>92</v>
      </c>
      <c r="C931" s="7" t="s">
        <v>200</v>
      </c>
      <c r="D931" s="184">
        <v>42902</v>
      </c>
      <c r="E931" s="3784"/>
      <c r="G931" s="51"/>
    </row>
    <row r="932" spans="2:7" ht="9.9499999999999993" customHeight="1" x14ac:dyDescent="0.2">
      <c r="B932" s="7" t="s">
        <v>129</v>
      </c>
      <c r="C932" s="7" t="s">
        <v>185</v>
      </c>
      <c r="D932" s="184">
        <v>42902</v>
      </c>
      <c r="E932" s="3784"/>
      <c r="G932" s="51"/>
    </row>
    <row r="933" spans="2:7" ht="9.9499999999999993" customHeight="1" x14ac:dyDescent="0.2">
      <c r="B933" s="7" t="s">
        <v>92</v>
      </c>
      <c r="C933" s="7" t="s">
        <v>283</v>
      </c>
      <c r="D933" s="184">
        <v>42902</v>
      </c>
      <c r="E933" s="3784"/>
      <c r="G933" s="51"/>
    </row>
    <row r="934" spans="2:7" ht="9.9499999999999993" customHeight="1" x14ac:dyDescent="0.2">
      <c r="B934" s="7" t="s">
        <v>90</v>
      </c>
      <c r="C934" s="7" t="s">
        <v>208</v>
      </c>
      <c r="D934" s="184">
        <v>42902</v>
      </c>
      <c r="E934" s="3784"/>
      <c r="G934" s="51"/>
    </row>
    <row r="935" spans="2:7" ht="9.9499999999999993" customHeight="1" x14ac:dyDescent="0.2">
      <c r="B935" s="7" t="s">
        <v>92</v>
      </c>
      <c r="C935" s="7" t="s">
        <v>129</v>
      </c>
      <c r="D935" s="184">
        <v>42902</v>
      </c>
      <c r="E935" s="3784"/>
      <c r="G935" s="51"/>
    </row>
    <row r="936" spans="2:7" ht="9.9499999999999993" customHeight="1" thickBot="1" x14ac:dyDescent="0.25">
      <c r="B936" s="189" t="s">
        <v>92</v>
      </c>
      <c r="C936" s="189" t="s">
        <v>90</v>
      </c>
      <c r="D936" s="190">
        <v>42902</v>
      </c>
      <c r="E936" s="3785"/>
      <c r="G936" s="51"/>
    </row>
    <row r="937" spans="2:7" ht="9.9499999999999993" customHeight="1" thickTop="1" x14ac:dyDescent="0.2">
      <c r="B937" s="7" t="s">
        <v>200</v>
      </c>
      <c r="C937" s="7" t="s">
        <v>335</v>
      </c>
      <c r="D937" s="184">
        <v>42979</v>
      </c>
      <c r="E937" s="3783" t="s">
        <v>302</v>
      </c>
      <c r="G937" s="51"/>
    </row>
    <row r="938" spans="2:7" ht="9.9499999999999993" customHeight="1" x14ac:dyDescent="0.2">
      <c r="B938" s="7" t="s">
        <v>159</v>
      </c>
      <c r="C938" s="7" t="s">
        <v>92</v>
      </c>
      <c r="D938" s="184">
        <v>42979</v>
      </c>
      <c r="E938" s="3784"/>
      <c r="G938" s="51"/>
    </row>
    <row r="939" spans="2:7" ht="9.9499999999999993" customHeight="1" x14ac:dyDescent="0.2">
      <c r="B939" s="7" t="s">
        <v>213</v>
      </c>
      <c r="C939" s="7" t="s">
        <v>100</v>
      </c>
      <c r="D939" s="184">
        <v>42979</v>
      </c>
      <c r="E939" s="3784"/>
      <c r="G939" s="51"/>
    </row>
    <row r="940" spans="2:7" ht="9.9499999999999993" customHeight="1" x14ac:dyDescent="0.2">
      <c r="B940" s="7" t="s">
        <v>129</v>
      </c>
      <c r="C940" s="7" t="s">
        <v>184</v>
      </c>
      <c r="D940" s="184">
        <v>42979</v>
      </c>
      <c r="E940" s="3784"/>
      <c r="G940" s="51"/>
    </row>
    <row r="941" spans="2:7" ht="9.9499999999999993" customHeight="1" x14ac:dyDescent="0.2">
      <c r="B941" s="7" t="s">
        <v>89</v>
      </c>
      <c r="C941" s="7" t="s">
        <v>159</v>
      </c>
      <c r="D941" s="184">
        <v>42979</v>
      </c>
      <c r="E941" s="3784"/>
      <c r="G941" s="51"/>
    </row>
    <row r="942" spans="2:7" ht="9.9499999999999993" customHeight="1" x14ac:dyDescent="0.2">
      <c r="B942" s="7" t="s">
        <v>208</v>
      </c>
      <c r="C942" s="7" t="s">
        <v>97</v>
      </c>
      <c r="D942" s="184">
        <v>42979</v>
      </c>
      <c r="E942" s="3784"/>
      <c r="G942" s="51"/>
    </row>
    <row r="943" spans="2:7" ht="9.9499999999999993" customHeight="1" x14ac:dyDescent="0.2">
      <c r="B943" s="7" t="s">
        <v>208</v>
      </c>
      <c r="C943" s="7" t="s">
        <v>200</v>
      </c>
      <c r="D943" s="184">
        <v>42979</v>
      </c>
      <c r="E943" s="3784"/>
      <c r="G943" s="51"/>
    </row>
    <row r="944" spans="2:7" ht="9.9499999999999993" customHeight="1" x14ac:dyDescent="0.2">
      <c r="B944" s="7" t="s">
        <v>208</v>
      </c>
      <c r="C944" s="7" t="s">
        <v>207</v>
      </c>
      <c r="D944" s="184">
        <v>42979</v>
      </c>
      <c r="E944" s="3784"/>
      <c r="G944" s="51"/>
    </row>
    <row r="945" spans="2:7" ht="9.9499999999999993" customHeight="1" x14ac:dyDescent="0.2">
      <c r="B945" s="7" t="s">
        <v>94</v>
      </c>
      <c r="C945" s="7" t="s">
        <v>125</v>
      </c>
      <c r="D945" s="184">
        <v>42979</v>
      </c>
      <c r="E945" s="3784"/>
      <c r="G945" s="51"/>
    </row>
    <row r="946" spans="2:7" ht="9.9499999999999993" customHeight="1" x14ac:dyDescent="0.2">
      <c r="B946" s="7" t="s">
        <v>89</v>
      </c>
      <c r="C946" s="7" t="s">
        <v>213</v>
      </c>
      <c r="D946" s="184">
        <v>42979</v>
      </c>
      <c r="E946" s="3784"/>
      <c r="G946" s="51"/>
    </row>
    <row r="947" spans="2:7" ht="9.9499999999999993" customHeight="1" x14ac:dyDescent="0.2">
      <c r="B947" s="7" t="s">
        <v>129</v>
      </c>
      <c r="C947" s="7" t="s">
        <v>94</v>
      </c>
      <c r="D947" s="184">
        <v>42979</v>
      </c>
      <c r="E947" s="3784"/>
      <c r="G947" s="51"/>
    </row>
    <row r="948" spans="2:7" ht="9.9499999999999993" customHeight="1" x14ac:dyDescent="0.2">
      <c r="B948" s="7" t="s">
        <v>89</v>
      </c>
      <c r="C948" s="7" t="s">
        <v>185</v>
      </c>
      <c r="D948" s="184">
        <v>42979</v>
      </c>
      <c r="E948" s="3784"/>
      <c r="G948" s="51"/>
    </row>
    <row r="949" spans="2:7" ht="9.9499999999999993" customHeight="1" x14ac:dyDescent="0.2">
      <c r="B949" s="7" t="s">
        <v>90</v>
      </c>
      <c r="C949" s="7" t="s">
        <v>89</v>
      </c>
      <c r="D949" s="184">
        <v>42979</v>
      </c>
      <c r="E949" s="3784"/>
      <c r="G949" s="51"/>
    </row>
    <row r="950" spans="2:7" ht="9.9499999999999993" customHeight="1" x14ac:dyDescent="0.2">
      <c r="B950" s="7" t="s">
        <v>90</v>
      </c>
      <c r="C950" s="7" t="s">
        <v>208</v>
      </c>
      <c r="D950" s="184">
        <v>42979</v>
      </c>
      <c r="E950" s="3784"/>
      <c r="G950" s="51"/>
    </row>
    <row r="951" spans="2:7" ht="9.9499999999999993" customHeight="1" x14ac:dyDescent="0.2">
      <c r="B951" s="7" t="s">
        <v>129</v>
      </c>
      <c r="C951" s="7" t="s">
        <v>90</v>
      </c>
      <c r="D951" s="184">
        <v>42979</v>
      </c>
      <c r="E951" s="3784"/>
      <c r="G951" s="51"/>
    </row>
    <row r="952" spans="2:7" ht="9.9499999999999993" customHeight="1" x14ac:dyDescent="0.2">
      <c r="B952" s="7" t="s">
        <v>214</v>
      </c>
      <c r="C952" s="7" t="s">
        <v>101</v>
      </c>
      <c r="D952" s="184">
        <v>43007</v>
      </c>
      <c r="E952" s="3784"/>
      <c r="G952" s="51"/>
    </row>
    <row r="953" spans="2:7" ht="9.9499999999999993" customHeight="1" x14ac:dyDescent="0.2">
      <c r="B953" s="7" t="s">
        <v>214</v>
      </c>
      <c r="C953" s="7" t="s">
        <v>92</v>
      </c>
      <c r="D953" s="184">
        <v>43007</v>
      </c>
      <c r="E953" s="3784"/>
      <c r="G953" s="51"/>
    </row>
    <row r="954" spans="2:7" ht="9.9499999999999993" customHeight="1" x14ac:dyDescent="0.2">
      <c r="B954" s="7" t="s">
        <v>159</v>
      </c>
      <c r="C954" s="7" t="s">
        <v>208</v>
      </c>
      <c r="D954" s="184">
        <v>43007</v>
      </c>
      <c r="E954" s="3784"/>
      <c r="G954" s="51"/>
    </row>
    <row r="955" spans="2:7" ht="9.9499999999999993" customHeight="1" x14ac:dyDescent="0.2">
      <c r="B955" s="7" t="s">
        <v>159</v>
      </c>
      <c r="C955" s="7" t="s">
        <v>129</v>
      </c>
      <c r="D955" s="184">
        <v>43007</v>
      </c>
      <c r="E955" s="3784"/>
      <c r="G955" s="51"/>
    </row>
    <row r="956" spans="2:7" ht="9.9499999999999993" customHeight="1" x14ac:dyDescent="0.2">
      <c r="B956" s="7" t="s">
        <v>159</v>
      </c>
      <c r="C956" s="7" t="s">
        <v>207</v>
      </c>
      <c r="D956" s="184">
        <v>43007</v>
      </c>
      <c r="E956" s="3784"/>
      <c r="G956" s="51"/>
    </row>
    <row r="957" spans="2:7" ht="9.9499999999999993" customHeight="1" x14ac:dyDescent="0.2">
      <c r="B957" s="7" t="s">
        <v>90</v>
      </c>
      <c r="C957" s="7" t="s">
        <v>200</v>
      </c>
      <c r="D957" s="184">
        <v>43007</v>
      </c>
      <c r="E957" s="3784"/>
      <c r="G957" s="51"/>
    </row>
    <row r="958" spans="2:7" ht="9.9499999999999993" customHeight="1" x14ac:dyDescent="0.2">
      <c r="B958" s="7" t="s">
        <v>213</v>
      </c>
      <c r="C958" s="7" t="s">
        <v>89</v>
      </c>
      <c r="D958" s="184">
        <v>43007</v>
      </c>
      <c r="E958" s="3784"/>
      <c r="G958" s="51"/>
    </row>
    <row r="959" spans="2:7" ht="9.9499999999999993" customHeight="1" x14ac:dyDescent="0.2">
      <c r="B959" s="7" t="s">
        <v>127</v>
      </c>
      <c r="C959" s="7" t="s">
        <v>184</v>
      </c>
      <c r="D959" s="184">
        <v>43007</v>
      </c>
      <c r="E959" s="3784"/>
      <c r="G959" s="51"/>
    </row>
    <row r="960" spans="2:7" ht="9.9499999999999993" customHeight="1" x14ac:dyDescent="0.2">
      <c r="B960" s="7" t="s">
        <v>335</v>
      </c>
      <c r="C960" s="7" t="s">
        <v>90</v>
      </c>
      <c r="D960" s="184">
        <v>43007</v>
      </c>
      <c r="E960" s="3784"/>
      <c r="G960" s="51"/>
    </row>
    <row r="961" spans="2:7" ht="9.9499999999999993" customHeight="1" x14ac:dyDescent="0.2">
      <c r="B961" s="7" t="s">
        <v>127</v>
      </c>
      <c r="C961" s="7" t="s">
        <v>283</v>
      </c>
      <c r="D961" s="184">
        <v>43007</v>
      </c>
      <c r="E961" s="3784"/>
      <c r="G961" s="51"/>
    </row>
    <row r="962" spans="2:7" ht="9.9499999999999993" customHeight="1" x14ac:dyDescent="0.2">
      <c r="B962" s="7" t="s">
        <v>159</v>
      </c>
      <c r="C962" s="7" t="s">
        <v>280</v>
      </c>
      <c r="D962" s="184">
        <v>43007</v>
      </c>
      <c r="E962" s="3784"/>
      <c r="G962" s="51"/>
    </row>
    <row r="963" spans="2:7" ht="9.9499999999999993" customHeight="1" x14ac:dyDescent="0.2">
      <c r="B963" s="7" t="s">
        <v>213</v>
      </c>
      <c r="C963" s="7" t="s">
        <v>94</v>
      </c>
      <c r="D963" s="184">
        <v>43007</v>
      </c>
      <c r="E963" s="3784"/>
      <c r="G963" s="51"/>
    </row>
    <row r="964" spans="2:7" ht="9.9499999999999993" customHeight="1" x14ac:dyDescent="0.2">
      <c r="B964" s="7" t="s">
        <v>214</v>
      </c>
      <c r="C964" s="7" t="s">
        <v>335</v>
      </c>
      <c r="D964" s="184">
        <v>43007</v>
      </c>
      <c r="E964" s="3784"/>
      <c r="G964" s="51"/>
    </row>
    <row r="965" spans="2:7" ht="9.9499999999999993" customHeight="1" x14ac:dyDescent="0.2">
      <c r="B965" s="7" t="s">
        <v>100</v>
      </c>
      <c r="C965" s="7" t="s">
        <v>159</v>
      </c>
      <c r="D965" s="184">
        <v>43007</v>
      </c>
      <c r="E965" s="3784"/>
      <c r="G965" s="51"/>
    </row>
    <row r="966" spans="2:7" ht="9.9499999999999993" customHeight="1" x14ac:dyDescent="0.2">
      <c r="B966" s="7" t="s">
        <v>100</v>
      </c>
      <c r="C966" s="7" t="s">
        <v>127</v>
      </c>
      <c r="D966" s="184">
        <v>43007</v>
      </c>
      <c r="E966" s="3784"/>
      <c r="G966" s="51"/>
    </row>
    <row r="967" spans="2:7" ht="9.9499999999999993" customHeight="1" x14ac:dyDescent="0.2">
      <c r="B967" s="7" t="s">
        <v>214</v>
      </c>
      <c r="C967" s="7" t="s">
        <v>125</v>
      </c>
      <c r="D967" s="184">
        <v>43007</v>
      </c>
      <c r="E967" s="3784"/>
      <c r="G967" s="51"/>
    </row>
    <row r="968" spans="2:7" ht="9.9499999999999993" customHeight="1" x14ac:dyDescent="0.2">
      <c r="B968" s="7" t="s">
        <v>214</v>
      </c>
      <c r="C968" s="7" t="s">
        <v>213</v>
      </c>
      <c r="D968" s="184">
        <v>43007</v>
      </c>
      <c r="E968" s="3784"/>
      <c r="G968" s="51"/>
    </row>
    <row r="969" spans="2:7" ht="9.9499999999999993" customHeight="1" x14ac:dyDescent="0.2">
      <c r="B969" s="7" t="s">
        <v>214</v>
      </c>
      <c r="C969" s="7" t="s">
        <v>100</v>
      </c>
      <c r="D969" s="184">
        <v>43007</v>
      </c>
      <c r="E969" s="3784"/>
      <c r="G969" s="51"/>
    </row>
    <row r="970" spans="2:7" ht="9.9499999999999993" customHeight="1" x14ac:dyDescent="0.2">
      <c r="B970" s="7" t="s">
        <v>89</v>
      </c>
      <c r="C970" s="7" t="s">
        <v>207</v>
      </c>
      <c r="D970" s="184">
        <v>43049</v>
      </c>
      <c r="E970" s="3784"/>
      <c r="G970" s="51"/>
    </row>
    <row r="971" spans="2:7" ht="9.9499999999999993" customHeight="1" x14ac:dyDescent="0.2">
      <c r="B971" s="7" t="s">
        <v>125</v>
      </c>
      <c r="C971" s="7" t="s">
        <v>100</v>
      </c>
      <c r="D971" s="184">
        <v>43049</v>
      </c>
      <c r="E971" s="3784"/>
      <c r="G971" s="51"/>
    </row>
    <row r="972" spans="2:7" ht="9.9499999999999993" customHeight="1" x14ac:dyDescent="0.2">
      <c r="B972" s="7" t="s">
        <v>94</v>
      </c>
      <c r="C972" s="7" t="s">
        <v>283</v>
      </c>
      <c r="D972" s="184">
        <v>43049</v>
      </c>
      <c r="E972" s="3784"/>
      <c r="G972" s="51"/>
    </row>
    <row r="973" spans="2:7" ht="9.9499999999999993" customHeight="1" x14ac:dyDescent="0.2">
      <c r="B973" s="7" t="s">
        <v>159</v>
      </c>
      <c r="C973" s="7" t="s">
        <v>89</v>
      </c>
      <c r="D973" s="184">
        <v>43049</v>
      </c>
      <c r="E973" s="3784"/>
      <c r="G973" s="51"/>
    </row>
    <row r="974" spans="2:7" ht="9.9499999999999993" customHeight="1" x14ac:dyDescent="0.2">
      <c r="B974" s="7" t="s">
        <v>159</v>
      </c>
      <c r="C974" s="7" t="s">
        <v>101</v>
      </c>
      <c r="D974" s="184">
        <v>43049</v>
      </c>
      <c r="E974" s="3784"/>
      <c r="G974" s="51"/>
    </row>
    <row r="975" spans="2:7" ht="9.9499999999999993" customHeight="1" x14ac:dyDescent="0.2">
      <c r="B975" s="7" t="s">
        <v>97</v>
      </c>
      <c r="C975" s="7" t="s">
        <v>184</v>
      </c>
      <c r="D975" s="184">
        <v>43049</v>
      </c>
      <c r="E975" s="3784"/>
      <c r="G975" s="51"/>
    </row>
    <row r="976" spans="2:7" ht="9.9499999999999993" customHeight="1" x14ac:dyDescent="0.2">
      <c r="B976" s="7" t="s">
        <v>97</v>
      </c>
      <c r="C976" s="7" t="s">
        <v>214</v>
      </c>
      <c r="D976" s="184">
        <v>43049</v>
      </c>
      <c r="E976" s="3784"/>
      <c r="G976" s="51"/>
    </row>
    <row r="977" spans="2:7" ht="9.9499999999999993" customHeight="1" x14ac:dyDescent="0.2">
      <c r="B977" s="7" t="s">
        <v>185</v>
      </c>
      <c r="C977" s="7" t="s">
        <v>125</v>
      </c>
      <c r="D977" s="184">
        <v>43049</v>
      </c>
      <c r="E977" s="3784"/>
      <c r="G977" s="51"/>
    </row>
    <row r="978" spans="2:7" ht="9.9499999999999993" customHeight="1" x14ac:dyDescent="0.2">
      <c r="B978" s="7" t="s">
        <v>185</v>
      </c>
      <c r="C978" s="7" t="s">
        <v>127</v>
      </c>
      <c r="D978" s="184">
        <v>43049</v>
      </c>
      <c r="E978" s="3784"/>
      <c r="G978" s="51"/>
    </row>
    <row r="979" spans="2:7" ht="9.9499999999999993" customHeight="1" x14ac:dyDescent="0.2">
      <c r="B979" s="7" t="s">
        <v>92</v>
      </c>
      <c r="C979" s="7" t="s">
        <v>90</v>
      </c>
      <c r="D979" s="184">
        <v>43049</v>
      </c>
      <c r="E979" s="3784"/>
      <c r="G979" s="51"/>
    </row>
    <row r="980" spans="2:7" ht="9.9499999999999993" customHeight="1" x14ac:dyDescent="0.2">
      <c r="B980" s="7" t="s">
        <v>159</v>
      </c>
      <c r="C980" s="7" t="s">
        <v>97</v>
      </c>
      <c r="D980" s="184">
        <v>43049</v>
      </c>
      <c r="E980" s="3784"/>
      <c r="G980" s="51"/>
    </row>
    <row r="981" spans="2:7" ht="9.9499999999999993" customHeight="1" x14ac:dyDescent="0.2">
      <c r="B981" s="7" t="s">
        <v>159</v>
      </c>
      <c r="C981" s="7" t="s">
        <v>94</v>
      </c>
      <c r="D981" s="184">
        <v>43049</v>
      </c>
      <c r="E981" s="3784"/>
      <c r="G981" s="51"/>
    </row>
    <row r="982" spans="2:7" ht="9.9499999999999993" customHeight="1" x14ac:dyDescent="0.2">
      <c r="B982" s="7" t="s">
        <v>159</v>
      </c>
      <c r="C982" s="7" t="s">
        <v>185</v>
      </c>
      <c r="D982" s="184">
        <v>43049</v>
      </c>
      <c r="E982" s="3784"/>
      <c r="G982" s="51"/>
    </row>
    <row r="983" spans="2:7" ht="9.9499999999999993" customHeight="1" x14ac:dyDescent="0.2">
      <c r="B983" s="7" t="s">
        <v>159</v>
      </c>
      <c r="C983" s="7" t="s">
        <v>92</v>
      </c>
      <c r="D983" s="184">
        <v>43049</v>
      </c>
      <c r="E983" s="3784"/>
      <c r="G983" s="51"/>
    </row>
    <row r="984" spans="2:7" ht="9.9499999999999993" customHeight="1" x14ac:dyDescent="0.2">
      <c r="B984" s="7" t="s">
        <v>101</v>
      </c>
      <c r="C984" s="7" t="s">
        <v>159</v>
      </c>
      <c r="D984" s="184">
        <v>43077</v>
      </c>
      <c r="E984" s="3784"/>
      <c r="G984" s="51"/>
    </row>
    <row r="985" spans="2:7" ht="9.9499999999999993" customHeight="1" x14ac:dyDescent="0.2">
      <c r="B985" s="7" t="s">
        <v>92</v>
      </c>
      <c r="C985" s="7" t="s">
        <v>127</v>
      </c>
      <c r="D985" s="184">
        <v>43077</v>
      </c>
      <c r="E985" s="3784"/>
      <c r="G985" s="51"/>
    </row>
    <row r="986" spans="2:7" ht="9.9499999999999993" customHeight="1" x14ac:dyDescent="0.2">
      <c r="B986" s="7" t="s">
        <v>339</v>
      </c>
      <c r="C986" s="7" t="s">
        <v>97</v>
      </c>
      <c r="D986" s="184">
        <v>43077</v>
      </c>
      <c r="E986" s="3784"/>
      <c r="G986" s="51"/>
    </row>
    <row r="987" spans="2:7" ht="9.9499999999999993" customHeight="1" x14ac:dyDescent="0.2">
      <c r="B987" s="7" t="s">
        <v>185</v>
      </c>
      <c r="C987" s="7" t="s">
        <v>214</v>
      </c>
      <c r="D987" s="184">
        <v>43077</v>
      </c>
      <c r="E987" s="3784"/>
      <c r="G987" s="51"/>
    </row>
    <row r="988" spans="2:7" ht="9.9499999999999993" customHeight="1" x14ac:dyDescent="0.2">
      <c r="B988" s="7" t="s">
        <v>90</v>
      </c>
      <c r="C988" s="7" t="s">
        <v>92</v>
      </c>
      <c r="D988" s="184">
        <v>43077</v>
      </c>
      <c r="E988" s="3784"/>
      <c r="G988" s="51"/>
    </row>
    <row r="989" spans="2:7" ht="9.9499999999999993" customHeight="1" x14ac:dyDescent="0.2">
      <c r="B989" s="7" t="s">
        <v>90</v>
      </c>
      <c r="C989" s="7" t="s">
        <v>94</v>
      </c>
      <c r="D989" s="184">
        <v>43077</v>
      </c>
      <c r="E989" s="3784"/>
      <c r="G989" s="51"/>
    </row>
    <row r="990" spans="2:7" ht="9.9499999999999993" customHeight="1" x14ac:dyDescent="0.2">
      <c r="B990" s="7" t="s">
        <v>283</v>
      </c>
      <c r="C990" s="7" t="s">
        <v>89</v>
      </c>
      <c r="D990" s="184">
        <v>43077</v>
      </c>
      <c r="E990" s="3784"/>
      <c r="G990" s="51"/>
    </row>
    <row r="991" spans="2:7" ht="9.9499999999999993" customHeight="1" x14ac:dyDescent="0.2">
      <c r="B991" s="7" t="s">
        <v>90</v>
      </c>
      <c r="C991" s="7" t="s">
        <v>339</v>
      </c>
      <c r="D991" s="184">
        <v>43077</v>
      </c>
      <c r="E991" s="3784"/>
      <c r="G991" s="51"/>
    </row>
    <row r="992" spans="2:7" ht="9.9499999999999993" customHeight="1" x14ac:dyDescent="0.2">
      <c r="B992" s="7" t="s">
        <v>90</v>
      </c>
      <c r="C992" s="7" t="s">
        <v>185</v>
      </c>
      <c r="D992" s="184">
        <v>43077</v>
      </c>
      <c r="E992" s="3784"/>
      <c r="G992" s="51"/>
    </row>
    <row r="993" spans="2:7" ht="9.9499999999999993" customHeight="1" x14ac:dyDescent="0.2">
      <c r="B993" s="7" t="s">
        <v>283</v>
      </c>
      <c r="C993" s="7" t="s">
        <v>101</v>
      </c>
      <c r="D993" s="184">
        <v>43077</v>
      </c>
      <c r="E993" s="3784"/>
      <c r="G993" s="51"/>
    </row>
    <row r="994" spans="2:7" ht="9.9499999999999993" customHeight="1" x14ac:dyDescent="0.2">
      <c r="B994" s="7" t="s">
        <v>90</v>
      </c>
      <c r="C994" s="7" t="s">
        <v>283</v>
      </c>
      <c r="D994" s="184">
        <v>43077</v>
      </c>
      <c r="E994" s="3784"/>
      <c r="G994" s="51"/>
    </row>
    <row r="995" spans="2:7" ht="9.9499999999999993" customHeight="1" x14ac:dyDescent="0.2">
      <c r="B995" s="7" t="s">
        <v>89</v>
      </c>
      <c r="C995" s="7" t="s">
        <v>208</v>
      </c>
      <c r="D995" s="184">
        <v>43091</v>
      </c>
      <c r="E995" s="3784"/>
      <c r="G995" s="51"/>
    </row>
    <row r="996" spans="2:7" ht="9.9499999999999993" customHeight="1" x14ac:dyDescent="0.2">
      <c r="B996" s="7" t="s">
        <v>94</v>
      </c>
      <c r="C996" s="7" t="s">
        <v>185</v>
      </c>
      <c r="D996" s="184">
        <v>43091</v>
      </c>
      <c r="E996" s="3784"/>
      <c r="G996" s="51"/>
    </row>
    <row r="997" spans="2:7" ht="9.9499999999999993" customHeight="1" x14ac:dyDescent="0.2">
      <c r="B997" s="7" t="s">
        <v>89</v>
      </c>
      <c r="C997" s="7" t="s">
        <v>200</v>
      </c>
      <c r="D997" s="184">
        <v>43091</v>
      </c>
      <c r="E997" s="3784"/>
      <c r="G997" s="51"/>
    </row>
    <row r="998" spans="2:7" ht="9.9499999999999993" customHeight="1" x14ac:dyDescent="0.2">
      <c r="B998" s="7" t="s">
        <v>89</v>
      </c>
      <c r="C998" s="7" t="s">
        <v>214</v>
      </c>
      <c r="D998" s="184">
        <v>43091</v>
      </c>
      <c r="E998" s="3784"/>
      <c r="G998" s="51"/>
    </row>
    <row r="999" spans="2:7" ht="9.9499999999999993" customHeight="1" x14ac:dyDescent="0.2">
      <c r="B999" s="7" t="s">
        <v>312</v>
      </c>
      <c r="C999" s="7" t="s">
        <v>104</v>
      </c>
      <c r="D999" s="184">
        <v>43091</v>
      </c>
      <c r="E999" s="3784"/>
      <c r="G999" s="51"/>
    </row>
    <row r="1000" spans="2:7" ht="9.9499999999999993" customHeight="1" x14ac:dyDescent="0.2">
      <c r="B1000" s="7" t="s">
        <v>312</v>
      </c>
      <c r="C1000" s="7" t="s">
        <v>90</v>
      </c>
      <c r="D1000" s="184">
        <v>43091</v>
      </c>
      <c r="E1000" s="3784"/>
      <c r="G1000" s="51"/>
    </row>
    <row r="1001" spans="2:7" ht="9.9499999999999993" customHeight="1" x14ac:dyDescent="0.2">
      <c r="B1001" s="7" t="s">
        <v>94</v>
      </c>
      <c r="C1001" s="7" t="s">
        <v>100</v>
      </c>
      <c r="D1001" s="184">
        <v>43091</v>
      </c>
      <c r="E1001" s="3784"/>
      <c r="G1001" s="51"/>
    </row>
    <row r="1002" spans="2:7" ht="9.9499999999999993" customHeight="1" x14ac:dyDescent="0.2">
      <c r="B1002" s="7" t="s">
        <v>94</v>
      </c>
      <c r="C1002" s="7" t="s">
        <v>148</v>
      </c>
      <c r="D1002" s="184">
        <v>43091</v>
      </c>
      <c r="E1002" s="3784"/>
      <c r="G1002" s="51"/>
    </row>
    <row r="1003" spans="2:7" ht="9.9499999999999993" customHeight="1" x14ac:dyDescent="0.2">
      <c r="B1003" s="7" t="s">
        <v>89</v>
      </c>
      <c r="C1003" s="7" t="s">
        <v>101</v>
      </c>
      <c r="D1003" s="184">
        <v>43091</v>
      </c>
      <c r="E1003" s="3784"/>
      <c r="G1003" s="51"/>
    </row>
    <row r="1004" spans="2:7" ht="9.9499999999999993" customHeight="1" x14ac:dyDescent="0.2">
      <c r="B1004" s="7" t="s">
        <v>127</v>
      </c>
      <c r="C1004" s="7" t="s">
        <v>97</v>
      </c>
      <c r="D1004" s="184">
        <v>43091</v>
      </c>
      <c r="E1004" s="3784"/>
      <c r="G1004" s="51"/>
    </row>
    <row r="1005" spans="2:7" ht="9.9499999999999993" customHeight="1" x14ac:dyDescent="0.2">
      <c r="B1005" s="7" t="s">
        <v>125</v>
      </c>
      <c r="C1005" s="7" t="s">
        <v>312</v>
      </c>
      <c r="D1005" s="184">
        <v>43091</v>
      </c>
      <c r="E1005" s="3784"/>
      <c r="G1005" s="51"/>
    </row>
    <row r="1006" spans="2:7" ht="9.9499999999999993" customHeight="1" x14ac:dyDescent="0.2">
      <c r="B1006" s="7" t="s">
        <v>125</v>
      </c>
      <c r="C1006" s="7" t="s">
        <v>127</v>
      </c>
      <c r="D1006" s="184">
        <v>43091</v>
      </c>
      <c r="E1006" s="3784"/>
      <c r="G1006" s="51"/>
    </row>
    <row r="1007" spans="2:7" ht="9.9499999999999993" customHeight="1" x14ac:dyDescent="0.2">
      <c r="B1007" s="7" t="s">
        <v>94</v>
      </c>
      <c r="C1007" s="7" t="s">
        <v>125</v>
      </c>
      <c r="D1007" s="184">
        <v>43091</v>
      </c>
      <c r="E1007" s="3784"/>
      <c r="G1007" s="51"/>
    </row>
    <row r="1008" spans="2:7" ht="9.9499999999999993" customHeight="1" x14ac:dyDescent="0.2">
      <c r="B1008" s="7" t="s">
        <v>92</v>
      </c>
      <c r="C1008" s="7" t="s">
        <v>89</v>
      </c>
      <c r="D1008" s="184">
        <v>43091</v>
      </c>
      <c r="E1008" s="3784"/>
      <c r="G1008" s="51"/>
    </row>
    <row r="1009" spans="2:7" ht="9.9499999999999993" customHeight="1" x14ac:dyDescent="0.2">
      <c r="B1009" s="7" t="s">
        <v>92</v>
      </c>
      <c r="C1009" s="7" t="s">
        <v>129</v>
      </c>
      <c r="D1009" s="184">
        <v>43091</v>
      </c>
      <c r="E1009" s="3784"/>
      <c r="G1009" s="51"/>
    </row>
    <row r="1010" spans="2:7" ht="9.9499999999999993" customHeight="1" x14ac:dyDescent="0.2">
      <c r="B1010" s="7" t="s">
        <v>94</v>
      </c>
      <c r="C1010" s="7" t="s">
        <v>92</v>
      </c>
      <c r="D1010" s="184">
        <v>43091</v>
      </c>
      <c r="E1010" s="3784"/>
      <c r="G1010" s="51"/>
    </row>
    <row r="1011" spans="2:7" ht="9.9499999999999993" customHeight="1" x14ac:dyDescent="0.2">
      <c r="B1011" s="7" t="s">
        <v>158</v>
      </c>
      <c r="C1011" s="7" t="s">
        <v>214</v>
      </c>
      <c r="D1011" s="184">
        <v>43105</v>
      </c>
      <c r="E1011" s="3784"/>
      <c r="G1011" s="51"/>
    </row>
    <row r="1012" spans="2:7" ht="9.9499999999999993" customHeight="1" x14ac:dyDescent="0.2">
      <c r="B1012" s="7" t="s">
        <v>207</v>
      </c>
      <c r="C1012" s="7" t="s">
        <v>90</v>
      </c>
      <c r="D1012" s="184">
        <v>43105</v>
      </c>
      <c r="E1012" s="3784"/>
      <c r="G1012" s="51"/>
    </row>
    <row r="1013" spans="2:7" ht="9.9499999999999993" customHeight="1" x14ac:dyDescent="0.2">
      <c r="B1013" s="7" t="s">
        <v>125</v>
      </c>
      <c r="C1013" s="7" t="s">
        <v>104</v>
      </c>
      <c r="D1013" s="184">
        <v>43105</v>
      </c>
      <c r="E1013" s="3784"/>
      <c r="G1013" s="51"/>
    </row>
    <row r="1014" spans="2:7" ht="9.9499999999999993" customHeight="1" x14ac:dyDescent="0.2">
      <c r="B1014" s="7" t="s">
        <v>159</v>
      </c>
      <c r="C1014" s="7" t="s">
        <v>92</v>
      </c>
      <c r="D1014" s="184">
        <v>43105</v>
      </c>
      <c r="E1014" s="3784"/>
      <c r="G1014" s="51"/>
    </row>
    <row r="1015" spans="2:7" ht="9.9499999999999993" customHeight="1" x14ac:dyDescent="0.2">
      <c r="B1015" s="7" t="s">
        <v>208</v>
      </c>
      <c r="C1015" s="7" t="s">
        <v>312</v>
      </c>
      <c r="D1015" s="184">
        <v>43105</v>
      </c>
      <c r="E1015" s="3784"/>
      <c r="G1015" s="51"/>
    </row>
    <row r="1016" spans="2:7" ht="9.9499999999999993" customHeight="1" x14ac:dyDescent="0.2">
      <c r="B1016" s="7" t="s">
        <v>208</v>
      </c>
      <c r="C1016" s="7" t="s">
        <v>89</v>
      </c>
      <c r="D1016" s="184">
        <v>43105</v>
      </c>
      <c r="E1016" s="3784"/>
      <c r="G1016" s="51"/>
    </row>
    <row r="1017" spans="2:7" ht="9.9499999999999993" customHeight="1" x14ac:dyDescent="0.2">
      <c r="B1017" s="7" t="s">
        <v>213</v>
      </c>
      <c r="C1017" s="7" t="s">
        <v>200</v>
      </c>
      <c r="D1017" s="184">
        <v>43105</v>
      </c>
      <c r="E1017" s="3784"/>
      <c r="G1017" s="51"/>
    </row>
    <row r="1018" spans="2:7" ht="9.9499999999999993" customHeight="1" x14ac:dyDescent="0.2">
      <c r="B1018" s="7" t="s">
        <v>207</v>
      </c>
      <c r="C1018" s="7" t="s">
        <v>97</v>
      </c>
      <c r="D1018" s="184">
        <v>43105</v>
      </c>
      <c r="E1018" s="3784"/>
      <c r="G1018" s="51"/>
    </row>
    <row r="1019" spans="2:7" ht="9.9499999999999993" customHeight="1" x14ac:dyDescent="0.2">
      <c r="B1019" s="7" t="s">
        <v>213</v>
      </c>
      <c r="C1019" s="7" t="s">
        <v>158</v>
      </c>
      <c r="D1019" s="184">
        <v>43105</v>
      </c>
      <c r="E1019" s="3784"/>
      <c r="G1019" s="51"/>
    </row>
    <row r="1020" spans="2:7" ht="9.9499999999999993" customHeight="1" x14ac:dyDescent="0.2">
      <c r="B1020" s="7" t="s">
        <v>207</v>
      </c>
      <c r="C1020" s="7" t="s">
        <v>125</v>
      </c>
      <c r="D1020" s="184">
        <v>43105</v>
      </c>
      <c r="E1020" s="3784"/>
      <c r="G1020" s="51"/>
    </row>
    <row r="1021" spans="2:7" ht="9.9499999999999993" customHeight="1" x14ac:dyDescent="0.2">
      <c r="B1021" s="7" t="s">
        <v>159</v>
      </c>
      <c r="C1021" s="7" t="s">
        <v>129</v>
      </c>
      <c r="D1021" s="184">
        <v>43105</v>
      </c>
      <c r="E1021" s="3784"/>
      <c r="G1021" s="51"/>
    </row>
    <row r="1022" spans="2:7" ht="9.9499999999999993" customHeight="1" x14ac:dyDescent="0.2">
      <c r="B1022" s="7" t="s">
        <v>213</v>
      </c>
      <c r="C1022" s="7" t="s">
        <v>283</v>
      </c>
      <c r="D1022" s="184">
        <v>43105</v>
      </c>
      <c r="E1022" s="3784"/>
      <c r="G1022" s="51"/>
    </row>
    <row r="1023" spans="2:7" ht="9.9499999999999993" customHeight="1" x14ac:dyDescent="0.2">
      <c r="B1023" s="7" t="s">
        <v>159</v>
      </c>
      <c r="C1023" s="7" t="s">
        <v>94</v>
      </c>
      <c r="D1023" s="184">
        <v>43105</v>
      </c>
      <c r="E1023" s="3784"/>
      <c r="G1023" s="51"/>
    </row>
    <row r="1024" spans="2:7" ht="9.9499999999999993" customHeight="1" x14ac:dyDescent="0.2">
      <c r="B1024" s="7" t="s">
        <v>208</v>
      </c>
      <c r="C1024" s="7" t="s">
        <v>185</v>
      </c>
      <c r="D1024" s="184">
        <v>43105</v>
      </c>
      <c r="E1024" s="3784"/>
      <c r="G1024" s="51"/>
    </row>
    <row r="1025" spans="2:7" ht="9.9499999999999993" customHeight="1" x14ac:dyDescent="0.2">
      <c r="B1025" s="7" t="s">
        <v>213</v>
      </c>
      <c r="C1025" s="7" t="s">
        <v>208</v>
      </c>
      <c r="D1025" s="184">
        <v>43105</v>
      </c>
      <c r="E1025" s="3784"/>
      <c r="G1025" s="51"/>
    </row>
    <row r="1026" spans="2:7" ht="9.9499999999999993" customHeight="1" x14ac:dyDescent="0.2">
      <c r="B1026" s="7" t="s">
        <v>159</v>
      </c>
      <c r="C1026" s="7" t="s">
        <v>213</v>
      </c>
      <c r="D1026" s="184">
        <v>43105</v>
      </c>
      <c r="E1026" s="3784"/>
      <c r="G1026" s="51"/>
    </row>
    <row r="1027" spans="2:7" ht="9.9499999999999993" customHeight="1" x14ac:dyDescent="0.2">
      <c r="B1027" s="7" t="s">
        <v>159</v>
      </c>
      <c r="C1027" s="7" t="s">
        <v>207</v>
      </c>
      <c r="D1027" s="184">
        <v>43105</v>
      </c>
      <c r="E1027" s="3784"/>
      <c r="G1027" s="51"/>
    </row>
    <row r="1028" spans="2:7" ht="9.9499999999999993" customHeight="1" x14ac:dyDescent="0.2">
      <c r="B1028" s="7" t="s">
        <v>159</v>
      </c>
      <c r="C1028" s="7" t="s">
        <v>89</v>
      </c>
      <c r="D1028" s="184">
        <v>43133</v>
      </c>
      <c r="E1028" s="3784"/>
      <c r="G1028" s="51"/>
    </row>
    <row r="1029" spans="2:7" ht="9.9499999999999993" customHeight="1" x14ac:dyDescent="0.2">
      <c r="B1029" s="7" t="s">
        <v>214</v>
      </c>
      <c r="C1029" s="7" t="s">
        <v>94</v>
      </c>
      <c r="D1029" s="184">
        <v>43133</v>
      </c>
      <c r="E1029" s="3784"/>
      <c r="G1029" s="51"/>
    </row>
    <row r="1030" spans="2:7" ht="9.9499999999999993" customHeight="1" x14ac:dyDescent="0.2">
      <c r="B1030" s="7" t="s">
        <v>100</v>
      </c>
      <c r="C1030" s="7" t="s">
        <v>207</v>
      </c>
      <c r="D1030" s="184">
        <v>43133</v>
      </c>
      <c r="E1030" s="3784"/>
      <c r="G1030" s="51"/>
    </row>
    <row r="1031" spans="2:7" ht="9.9499999999999993" customHeight="1" x14ac:dyDescent="0.2">
      <c r="B1031" s="7" t="s">
        <v>97</v>
      </c>
      <c r="C1031" s="7" t="s">
        <v>185</v>
      </c>
      <c r="D1031" s="184">
        <v>43133</v>
      </c>
      <c r="E1031" s="3784"/>
      <c r="G1031" s="51"/>
    </row>
    <row r="1032" spans="2:7" ht="9.9499999999999993" customHeight="1" x14ac:dyDescent="0.2">
      <c r="B1032" s="7" t="s">
        <v>101</v>
      </c>
      <c r="C1032" s="7" t="s">
        <v>159</v>
      </c>
      <c r="D1032" s="184">
        <v>43133</v>
      </c>
      <c r="E1032" s="3784"/>
      <c r="G1032" s="51"/>
    </row>
    <row r="1033" spans="2:7" ht="9.9499999999999993" customHeight="1" x14ac:dyDescent="0.2">
      <c r="B1033" s="7" t="s">
        <v>100</v>
      </c>
      <c r="C1033" s="7" t="s">
        <v>90</v>
      </c>
      <c r="D1033" s="184">
        <v>43133</v>
      </c>
      <c r="E1033" s="3784"/>
      <c r="G1033" s="51"/>
    </row>
    <row r="1034" spans="2:7" ht="9.9499999999999993" customHeight="1" x14ac:dyDescent="0.2">
      <c r="B1034" s="7" t="s">
        <v>214</v>
      </c>
      <c r="C1034" s="7" t="s">
        <v>129</v>
      </c>
      <c r="D1034" s="184">
        <v>43133</v>
      </c>
      <c r="E1034" s="3784"/>
      <c r="G1034" s="51"/>
    </row>
    <row r="1035" spans="2:7" ht="9.9499999999999993" customHeight="1" x14ac:dyDescent="0.2">
      <c r="B1035" s="7" t="s">
        <v>92</v>
      </c>
      <c r="C1035" s="7" t="s">
        <v>125</v>
      </c>
      <c r="D1035" s="184">
        <v>43133</v>
      </c>
      <c r="E1035" s="3784"/>
      <c r="G1035" s="51"/>
    </row>
    <row r="1036" spans="2:7" ht="9.9499999999999993" customHeight="1" x14ac:dyDescent="0.2">
      <c r="B1036" s="7" t="s">
        <v>100</v>
      </c>
      <c r="C1036" s="7" t="s">
        <v>283</v>
      </c>
      <c r="D1036" s="184">
        <v>43133</v>
      </c>
      <c r="E1036" s="3784"/>
      <c r="G1036" s="51"/>
    </row>
    <row r="1037" spans="2:7" ht="9.9499999999999993" customHeight="1" x14ac:dyDescent="0.2">
      <c r="B1037" s="7" t="s">
        <v>214</v>
      </c>
      <c r="C1037" s="7" t="s">
        <v>101</v>
      </c>
      <c r="D1037" s="184">
        <v>43133</v>
      </c>
      <c r="E1037" s="3784"/>
      <c r="G1037" s="51"/>
    </row>
    <row r="1038" spans="2:7" ht="9.9499999999999993" customHeight="1" x14ac:dyDescent="0.2">
      <c r="B1038" s="7" t="s">
        <v>214</v>
      </c>
      <c r="C1038" s="7" t="s">
        <v>92</v>
      </c>
      <c r="D1038" s="184">
        <v>43133</v>
      </c>
      <c r="E1038" s="3784"/>
      <c r="G1038" s="51"/>
    </row>
    <row r="1039" spans="2:7" ht="9.9499999999999993" customHeight="1" x14ac:dyDescent="0.2">
      <c r="B1039" s="7" t="s">
        <v>214</v>
      </c>
      <c r="C1039" s="7" t="s">
        <v>97</v>
      </c>
      <c r="D1039" s="184">
        <v>43133</v>
      </c>
      <c r="E1039" s="3784"/>
      <c r="G1039" s="51"/>
    </row>
    <row r="1040" spans="2:7" ht="9.9499999999999993" customHeight="1" x14ac:dyDescent="0.2">
      <c r="B1040" s="7" t="s">
        <v>214</v>
      </c>
      <c r="C1040" s="7" t="s">
        <v>100</v>
      </c>
      <c r="D1040" s="184">
        <v>43133</v>
      </c>
      <c r="E1040" s="3784"/>
      <c r="G1040" s="51"/>
    </row>
    <row r="1041" spans="2:7" ht="9.9499999999999993" customHeight="1" x14ac:dyDescent="0.2">
      <c r="B1041" s="7" t="s">
        <v>185</v>
      </c>
      <c r="C1041" s="7" t="s">
        <v>90</v>
      </c>
      <c r="D1041" s="184">
        <v>43147</v>
      </c>
      <c r="E1041" s="3784"/>
      <c r="G1041" s="51"/>
    </row>
    <row r="1042" spans="2:7" ht="9.9499999999999993" customHeight="1" x14ac:dyDescent="0.2">
      <c r="B1042" s="7" t="s">
        <v>214</v>
      </c>
      <c r="C1042" s="7" t="s">
        <v>93</v>
      </c>
      <c r="D1042" s="184">
        <v>43147</v>
      </c>
      <c r="E1042" s="3784"/>
      <c r="G1042" s="51"/>
    </row>
    <row r="1043" spans="2:7" ht="9.9499999999999993" customHeight="1" x14ac:dyDescent="0.2">
      <c r="B1043" s="7" t="s">
        <v>214</v>
      </c>
      <c r="C1043" s="7" t="s">
        <v>94</v>
      </c>
      <c r="D1043" s="184">
        <v>43147</v>
      </c>
      <c r="E1043" s="3784"/>
      <c r="G1043" s="51"/>
    </row>
    <row r="1044" spans="2:7" ht="9.9499999999999993" customHeight="1" x14ac:dyDescent="0.2">
      <c r="B1044" s="7" t="s">
        <v>100</v>
      </c>
      <c r="C1044" s="7" t="s">
        <v>129</v>
      </c>
      <c r="D1044" s="184">
        <v>43147</v>
      </c>
      <c r="E1044" s="3784"/>
      <c r="G1044" s="51"/>
    </row>
    <row r="1045" spans="2:7" ht="9.9499999999999993" customHeight="1" x14ac:dyDescent="0.2">
      <c r="B1045" s="7" t="s">
        <v>213</v>
      </c>
      <c r="C1045" s="7" t="s">
        <v>97</v>
      </c>
      <c r="D1045" s="184">
        <v>43147</v>
      </c>
      <c r="E1045" s="3784"/>
      <c r="G1045" s="51"/>
    </row>
    <row r="1046" spans="2:7" ht="9.9499999999999993" customHeight="1" x14ac:dyDescent="0.2">
      <c r="B1046" s="7" t="s">
        <v>92</v>
      </c>
      <c r="C1046" s="7" t="s">
        <v>89</v>
      </c>
      <c r="D1046" s="184">
        <v>43147</v>
      </c>
      <c r="E1046" s="3784"/>
      <c r="G1046" s="51"/>
    </row>
    <row r="1047" spans="2:7" ht="9.9499999999999993" customHeight="1" x14ac:dyDescent="0.2">
      <c r="B1047" s="7" t="s">
        <v>213</v>
      </c>
      <c r="C1047" s="7" t="s">
        <v>101</v>
      </c>
      <c r="D1047" s="184">
        <v>43147</v>
      </c>
      <c r="E1047" s="3784"/>
      <c r="G1047" s="51"/>
    </row>
    <row r="1048" spans="2:7" ht="9.9499999999999993" customHeight="1" x14ac:dyDescent="0.2">
      <c r="B1048" s="7" t="s">
        <v>214</v>
      </c>
      <c r="C1048" s="7" t="s">
        <v>159</v>
      </c>
      <c r="D1048" s="184">
        <v>43147</v>
      </c>
      <c r="E1048" s="3784"/>
      <c r="G1048" s="51"/>
    </row>
    <row r="1049" spans="2:7" ht="9.9499999999999993" customHeight="1" x14ac:dyDescent="0.2">
      <c r="B1049" s="7" t="s">
        <v>214</v>
      </c>
      <c r="C1049" s="7" t="s">
        <v>213</v>
      </c>
      <c r="D1049" s="184">
        <v>43147</v>
      </c>
      <c r="E1049" s="3784"/>
      <c r="G1049" s="51"/>
    </row>
    <row r="1050" spans="2:7" ht="9.9499999999999993" customHeight="1" x14ac:dyDescent="0.2">
      <c r="B1050" s="7" t="s">
        <v>214</v>
      </c>
      <c r="C1050" s="7" t="s">
        <v>185</v>
      </c>
      <c r="D1050" s="184">
        <v>43147</v>
      </c>
      <c r="E1050" s="3784"/>
      <c r="G1050" s="51"/>
    </row>
    <row r="1051" spans="2:7" ht="9.9499999999999993" customHeight="1" x14ac:dyDescent="0.2">
      <c r="B1051" s="7" t="s">
        <v>92</v>
      </c>
      <c r="C1051" s="7" t="s">
        <v>100</v>
      </c>
      <c r="D1051" s="184">
        <v>43147</v>
      </c>
      <c r="E1051" s="3784"/>
      <c r="G1051" s="51"/>
    </row>
    <row r="1052" spans="2:7" ht="9.9499999999999993" customHeight="1" x14ac:dyDescent="0.2">
      <c r="B1052" s="7" t="s">
        <v>283</v>
      </c>
      <c r="C1052" s="7" t="s">
        <v>342</v>
      </c>
      <c r="D1052" s="184">
        <v>43147</v>
      </c>
      <c r="E1052" s="3784"/>
      <c r="G1052" s="51"/>
    </row>
    <row r="1053" spans="2:7" ht="9.9499999999999993" customHeight="1" x14ac:dyDescent="0.2">
      <c r="B1053" s="7" t="s">
        <v>214</v>
      </c>
      <c r="C1053" s="7" t="s">
        <v>125</v>
      </c>
      <c r="D1053" s="184">
        <v>43147</v>
      </c>
      <c r="E1053" s="3784"/>
      <c r="G1053" s="51"/>
    </row>
    <row r="1054" spans="2:7" ht="9.9499999999999993" customHeight="1" x14ac:dyDescent="0.2">
      <c r="B1054" s="7" t="s">
        <v>214</v>
      </c>
      <c r="C1054" s="7" t="s">
        <v>92</v>
      </c>
      <c r="D1054" s="184">
        <v>43147</v>
      </c>
      <c r="E1054" s="3784"/>
      <c r="G1054" s="51"/>
    </row>
    <row r="1055" spans="2:7" ht="9.9499999999999993" customHeight="1" x14ac:dyDescent="0.2">
      <c r="B1055" s="7" t="s">
        <v>214</v>
      </c>
      <c r="C1055" s="7" t="s">
        <v>283</v>
      </c>
      <c r="D1055" s="184">
        <v>43147</v>
      </c>
      <c r="E1055" s="3784"/>
      <c r="G1055" s="51"/>
    </row>
    <row r="1056" spans="2:7" ht="9.9499999999999993" customHeight="1" x14ac:dyDescent="0.2">
      <c r="B1056" s="7" t="s">
        <v>214</v>
      </c>
      <c r="C1056" s="7" t="s">
        <v>184</v>
      </c>
      <c r="D1056" s="184">
        <v>43168</v>
      </c>
      <c r="E1056" s="3784"/>
      <c r="G1056" s="51"/>
    </row>
    <row r="1057" spans="2:7" ht="9.9499999999999993" customHeight="1" x14ac:dyDescent="0.2">
      <c r="B1057" s="7" t="s">
        <v>214</v>
      </c>
      <c r="C1057" s="7" t="s">
        <v>208</v>
      </c>
      <c r="D1057" s="184">
        <v>43168</v>
      </c>
      <c r="E1057" s="3784"/>
      <c r="G1057" s="51"/>
    </row>
    <row r="1058" spans="2:7" ht="9.9499999999999993" customHeight="1" x14ac:dyDescent="0.2">
      <c r="B1058" s="7" t="s">
        <v>89</v>
      </c>
      <c r="C1058" s="7" t="s">
        <v>159</v>
      </c>
      <c r="D1058" s="184">
        <v>43168</v>
      </c>
      <c r="E1058" s="3784"/>
      <c r="G1058" s="51"/>
    </row>
    <row r="1059" spans="2:7" ht="9.9499999999999993" customHeight="1" x14ac:dyDescent="0.2">
      <c r="B1059" s="7" t="s">
        <v>89</v>
      </c>
      <c r="C1059" s="7" t="s">
        <v>129</v>
      </c>
      <c r="D1059" s="184">
        <v>43168</v>
      </c>
      <c r="E1059" s="3784"/>
      <c r="G1059" s="51"/>
    </row>
    <row r="1060" spans="2:7" ht="9.9499999999999993" customHeight="1" x14ac:dyDescent="0.2">
      <c r="B1060" s="7" t="s">
        <v>90</v>
      </c>
      <c r="C1060" s="7" t="s">
        <v>213</v>
      </c>
      <c r="D1060" s="184">
        <v>43168</v>
      </c>
      <c r="E1060" s="3784"/>
      <c r="G1060" s="51"/>
    </row>
    <row r="1061" spans="2:7" ht="9.9499999999999993" customHeight="1" x14ac:dyDescent="0.2">
      <c r="B1061" s="7" t="s">
        <v>100</v>
      </c>
      <c r="C1061" s="7" t="s">
        <v>101</v>
      </c>
      <c r="D1061" s="184">
        <v>43168</v>
      </c>
      <c r="E1061" s="3784"/>
      <c r="G1061" s="51"/>
    </row>
    <row r="1062" spans="2:7" ht="9.9499999999999993" customHeight="1" x14ac:dyDescent="0.2">
      <c r="B1062" s="7" t="s">
        <v>92</v>
      </c>
      <c r="C1062" s="7" t="s">
        <v>214</v>
      </c>
      <c r="D1062" s="184">
        <v>43168</v>
      </c>
      <c r="E1062" s="3784"/>
      <c r="G1062" s="51"/>
    </row>
    <row r="1063" spans="2:7" ht="9.9499999999999993" customHeight="1" x14ac:dyDescent="0.2">
      <c r="B1063" s="7" t="s">
        <v>100</v>
      </c>
      <c r="C1063" s="7" t="s">
        <v>125</v>
      </c>
      <c r="D1063" s="184">
        <v>43168</v>
      </c>
      <c r="E1063" s="3784"/>
      <c r="G1063" s="51"/>
    </row>
    <row r="1064" spans="2:7" ht="9.9499999999999993" customHeight="1" x14ac:dyDescent="0.2">
      <c r="B1064" s="7" t="s">
        <v>97</v>
      </c>
      <c r="C1064" s="7" t="s">
        <v>185</v>
      </c>
      <c r="D1064" s="184">
        <v>43168</v>
      </c>
      <c r="E1064" s="3784"/>
      <c r="G1064" s="51"/>
    </row>
    <row r="1065" spans="2:7" ht="9.9499999999999993" customHeight="1" x14ac:dyDescent="0.2">
      <c r="B1065" s="7" t="s">
        <v>92</v>
      </c>
      <c r="C1065" s="7" t="s">
        <v>97</v>
      </c>
      <c r="D1065" s="184">
        <v>43168</v>
      </c>
      <c r="E1065" s="3784"/>
      <c r="G1065" s="51"/>
    </row>
    <row r="1066" spans="2:7" ht="9.9499999999999993" customHeight="1" x14ac:dyDescent="0.2">
      <c r="B1066" s="7" t="s">
        <v>94</v>
      </c>
      <c r="C1066" s="7" t="s">
        <v>89</v>
      </c>
      <c r="D1066" s="184">
        <v>43168</v>
      </c>
      <c r="E1066" s="3784"/>
      <c r="G1066" s="51"/>
    </row>
    <row r="1067" spans="2:7" ht="9.9499999999999993" customHeight="1" x14ac:dyDescent="0.2">
      <c r="B1067" s="7" t="s">
        <v>90</v>
      </c>
      <c r="C1067" s="7" t="s">
        <v>92</v>
      </c>
      <c r="D1067" s="184">
        <v>43168</v>
      </c>
      <c r="E1067" s="3784"/>
      <c r="G1067" s="51"/>
    </row>
    <row r="1068" spans="2:7" ht="9.9499999999999993" customHeight="1" x14ac:dyDescent="0.2">
      <c r="B1068" s="7" t="s">
        <v>100</v>
      </c>
      <c r="C1068" s="7" t="s">
        <v>94</v>
      </c>
      <c r="D1068" s="184">
        <v>43168</v>
      </c>
      <c r="E1068" s="3784"/>
      <c r="G1068" s="51"/>
    </row>
    <row r="1069" spans="2:7" ht="9.9499999999999993" customHeight="1" x14ac:dyDescent="0.2">
      <c r="B1069" s="7" t="s">
        <v>100</v>
      </c>
      <c r="C1069" s="7" t="s">
        <v>90</v>
      </c>
      <c r="D1069" s="184">
        <v>43168</v>
      </c>
      <c r="E1069" s="3784"/>
      <c r="G1069" s="51"/>
    </row>
    <row r="1070" spans="2:7" ht="9.9499999999999993" customHeight="1" x14ac:dyDescent="0.2">
      <c r="B1070" s="7" t="s">
        <v>283</v>
      </c>
      <c r="C1070" s="7" t="s">
        <v>100</v>
      </c>
      <c r="D1070" s="184">
        <v>43189</v>
      </c>
      <c r="E1070" s="3784"/>
      <c r="G1070" s="51"/>
    </row>
    <row r="1071" spans="2:7" ht="9.9499999999999993" customHeight="1" x14ac:dyDescent="0.2">
      <c r="B1071" s="7" t="s">
        <v>97</v>
      </c>
      <c r="C1071" s="7" t="s">
        <v>89</v>
      </c>
      <c r="D1071" s="184">
        <v>43189</v>
      </c>
      <c r="E1071" s="3784"/>
      <c r="G1071" s="51"/>
    </row>
    <row r="1072" spans="2:7" ht="9.9499999999999993" customHeight="1" x14ac:dyDescent="0.2">
      <c r="B1072" s="7" t="s">
        <v>159</v>
      </c>
      <c r="C1072" s="7" t="s">
        <v>185</v>
      </c>
      <c r="D1072" s="184">
        <v>43189</v>
      </c>
      <c r="E1072" s="3784"/>
      <c r="G1072" s="51"/>
    </row>
    <row r="1073" spans="2:7" ht="9.9499999999999993" customHeight="1" x14ac:dyDescent="0.2">
      <c r="B1073" s="7" t="s">
        <v>214</v>
      </c>
      <c r="C1073" s="7" t="s">
        <v>339</v>
      </c>
      <c r="D1073" s="184">
        <v>43189</v>
      </c>
      <c r="E1073" s="3784"/>
      <c r="G1073" s="51"/>
    </row>
    <row r="1074" spans="2:7" ht="9.9499999999999993" customHeight="1" x14ac:dyDescent="0.2">
      <c r="B1074" s="7" t="s">
        <v>92</v>
      </c>
      <c r="C1074" s="7" t="s">
        <v>90</v>
      </c>
      <c r="D1074" s="184">
        <v>43189</v>
      </c>
      <c r="E1074" s="3784"/>
      <c r="G1074" s="51"/>
    </row>
    <row r="1075" spans="2:7" ht="9.9499999999999993" customHeight="1" x14ac:dyDescent="0.2">
      <c r="B1075" s="7" t="s">
        <v>94</v>
      </c>
      <c r="C1075" s="7" t="s">
        <v>125</v>
      </c>
      <c r="D1075" s="184">
        <v>43189</v>
      </c>
      <c r="E1075" s="3784"/>
      <c r="G1075" s="51"/>
    </row>
    <row r="1076" spans="2:7" ht="9.9499999999999993" customHeight="1" x14ac:dyDescent="0.2">
      <c r="B1076" s="7" t="s">
        <v>283</v>
      </c>
      <c r="C1076" s="7" t="s">
        <v>94</v>
      </c>
      <c r="D1076" s="184">
        <v>43189</v>
      </c>
      <c r="E1076" s="3784"/>
      <c r="G1076" s="51"/>
    </row>
    <row r="1077" spans="2:7" ht="9.9499999999999993" customHeight="1" x14ac:dyDescent="0.2">
      <c r="B1077" s="7" t="s">
        <v>129</v>
      </c>
      <c r="C1077" s="7" t="s">
        <v>101</v>
      </c>
      <c r="D1077" s="184">
        <v>43189</v>
      </c>
      <c r="E1077" s="3784"/>
      <c r="G1077" s="51"/>
    </row>
    <row r="1078" spans="2:7" ht="9.9499999999999993" customHeight="1" x14ac:dyDescent="0.2">
      <c r="B1078" s="7" t="s">
        <v>92</v>
      </c>
      <c r="C1078" s="7" t="s">
        <v>159</v>
      </c>
      <c r="D1078" s="184">
        <v>43189</v>
      </c>
      <c r="E1078" s="3784"/>
      <c r="G1078" s="51"/>
    </row>
    <row r="1079" spans="2:7" ht="9.9499999999999993" customHeight="1" x14ac:dyDescent="0.2">
      <c r="B1079" s="7" t="s">
        <v>92</v>
      </c>
      <c r="C1079" s="7" t="s">
        <v>129</v>
      </c>
      <c r="D1079" s="184">
        <v>43189</v>
      </c>
      <c r="E1079" s="3784"/>
      <c r="G1079" s="51"/>
    </row>
    <row r="1080" spans="2:7" ht="9.9499999999999993" customHeight="1" x14ac:dyDescent="0.2">
      <c r="B1080" s="7" t="s">
        <v>283</v>
      </c>
      <c r="C1080" s="7" t="s">
        <v>97</v>
      </c>
      <c r="D1080" s="184">
        <v>43189</v>
      </c>
      <c r="E1080" s="3784"/>
      <c r="G1080" s="51"/>
    </row>
    <row r="1081" spans="2:7" ht="9.9499999999999993" customHeight="1" x14ac:dyDescent="0.2">
      <c r="B1081" s="7" t="s">
        <v>92</v>
      </c>
      <c r="C1081" s="7" t="s">
        <v>214</v>
      </c>
      <c r="D1081" s="184">
        <v>43189</v>
      </c>
      <c r="E1081" s="3784"/>
      <c r="G1081" s="51"/>
    </row>
    <row r="1082" spans="2:7" ht="9.9499999999999993" customHeight="1" x14ac:dyDescent="0.2">
      <c r="B1082" s="7" t="s">
        <v>92</v>
      </c>
      <c r="C1082" s="7" t="s">
        <v>283</v>
      </c>
      <c r="D1082" s="184">
        <v>43189</v>
      </c>
      <c r="E1082" s="3784"/>
      <c r="G1082" s="51"/>
    </row>
    <row r="1083" spans="2:7" ht="9.9499999999999993" customHeight="1" x14ac:dyDescent="0.2">
      <c r="B1083" s="7" t="s">
        <v>125</v>
      </c>
      <c r="C1083" s="7" t="s">
        <v>208</v>
      </c>
      <c r="D1083" s="184">
        <v>43224</v>
      </c>
      <c r="E1083" s="3784"/>
      <c r="G1083" s="51"/>
    </row>
    <row r="1084" spans="2:7" ht="9.9499999999999993" customHeight="1" x14ac:dyDescent="0.2">
      <c r="B1084" s="7" t="s">
        <v>97</v>
      </c>
      <c r="C1084" s="7" t="s">
        <v>94</v>
      </c>
      <c r="D1084" s="184">
        <v>43224</v>
      </c>
      <c r="E1084" s="3784"/>
      <c r="G1084" s="51"/>
    </row>
    <row r="1085" spans="2:7" ht="9.9499999999999993" customHeight="1" x14ac:dyDescent="0.2">
      <c r="B1085" s="7" t="s">
        <v>125</v>
      </c>
      <c r="C1085" s="7" t="s">
        <v>207</v>
      </c>
      <c r="D1085" s="184">
        <v>43224</v>
      </c>
      <c r="E1085" s="3784"/>
      <c r="G1085" s="51"/>
    </row>
    <row r="1086" spans="2:7" ht="9.9499999999999993" customHeight="1" x14ac:dyDescent="0.2">
      <c r="B1086" s="7" t="s">
        <v>125</v>
      </c>
      <c r="C1086" s="7" t="s">
        <v>159</v>
      </c>
      <c r="D1086" s="184">
        <v>43224</v>
      </c>
      <c r="E1086" s="3784"/>
      <c r="G1086" s="51"/>
    </row>
    <row r="1087" spans="2:7" ht="9.9499999999999993" customHeight="1" x14ac:dyDescent="0.2">
      <c r="B1087" s="7" t="s">
        <v>125</v>
      </c>
      <c r="C1087" s="7" t="s">
        <v>90</v>
      </c>
      <c r="D1087" s="184">
        <v>43224</v>
      </c>
      <c r="E1087" s="3784"/>
      <c r="G1087" s="51"/>
    </row>
    <row r="1088" spans="2:7" ht="9.9499999999999993" customHeight="1" x14ac:dyDescent="0.2">
      <c r="B1088" s="7" t="s">
        <v>89</v>
      </c>
      <c r="C1088" s="7" t="s">
        <v>92</v>
      </c>
      <c r="D1088" s="184">
        <v>43224</v>
      </c>
      <c r="E1088" s="3784"/>
      <c r="G1088" s="51"/>
    </row>
    <row r="1089" spans="2:7" ht="9.9499999999999993" customHeight="1" x14ac:dyDescent="0.2">
      <c r="B1089" s="7" t="s">
        <v>89</v>
      </c>
      <c r="C1089" s="7" t="s">
        <v>97</v>
      </c>
      <c r="D1089" s="184">
        <v>43224</v>
      </c>
      <c r="E1089" s="3784"/>
      <c r="G1089" s="51"/>
    </row>
    <row r="1090" spans="2:7" ht="9.9499999999999993" customHeight="1" x14ac:dyDescent="0.2">
      <c r="B1090" s="7" t="s">
        <v>125</v>
      </c>
      <c r="C1090" s="7" t="s">
        <v>89</v>
      </c>
      <c r="D1090" s="184">
        <v>43224</v>
      </c>
      <c r="E1090" s="3784"/>
      <c r="G1090" s="51"/>
    </row>
    <row r="1091" spans="2:7" ht="9.9499999999999993" customHeight="1" x14ac:dyDescent="0.2">
      <c r="B1091" s="7" t="s">
        <v>101</v>
      </c>
      <c r="C1091" s="7" t="s">
        <v>125</v>
      </c>
      <c r="D1091" s="184">
        <v>43224</v>
      </c>
      <c r="E1091" s="3784"/>
      <c r="G1091" s="51"/>
    </row>
    <row r="1092" spans="2:7" ht="9.9499999999999993" customHeight="1" x14ac:dyDescent="0.2">
      <c r="B1092" s="7" t="s">
        <v>348</v>
      </c>
      <c r="C1092" s="7" t="s">
        <v>185</v>
      </c>
      <c r="D1092" s="184">
        <v>43245</v>
      </c>
      <c r="E1092" s="3784"/>
      <c r="G1092" s="51"/>
    </row>
    <row r="1093" spans="2:7" ht="9.9499999999999993" customHeight="1" x14ac:dyDescent="0.2">
      <c r="B1093" s="7" t="s">
        <v>94</v>
      </c>
      <c r="C1093" s="7" t="s">
        <v>97</v>
      </c>
      <c r="D1093" s="184">
        <v>43245</v>
      </c>
      <c r="E1093" s="3784"/>
      <c r="G1093" s="51"/>
    </row>
    <row r="1094" spans="2:7" ht="9.9499999999999993" customHeight="1" x14ac:dyDescent="0.2">
      <c r="B1094" s="7" t="s">
        <v>159</v>
      </c>
      <c r="C1094" s="7" t="s">
        <v>90</v>
      </c>
      <c r="D1094" s="184">
        <v>43245</v>
      </c>
      <c r="E1094" s="3784"/>
      <c r="G1094" s="51"/>
    </row>
    <row r="1095" spans="2:7" ht="9.9499999999999993" customHeight="1" x14ac:dyDescent="0.2">
      <c r="B1095" s="7" t="s">
        <v>213</v>
      </c>
      <c r="C1095" s="7" t="s">
        <v>129</v>
      </c>
      <c r="D1095" s="184">
        <v>43245</v>
      </c>
      <c r="E1095" s="3784"/>
      <c r="G1095" s="51"/>
    </row>
    <row r="1096" spans="2:7" ht="9.9499999999999993" customHeight="1" x14ac:dyDescent="0.2">
      <c r="B1096" s="7" t="s">
        <v>94</v>
      </c>
      <c r="C1096" s="7" t="s">
        <v>213</v>
      </c>
      <c r="D1096" s="184">
        <v>43245</v>
      </c>
      <c r="E1096" s="3784"/>
      <c r="G1096" s="51"/>
    </row>
    <row r="1097" spans="2:7" ht="9.9499999999999993" customHeight="1" x14ac:dyDescent="0.2">
      <c r="B1097" s="7" t="s">
        <v>100</v>
      </c>
      <c r="C1097" s="7" t="s">
        <v>348</v>
      </c>
      <c r="D1097" s="184">
        <v>43245</v>
      </c>
      <c r="E1097" s="3784"/>
      <c r="G1097" s="51"/>
    </row>
    <row r="1098" spans="2:7" ht="9.9499999999999993" customHeight="1" x14ac:dyDescent="0.2">
      <c r="B1098" s="7" t="s">
        <v>125</v>
      </c>
      <c r="C1098" s="7" t="s">
        <v>101</v>
      </c>
      <c r="D1098" s="184">
        <v>43245</v>
      </c>
      <c r="E1098" s="3784"/>
      <c r="G1098" s="51"/>
    </row>
    <row r="1099" spans="2:7" ht="9.9499999999999993" customHeight="1" x14ac:dyDescent="0.2">
      <c r="B1099" s="7" t="s">
        <v>94</v>
      </c>
      <c r="C1099" s="7" t="s">
        <v>159</v>
      </c>
      <c r="D1099" s="184">
        <v>43245</v>
      </c>
      <c r="E1099" s="3784"/>
      <c r="G1099" s="51"/>
    </row>
    <row r="1100" spans="2:7" ht="9.9499999999999993" customHeight="1" x14ac:dyDescent="0.2">
      <c r="B1100" s="7" t="s">
        <v>92</v>
      </c>
      <c r="C1100" s="7" t="s">
        <v>94</v>
      </c>
      <c r="D1100" s="184">
        <v>43245</v>
      </c>
      <c r="E1100" s="3784"/>
      <c r="G1100" s="51"/>
    </row>
    <row r="1101" spans="2:7" ht="9.9499999999999993" customHeight="1" x14ac:dyDescent="0.2">
      <c r="B1101" s="7" t="s">
        <v>92</v>
      </c>
      <c r="C1101" s="7" t="s">
        <v>89</v>
      </c>
      <c r="D1101" s="184">
        <v>43245</v>
      </c>
      <c r="E1101" s="3784"/>
      <c r="G1101" s="51"/>
    </row>
    <row r="1102" spans="2:7" ht="9.9499999999999993" customHeight="1" x14ac:dyDescent="0.2">
      <c r="B1102" s="7" t="s">
        <v>100</v>
      </c>
      <c r="C1102" s="7" t="s">
        <v>125</v>
      </c>
      <c r="D1102" s="184">
        <v>43245</v>
      </c>
      <c r="E1102" s="3784"/>
      <c r="G1102" s="51"/>
    </row>
    <row r="1103" spans="2:7" ht="9.9499999999999993" customHeight="1" x14ac:dyDescent="0.2">
      <c r="B1103" s="7" t="s">
        <v>92</v>
      </c>
      <c r="C1103" s="7" t="s">
        <v>100</v>
      </c>
      <c r="D1103" s="184">
        <v>43245</v>
      </c>
      <c r="E1103" s="3784"/>
      <c r="G1103" s="51"/>
    </row>
    <row r="1104" spans="2:7" ht="9.9499999999999993" customHeight="1" x14ac:dyDescent="0.2">
      <c r="B1104" s="7" t="s">
        <v>92</v>
      </c>
      <c r="C1104" s="7" t="s">
        <v>348</v>
      </c>
      <c r="D1104" s="184">
        <v>43259</v>
      </c>
      <c r="E1104" s="3784"/>
      <c r="G1104" s="51"/>
    </row>
    <row r="1105" spans="2:7" ht="9.9499999999999993" customHeight="1" x14ac:dyDescent="0.2">
      <c r="B1105" s="7" t="s">
        <v>213</v>
      </c>
      <c r="C1105" s="7" t="s">
        <v>89</v>
      </c>
      <c r="D1105" s="184">
        <v>43259</v>
      </c>
      <c r="E1105" s="3784"/>
      <c r="G1105" s="51"/>
    </row>
    <row r="1106" spans="2:7" ht="9.9499999999999993" customHeight="1" x14ac:dyDescent="0.2">
      <c r="B1106" s="7" t="s">
        <v>97</v>
      </c>
      <c r="C1106" s="7" t="s">
        <v>214</v>
      </c>
      <c r="D1106" s="184">
        <v>43259</v>
      </c>
      <c r="E1106" s="3784"/>
      <c r="G1106" s="51"/>
    </row>
    <row r="1107" spans="2:7" ht="9.9499999999999993" customHeight="1" x14ac:dyDescent="0.2">
      <c r="B1107" s="7" t="s">
        <v>94</v>
      </c>
      <c r="C1107" s="7" t="s">
        <v>185</v>
      </c>
      <c r="D1107" s="184">
        <v>43259</v>
      </c>
      <c r="E1107" s="3784"/>
      <c r="G1107" s="51"/>
    </row>
    <row r="1108" spans="2:7" ht="9.9499999999999993" customHeight="1" x14ac:dyDescent="0.2">
      <c r="B1108" s="7" t="s">
        <v>208</v>
      </c>
      <c r="C1108" s="7" t="s">
        <v>184</v>
      </c>
      <c r="D1108" s="184">
        <v>43259</v>
      </c>
      <c r="E1108" s="3784"/>
      <c r="G1108" s="51"/>
    </row>
    <row r="1109" spans="2:7" ht="9.9499999999999993" customHeight="1" x14ac:dyDescent="0.2">
      <c r="B1109" s="7" t="s">
        <v>93</v>
      </c>
      <c r="C1109" s="7" t="s">
        <v>129</v>
      </c>
      <c r="D1109" s="184">
        <v>43259</v>
      </c>
      <c r="E1109" s="3784"/>
      <c r="G1109" s="51"/>
    </row>
    <row r="1110" spans="2:7" ht="9.9499999999999993" customHeight="1" x14ac:dyDescent="0.2">
      <c r="B1110" s="7" t="s">
        <v>100</v>
      </c>
      <c r="C1110" s="7" t="s">
        <v>208</v>
      </c>
      <c r="D1110" s="184">
        <v>43259</v>
      </c>
      <c r="E1110" s="3784"/>
      <c r="G1110" s="51"/>
    </row>
    <row r="1111" spans="2:7" ht="9.9499999999999993" customHeight="1" x14ac:dyDescent="0.2">
      <c r="B1111" s="7" t="s">
        <v>92</v>
      </c>
      <c r="C1111" s="7" t="s">
        <v>125</v>
      </c>
      <c r="D1111" s="184">
        <v>43259</v>
      </c>
      <c r="E1111" s="3784"/>
      <c r="G1111" s="51"/>
    </row>
    <row r="1112" spans="2:7" ht="9.9499999999999993" customHeight="1" x14ac:dyDescent="0.2">
      <c r="B1112" s="7" t="s">
        <v>94</v>
      </c>
      <c r="C1112" s="7" t="s">
        <v>100</v>
      </c>
      <c r="D1112" s="184">
        <v>43259</v>
      </c>
      <c r="E1112" s="3784"/>
      <c r="G1112" s="51"/>
    </row>
    <row r="1113" spans="2:7" ht="9.9499999999999993" customHeight="1" x14ac:dyDescent="0.2">
      <c r="B1113" s="7" t="s">
        <v>213</v>
      </c>
      <c r="C1113" s="7" t="s">
        <v>93</v>
      </c>
      <c r="D1113" s="184">
        <v>43259</v>
      </c>
      <c r="E1113" s="3784"/>
      <c r="G1113" s="51"/>
    </row>
    <row r="1114" spans="2:7" ht="9.9499999999999993" customHeight="1" x14ac:dyDescent="0.2">
      <c r="B1114" s="7" t="s">
        <v>94</v>
      </c>
      <c r="C1114" s="7" t="s">
        <v>92</v>
      </c>
      <c r="D1114" s="184">
        <v>43259</v>
      </c>
      <c r="E1114" s="3784"/>
      <c r="G1114" s="51"/>
    </row>
    <row r="1115" spans="2:7" ht="9.9499999999999993" customHeight="1" x14ac:dyDescent="0.2">
      <c r="B1115" s="7" t="s">
        <v>339</v>
      </c>
      <c r="C1115" s="7" t="s">
        <v>213</v>
      </c>
      <c r="D1115" s="184">
        <v>43259</v>
      </c>
      <c r="E1115" s="3784"/>
      <c r="G1115" s="51"/>
    </row>
    <row r="1116" spans="2:7" ht="9.9499999999999993" customHeight="1" x14ac:dyDescent="0.2">
      <c r="B1116" s="7" t="s">
        <v>339</v>
      </c>
      <c r="C1116" s="7" t="s">
        <v>97</v>
      </c>
      <c r="D1116" s="184">
        <v>43259</v>
      </c>
      <c r="E1116" s="3784"/>
      <c r="G1116" s="51"/>
    </row>
    <row r="1117" spans="2:7" ht="9.9499999999999993" customHeight="1" x14ac:dyDescent="0.2">
      <c r="B1117" s="7" t="s">
        <v>339</v>
      </c>
      <c r="C1117" s="7" t="s">
        <v>94</v>
      </c>
      <c r="D1117" s="184">
        <v>43259</v>
      </c>
      <c r="E1117" s="3784"/>
      <c r="G1117" s="51"/>
    </row>
    <row r="1118" spans="2:7" ht="9.9499999999999993" customHeight="1" x14ac:dyDescent="0.2">
      <c r="B1118" s="7" t="s">
        <v>159</v>
      </c>
      <c r="C1118" s="7" t="s">
        <v>129</v>
      </c>
      <c r="D1118" s="184">
        <v>43276</v>
      </c>
      <c r="E1118" s="3784"/>
      <c r="G1118" s="51"/>
    </row>
    <row r="1119" spans="2:7" ht="9.9499999999999993" customHeight="1" x14ac:dyDescent="0.2">
      <c r="B1119" s="7" t="s">
        <v>159</v>
      </c>
      <c r="C1119" s="7" t="s">
        <v>200</v>
      </c>
      <c r="D1119" s="184">
        <v>43276</v>
      </c>
      <c r="E1119" s="3784"/>
      <c r="G1119" s="51"/>
    </row>
    <row r="1120" spans="2:7" ht="9.9499999999999993" customHeight="1" x14ac:dyDescent="0.2">
      <c r="B1120" s="7" t="s">
        <v>89</v>
      </c>
      <c r="C1120" s="7" t="s">
        <v>208</v>
      </c>
      <c r="D1120" s="184">
        <v>43276</v>
      </c>
      <c r="E1120" s="3784"/>
      <c r="G1120" s="51"/>
    </row>
    <row r="1121" spans="2:7" ht="9.9499999999999993" customHeight="1" x14ac:dyDescent="0.2">
      <c r="B1121" s="7" t="s">
        <v>283</v>
      </c>
      <c r="C1121" s="7" t="s">
        <v>125</v>
      </c>
      <c r="D1121" s="184">
        <v>43276</v>
      </c>
      <c r="E1121" s="3784"/>
      <c r="G1121" s="51"/>
    </row>
    <row r="1122" spans="2:7" ht="9.9499999999999993" customHeight="1" x14ac:dyDescent="0.2">
      <c r="B1122" s="7" t="s">
        <v>184</v>
      </c>
      <c r="C1122" s="7" t="s">
        <v>97</v>
      </c>
      <c r="D1122" s="184">
        <v>43276</v>
      </c>
      <c r="E1122" s="3784"/>
      <c r="G1122" s="51"/>
    </row>
    <row r="1123" spans="2:7" ht="9.9499999999999993" customHeight="1" x14ac:dyDescent="0.2">
      <c r="B1123" s="7" t="s">
        <v>185</v>
      </c>
      <c r="C1123" s="7" t="s">
        <v>92</v>
      </c>
      <c r="D1123" s="184">
        <v>43276</v>
      </c>
      <c r="E1123" s="3784"/>
      <c r="G1123" s="51"/>
    </row>
    <row r="1124" spans="2:7" ht="9.9499999999999993" customHeight="1" x14ac:dyDescent="0.2">
      <c r="B1124" s="7" t="s">
        <v>88</v>
      </c>
      <c r="C1124" s="7" t="s">
        <v>159</v>
      </c>
      <c r="D1124" s="184">
        <v>43276</v>
      </c>
      <c r="E1124" s="3784"/>
      <c r="G1124" s="51"/>
    </row>
    <row r="1125" spans="2:7" ht="9.9499999999999993" customHeight="1" x14ac:dyDescent="0.2">
      <c r="B1125" s="7" t="s">
        <v>214</v>
      </c>
      <c r="C1125" s="7" t="s">
        <v>100</v>
      </c>
      <c r="D1125" s="184">
        <v>43276</v>
      </c>
      <c r="E1125" s="3784"/>
      <c r="G1125" s="51"/>
    </row>
    <row r="1126" spans="2:7" ht="9.9499999999999993" customHeight="1" x14ac:dyDescent="0.2">
      <c r="B1126" s="7" t="s">
        <v>214</v>
      </c>
      <c r="C1126" s="7" t="s">
        <v>185</v>
      </c>
      <c r="D1126" s="184">
        <v>43276</v>
      </c>
      <c r="E1126" s="3784"/>
      <c r="G1126" s="51"/>
    </row>
    <row r="1127" spans="2:7" ht="9.9499999999999993" customHeight="1" x14ac:dyDescent="0.2">
      <c r="B1127" s="7" t="s">
        <v>214</v>
      </c>
      <c r="C1127" s="7" t="s">
        <v>94</v>
      </c>
      <c r="D1127" s="184">
        <v>43276</v>
      </c>
      <c r="E1127" s="3784"/>
      <c r="G1127" s="51"/>
    </row>
    <row r="1128" spans="2:7" ht="9.9499999999999993" customHeight="1" x14ac:dyDescent="0.2">
      <c r="B1128" s="7" t="s">
        <v>101</v>
      </c>
      <c r="C1128" s="7" t="s">
        <v>283</v>
      </c>
      <c r="D1128" s="184">
        <v>43276</v>
      </c>
      <c r="E1128" s="3784"/>
      <c r="G1128" s="51"/>
    </row>
    <row r="1129" spans="2:7" ht="9.9499999999999993" customHeight="1" x14ac:dyDescent="0.2">
      <c r="B1129" s="7" t="s">
        <v>101</v>
      </c>
      <c r="C1129" s="7" t="s">
        <v>89</v>
      </c>
      <c r="D1129" s="184">
        <v>43276</v>
      </c>
      <c r="E1129" s="3784"/>
      <c r="G1129" s="51"/>
    </row>
    <row r="1130" spans="2:7" ht="9.9499999999999993" customHeight="1" x14ac:dyDescent="0.2">
      <c r="B1130" s="7" t="s">
        <v>214</v>
      </c>
      <c r="C1130" s="7" t="s">
        <v>88</v>
      </c>
      <c r="D1130" s="184">
        <v>43276</v>
      </c>
      <c r="E1130" s="3784"/>
      <c r="G1130" s="51"/>
    </row>
    <row r="1131" spans="2:7" ht="9.9499999999999993" customHeight="1" x14ac:dyDescent="0.2">
      <c r="B1131" s="7" t="s">
        <v>214</v>
      </c>
      <c r="C1131" s="7" t="s">
        <v>101</v>
      </c>
      <c r="D1131" s="184">
        <v>43276</v>
      </c>
      <c r="E1131" s="3784"/>
      <c r="G1131" s="51"/>
    </row>
    <row r="1132" spans="2:7" ht="9.9499999999999993" customHeight="1" thickBot="1" x14ac:dyDescent="0.25">
      <c r="B1132" s="189" t="s">
        <v>184</v>
      </c>
      <c r="C1132" s="189" t="s">
        <v>214</v>
      </c>
      <c r="D1132" s="190">
        <v>43276</v>
      </c>
      <c r="E1132" s="3784"/>
      <c r="G1132" s="51"/>
    </row>
    <row r="1133" spans="2:7" ht="9.9499999999999993" customHeight="1" thickTop="1" x14ac:dyDescent="0.2">
      <c r="B1133" s="7" t="s">
        <v>92</v>
      </c>
      <c r="C1133" s="7" t="s">
        <v>159</v>
      </c>
      <c r="D1133" s="184">
        <v>43343</v>
      </c>
      <c r="E1133" s="188"/>
      <c r="G1133" s="51"/>
    </row>
    <row r="1134" spans="2:7" ht="9.9499999999999993" customHeight="1" x14ac:dyDescent="0.2">
      <c r="B1134" s="7" t="s">
        <v>90</v>
      </c>
      <c r="C1134" s="7" t="s">
        <v>97</v>
      </c>
      <c r="D1134" s="184">
        <v>43343</v>
      </c>
      <c r="E1134" s="188"/>
      <c r="G1134" s="51"/>
    </row>
    <row r="1135" spans="2:7" ht="9.9499999999999993" customHeight="1" x14ac:dyDescent="0.2">
      <c r="B1135" s="7" t="s">
        <v>608</v>
      </c>
      <c r="C1135" s="7" t="s">
        <v>208</v>
      </c>
      <c r="D1135" s="184">
        <v>43343</v>
      </c>
      <c r="E1135" s="188"/>
      <c r="G1135" s="51"/>
    </row>
    <row r="1136" spans="2:7" ht="9.9499999999999993" customHeight="1" x14ac:dyDescent="0.2">
      <c r="B1136" s="7" t="s">
        <v>608</v>
      </c>
      <c r="C1136" s="7" t="s">
        <v>98</v>
      </c>
      <c r="D1136" s="184">
        <v>43343</v>
      </c>
      <c r="E1136" s="188"/>
      <c r="G1136" s="51"/>
    </row>
    <row r="1137" spans="2:7" ht="9.9499999999999993" customHeight="1" x14ac:dyDescent="0.2">
      <c r="B1137" s="7" t="s">
        <v>608</v>
      </c>
      <c r="C1137" s="7" t="s">
        <v>104</v>
      </c>
      <c r="D1137" s="184">
        <v>43343</v>
      </c>
      <c r="E1137" s="188"/>
      <c r="G1137" s="51"/>
    </row>
    <row r="1138" spans="2:7" ht="9.9499999999999993" customHeight="1" x14ac:dyDescent="0.2">
      <c r="B1138" s="7" t="s">
        <v>125</v>
      </c>
      <c r="C1138" s="7" t="s">
        <v>185</v>
      </c>
      <c r="D1138" s="184">
        <v>43343</v>
      </c>
      <c r="E1138" s="188"/>
      <c r="G1138" s="51"/>
    </row>
    <row r="1139" spans="2:7" ht="9.9499999999999993" customHeight="1" x14ac:dyDescent="0.2">
      <c r="B1139" s="7" t="s">
        <v>100</v>
      </c>
      <c r="C1139" s="7" t="s">
        <v>608</v>
      </c>
      <c r="D1139" s="184">
        <v>43343</v>
      </c>
      <c r="E1139" s="188"/>
      <c r="G1139" s="51"/>
    </row>
    <row r="1140" spans="2:7" ht="9.9499999999999993" customHeight="1" x14ac:dyDescent="0.2">
      <c r="B1140" s="7" t="s">
        <v>89</v>
      </c>
      <c r="C1140" s="7" t="s">
        <v>92</v>
      </c>
      <c r="D1140" s="184">
        <v>43343</v>
      </c>
      <c r="E1140" s="188"/>
      <c r="G1140" s="51"/>
    </row>
    <row r="1141" spans="2:7" ht="9.9499999999999993" customHeight="1" x14ac:dyDescent="0.2">
      <c r="B1141" s="7" t="s">
        <v>90</v>
      </c>
      <c r="C1141" s="7" t="s">
        <v>125</v>
      </c>
      <c r="D1141" s="184">
        <v>43343</v>
      </c>
      <c r="E1141" s="188"/>
      <c r="G1141" s="51"/>
    </row>
    <row r="1142" spans="2:7" ht="9.9499999999999993" customHeight="1" x14ac:dyDescent="0.2">
      <c r="B1142" s="7" t="s">
        <v>94</v>
      </c>
      <c r="C1142" s="7" t="s">
        <v>207</v>
      </c>
      <c r="D1142" s="184">
        <v>43343</v>
      </c>
      <c r="E1142" s="188"/>
      <c r="G1142" s="51"/>
    </row>
    <row r="1143" spans="2:7" ht="9.9499999999999993" customHeight="1" x14ac:dyDescent="0.2">
      <c r="B1143" s="7" t="s">
        <v>94</v>
      </c>
      <c r="C1143" s="7" t="s">
        <v>90</v>
      </c>
      <c r="D1143" s="184">
        <v>43343</v>
      </c>
      <c r="E1143" s="188"/>
      <c r="G1143" s="51"/>
    </row>
    <row r="1144" spans="2:7" ht="9.9499999999999993" customHeight="1" x14ac:dyDescent="0.2">
      <c r="B1144" s="7" t="s">
        <v>89</v>
      </c>
      <c r="C1144" s="7" t="s">
        <v>100</v>
      </c>
      <c r="D1144" s="184">
        <v>43343</v>
      </c>
      <c r="E1144" s="188"/>
      <c r="G1144" s="51"/>
    </row>
    <row r="1145" spans="2:7" ht="9.9499999999999993" customHeight="1" x14ac:dyDescent="0.2">
      <c r="B1145" s="7" t="s">
        <v>89</v>
      </c>
      <c r="C1145" s="7" t="s">
        <v>94</v>
      </c>
      <c r="D1145" s="184">
        <v>43343</v>
      </c>
      <c r="E1145" s="188"/>
      <c r="G1145" s="51"/>
    </row>
    <row r="1146" spans="2:7" ht="9.9499999999999993" customHeight="1" x14ac:dyDescent="0.2">
      <c r="B1146" s="7" t="s">
        <v>213</v>
      </c>
      <c r="C1146" s="7" t="s">
        <v>184</v>
      </c>
      <c r="D1146" s="184">
        <v>43371</v>
      </c>
      <c r="E1146" s="188"/>
      <c r="G1146" s="51"/>
    </row>
    <row r="1147" spans="2:7" ht="9.9499999999999993" customHeight="1" x14ac:dyDescent="0.2">
      <c r="B1147" s="7" t="s">
        <v>200</v>
      </c>
      <c r="C1147" s="7" t="s">
        <v>185</v>
      </c>
      <c r="D1147" s="184">
        <v>43371</v>
      </c>
      <c r="E1147" s="188"/>
      <c r="G1147" s="51"/>
    </row>
    <row r="1148" spans="2:7" ht="9.9499999999999993" customHeight="1" x14ac:dyDescent="0.2">
      <c r="B1148" s="7" t="s">
        <v>207</v>
      </c>
      <c r="C1148" s="7" t="s">
        <v>208</v>
      </c>
      <c r="D1148" s="184">
        <v>43371</v>
      </c>
      <c r="E1148" s="188"/>
      <c r="G1148" s="51"/>
    </row>
    <row r="1149" spans="2:7" ht="9.9499999999999993" customHeight="1" x14ac:dyDescent="0.2">
      <c r="B1149" s="7" t="s">
        <v>214</v>
      </c>
      <c r="C1149" s="7" t="s">
        <v>97</v>
      </c>
      <c r="D1149" s="184">
        <v>43371</v>
      </c>
      <c r="E1149" s="188"/>
      <c r="G1149" s="51"/>
    </row>
    <row r="1150" spans="2:7" ht="9.9499999999999993" customHeight="1" x14ac:dyDescent="0.2">
      <c r="B1150" s="7" t="s">
        <v>92</v>
      </c>
      <c r="C1150" s="7" t="s">
        <v>283</v>
      </c>
      <c r="D1150" s="184">
        <v>43371</v>
      </c>
      <c r="E1150" s="188"/>
      <c r="G1150" s="51"/>
    </row>
    <row r="1151" spans="2:7" ht="9.9499999999999993" customHeight="1" x14ac:dyDescent="0.2">
      <c r="B1151" s="7" t="s">
        <v>213</v>
      </c>
      <c r="C1151" s="7" t="s">
        <v>207</v>
      </c>
      <c r="D1151" s="184">
        <v>43371</v>
      </c>
      <c r="E1151" s="188"/>
      <c r="G1151" s="51"/>
    </row>
    <row r="1152" spans="2:7" ht="9.9499999999999993" customHeight="1" x14ac:dyDescent="0.2">
      <c r="B1152" s="7" t="s">
        <v>92</v>
      </c>
      <c r="C1152" s="7" t="s">
        <v>90</v>
      </c>
      <c r="D1152" s="184">
        <v>43371</v>
      </c>
      <c r="E1152" s="188"/>
      <c r="G1152" s="51"/>
    </row>
    <row r="1153" spans="2:7" ht="9.9499999999999993" customHeight="1" x14ac:dyDescent="0.2">
      <c r="B1153" s="7" t="s">
        <v>129</v>
      </c>
      <c r="C1153" s="7" t="s">
        <v>200</v>
      </c>
      <c r="D1153" s="184">
        <v>43371</v>
      </c>
      <c r="E1153" s="188"/>
      <c r="G1153" s="51"/>
    </row>
    <row r="1154" spans="2:7" ht="9.9499999999999993" customHeight="1" x14ac:dyDescent="0.2">
      <c r="B1154" s="7" t="s">
        <v>125</v>
      </c>
      <c r="C1154" s="7" t="s">
        <v>89</v>
      </c>
      <c r="D1154" s="184">
        <v>43371</v>
      </c>
      <c r="E1154" s="188"/>
      <c r="G1154" s="51"/>
    </row>
    <row r="1155" spans="2:7" ht="9.9499999999999993" customHeight="1" x14ac:dyDescent="0.2">
      <c r="B1155" s="7" t="s">
        <v>159</v>
      </c>
      <c r="C1155" s="7" t="s">
        <v>129</v>
      </c>
      <c r="D1155" s="184">
        <v>43371</v>
      </c>
      <c r="E1155" s="188"/>
      <c r="G1155" s="51"/>
    </row>
    <row r="1156" spans="2:7" ht="9.9499999999999993" customHeight="1" x14ac:dyDescent="0.2">
      <c r="B1156" s="7" t="s">
        <v>125</v>
      </c>
      <c r="C1156" s="7" t="s">
        <v>159</v>
      </c>
      <c r="D1156" s="184">
        <v>43371</v>
      </c>
      <c r="E1156" s="188"/>
      <c r="G1156" s="51"/>
    </row>
    <row r="1157" spans="2:7" ht="9.9499999999999993" customHeight="1" x14ac:dyDescent="0.2">
      <c r="B1157" s="7" t="s">
        <v>94</v>
      </c>
      <c r="C1157" s="7" t="s">
        <v>214</v>
      </c>
      <c r="D1157" s="184">
        <v>43371</v>
      </c>
      <c r="E1157" s="188"/>
      <c r="G1157" s="51"/>
    </row>
    <row r="1158" spans="2:7" ht="9.9499999999999993" customHeight="1" x14ac:dyDescent="0.2">
      <c r="B1158" s="7" t="s">
        <v>94</v>
      </c>
      <c r="C1158" s="7" t="s">
        <v>92</v>
      </c>
      <c r="D1158" s="184">
        <v>43371</v>
      </c>
      <c r="E1158" s="188"/>
      <c r="G1158" s="51"/>
    </row>
    <row r="1159" spans="2:7" ht="9.9499999999999993" customHeight="1" x14ac:dyDescent="0.2">
      <c r="B1159" s="7" t="s">
        <v>94</v>
      </c>
      <c r="C1159" s="7" t="s">
        <v>100</v>
      </c>
      <c r="D1159" s="184">
        <v>43371</v>
      </c>
      <c r="E1159" s="188"/>
      <c r="G1159" s="51"/>
    </row>
    <row r="1160" spans="2:7" ht="9.9499999999999993" customHeight="1" x14ac:dyDescent="0.2">
      <c r="B1160" s="7" t="s">
        <v>213</v>
      </c>
      <c r="C1160" s="7" t="s">
        <v>125</v>
      </c>
      <c r="D1160" s="184">
        <v>43371</v>
      </c>
      <c r="E1160" s="188"/>
      <c r="G1160" s="51"/>
    </row>
    <row r="1161" spans="2:7" ht="9.9499999999999993" customHeight="1" x14ac:dyDescent="0.2">
      <c r="B1161" s="7" t="s">
        <v>213</v>
      </c>
      <c r="C1161" s="7" t="s">
        <v>94</v>
      </c>
      <c r="D1161" s="184">
        <v>43371</v>
      </c>
      <c r="E1161" s="188"/>
      <c r="G1161" s="51"/>
    </row>
    <row r="1162" spans="2:7" ht="9.9499999999999993" customHeight="1" x14ac:dyDescent="0.2">
      <c r="B1162" s="7" t="s">
        <v>101</v>
      </c>
      <c r="C1162" s="7" t="s">
        <v>100</v>
      </c>
      <c r="D1162" s="184">
        <v>43406</v>
      </c>
      <c r="E1162" s="188"/>
      <c r="G1162" s="51"/>
    </row>
    <row r="1163" spans="2:7" ht="9.9499999999999993" customHeight="1" x14ac:dyDescent="0.2">
      <c r="B1163" s="7" t="s">
        <v>184</v>
      </c>
      <c r="C1163" s="7" t="s">
        <v>104</v>
      </c>
      <c r="D1163" s="184">
        <v>43406</v>
      </c>
      <c r="E1163" s="188"/>
      <c r="G1163" s="51"/>
    </row>
    <row r="1164" spans="2:7" ht="9.9499999999999993" customHeight="1" x14ac:dyDescent="0.2">
      <c r="B1164" s="7" t="s">
        <v>185</v>
      </c>
      <c r="C1164" s="7" t="s">
        <v>125</v>
      </c>
      <c r="D1164" s="184">
        <v>43406</v>
      </c>
      <c r="E1164" s="188"/>
      <c r="G1164" s="51"/>
    </row>
    <row r="1165" spans="2:7" ht="9.9499999999999993" customHeight="1" x14ac:dyDescent="0.2">
      <c r="B1165" s="7" t="s">
        <v>159</v>
      </c>
      <c r="C1165" s="7" t="s">
        <v>92</v>
      </c>
      <c r="D1165" s="184">
        <v>43406</v>
      </c>
      <c r="E1165" s="188"/>
      <c r="G1165" s="51"/>
    </row>
    <row r="1166" spans="2:7" ht="9.9499999999999993" customHeight="1" x14ac:dyDescent="0.2">
      <c r="B1166" s="7" t="s">
        <v>159</v>
      </c>
      <c r="C1166" s="7" t="s">
        <v>184</v>
      </c>
      <c r="D1166" s="184">
        <v>43406</v>
      </c>
      <c r="E1166" s="188"/>
      <c r="G1166" s="51"/>
    </row>
    <row r="1167" spans="2:7" ht="9.9499999999999993" customHeight="1" x14ac:dyDescent="0.2">
      <c r="B1167" s="7" t="s">
        <v>185</v>
      </c>
      <c r="C1167" s="7" t="s">
        <v>101</v>
      </c>
      <c r="D1167" s="184">
        <v>43406</v>
      </c>
      <c r="E1167" s="188"/>
      <c r="G1167" s="51"/>
    </row>
    <row r="1168" spans="2:7" ht="9.9499999999999993" customHeight="1" x14ac:dyDescent="0.2">
      <c r="B1168" s="7" t="s">
        <v>214</v>
      </c>
      <c r="C1168" s="7" t="s">
        <v>93</v>
      </c>
      <c r="D1168" s="184">
        <v>43406</v>
      </c>
      <c r="E1168" s="188"/>
      <c r="G1168" s="51"/>
    </row>
    <row r="1169" spans="2:7" ht="9.9499999999999993" customHeight="1" x14ac:dyDescent="0.2">
      <c r="B1169" s="7" t="s">
        <v>89</v>
      </c>
      <c r="C1169" s="7" t="s">
        <v>185</v>
      </c>
      <c r="D1169" s="184">
        <v>43406</v>
      </c>
      <c r="E1169" s="188"/>
      <c r="G1169" s="51"/>
    </row>
    <row r="1170" spans="2:7" ht="9.9499999999999993" customHeight="1" x14ac:dyDescent="0.2">
      <c r="B1170" s="7" t="s">
        <v>214</v>
      </c>
      <c r="C1170" s="7" t="s">
        <v>89</v>
      </c>
      <c r="D1170" s="184">
        <v>43406</v>
      </c>
      <c r="E1170" s="188"/>
      <c r="G1170" s="51"/>
    </row>
    <row r="1171" spans="2:7" ht="9.9499999999999993" customHeight="1" x14ac:dyDescent="0.2">
      <c r="B1171" s="7" t="s">
        <v>159</v>
      </c>
      <c r="C1171" s="7" t="s">
        <v>97</v>
      </c>
      <c r="D1171" s="184">
        <v>43406</v>
      </c>
      <c r="E1171" s="188"/>
      <c r="G1171" s="51"/>
    </row>
    <row r="1172" spans="2:7" ht="9.9499999999999993" customHeight="1" x14ac:dyDescent="0.2">
      <c r="B1172" s="7" t="s">
        <v>214</v>
      </c>
      <c r="C1172" s="7" t="s">
        <v>159</v>
      </c>
      <c r="D1172" s="184">
        <v>43406</v>
      </c>
      <c r="E1172" s="188"/>
      <c r="G1172" s="51"/>
    </row>
    <row r="1173" spans="2:7" ht="9.9499999999999993" customHeight="1" x14ac:dyDescent="0.2">
      <c r="B1173" s="7" t="s">
        <v>94</v>
      </c>
      <c r="C1173" s="7" t="s">
        <v>214</v>
      </c>
      <c r="D1173" s="184">
        <v>43406</v>
      </c>
      <c r="E1173" s="188"/>
      <c r="G1173" s="51"/>
    </row>
    <row r="1174" spans="2:7" ht="9.9499999999999993" customHeight="1" x14ac:dyDescent="0.2">
      <c r="B1174" s="7" t="s">
        <v>97</v>
      </c>
      <c r="C1174" s="7" t="s">
        <v>207</v>
      </c>
      <c r="D1174" s="184">
        <v>43434</v>
      </c>
      <c r="E1174" s="188"/>
      <c r="G1174" s="51"/>
    </row>
    <row r="1175" spans="2:7" ht="9.9499999999999993" customHeight="1" x14ac:dyDescent="0.2">
      <c r="B1175" s="7" t="s">
        <v>89</v>
      </c>
      <c r="C1175" s="7" t="s">
        <v>125</v>
      </c>
      <c r="D1175" s="184">
        <v>43434</v>
      </c>
      <c r="E1175" s="188"/>
      <c r="G1175" s="51"/>
    </row>
    <row r="1176" spans="2:7" ht="9.9499999999999993" customHeight="1" x14ac:dyDescent="0.2">
      <c r="B1176" s="7" t="s">
        <v>92</v>
      </c>
      <c r="C1176" s="7" t="s">
        <v>339</v>
      </c>
      <c r="D1176" s="184">
        <v>43434</v>
      </c>
      <c r="E1176" s="188"/>
      <c r="G1176" s="51"/>
    </row>
    <row r="1177" spans="2:7" ht="9.9499999999999993" customHeight="1" x14ac:dyDescent="0.2">
      <c r="B1177" s="7" t="s">
        <v>92</v>
      </c>
      <c r="C1177" s="7" t="s">
        <v>185</v>
      </c>
      <c r="D1177" s="184">
        <v>43434</v>
      </c>
      <c r="E1177" s="188"/>
      <c r="G1177" s="51"/>
    </row>
    <row r="1178" spans="2:7" ht="9.9499999999999993" customHeight="1" x14ac:dyDescent="0.2">
      <c r="B1178" s="7" t="s">
        <v>608</v>
      </c>
      <c r="C1178" s="7" t="s">
        <v>97</v>
      </c>
      <c r="D1178" s="184">
        <v>43434</v>
      </c>
      <c r="E1178" s="188"/>
      <c r="G1178" s="51"/>
    </row>
    <row r="1179" spans="2:7" ht="9.9499999999999993" customHeight="1" x14ac:dyDescent="0.2">
      <c r="B1179" s="7" t="s">
        <v>184</v>
      </c>
      <c r="C1179" s="7" t="s">
        <v>98</v>
      </c>
      <c r="D1179" s="184">
        <v>43434</v>
      </c>
      <c r="E1179" s="188"/>
      <c r="G1179" s="51"/>
    </row>
    <row r="1180" spans="2:7" ht="9.9499999999999993" customHeight="1" x14ac:dyDescent="0.2">
      <c r="B1180" s="7" t="s">
        <v>92</v>
      </c>
      <c r="C1180" s="7" t="s">
        <v>94</v>
      </c>
      <c r="D1180" s="184">
        <v>43434</v>
      </c>
      <c r="E1180" s="188"/>
      <c r="G1180" s="51"/>
    </row>
    <row r="1181" spans="2:7" ht="9.9499999999999993" customHeight="1" x14ac:dyDescent="0.2">
      <c r="B1181" s="7" t="s">
        <v>89</v>
      </c>
      <c r="C1181" s="7" t="s">
        <v>159</v>
      </c>
      <c r="D1181" s="184">
        <v>43434</v>
      </c>
      <c r="E1181" s="188"/>
      <c r="G1181" s="51"/>
    </row>
    <row r="1182" spans="2:7" ht="9.9499999999999993" customHeight="1" x14ac:dyDescent="0.2">
      <c r="B1182" s="7" t="s">
        <v>92</v>
      </c>
      <c r="C1182" s="7" t="s">
        <v>184</v>
      </c>
      <c r="D1182" s="184">
        <v>43434</v>
      </c>
      <c r="E1182" s="188"/>
      <c r="G1182" s="51"/>
    </row>
    <row r="1183" spans="2:7" ht="9.9499999999999993" customHeight="1" x14ac:dyDescent="0.2">
      <c r="B1183" s="7" t="s">
        <v>608</v>
      </c>
      <c r="C1183" s="7" t="s">
        <v>214</v>
      </c>
      <c r="D1183" s="184">
        <v>43434</v>
      </c>
      <c r="E1183" s="188"/>
      <c r="G1183" s="51"/>
    </row>
    <row r="1184" spans="2:7" ht="9.9499999999999993" customHeight="1" x14ac:dyDescent="0.2">
      <c r="B1184" s="7" t="s">
        <v>608</v>
      </c>
      <c r="C1184" s="7" t="s">
        <v>92</v>
      </c>
      <c r="D1184" s="184">
        <v>43434</v>
      </c>
      <c r="E1184" s="188"/>
      <c r="G1184" s="51"/>
    </row>
    <row r="1185" spans="2:7" ht="9.9499999999999993" customHeight="1" x14ac:dyDescent="0.2">
      <c r="B1185" s="7" t="s">
        <v>283</v>
      </c>
      <c r="C1185" s="7" t="s">
        <v>608</v>
      </c>
      <c r="D1185" s="184">
        <v>43434</v>
      </c>
      <c r="E1185" s="188"/>
      <c r="G1185" s="51"/>
    </row>
    <row r="1186" spans="2:7" ht="9.9499999999999993" customHeight="1" x14ac:dyDescent="0.2">
      <c r="B1186" s="7" t="s">
        <v>283</v>
      </c>
      <c r="C1186" s="7" t="s">
        <v>89</v>
      </c>
      <c r="D1186" s="184">
        <v>43434</v>
      </c>
      <c r="E1186" s="188"/>
      <c r="G1186" s="51"/>
    </row>
    <row r="1187" spans="2:7" ht="9.9499999999999993" customHeight="1" x14ac:dyDescent="0.2">
      <c r="B1187" s="7" t="s">
        <v>94</v>
      </c>
      <c r="C1187" s="7" t="s">
        <v>214</v>
      </c>
      <c r="D1187" s="184">
        <v>43455</v>
      </c>
      <c r="E1187" s="188"/>
      <c r="G1187" s="51"/>
    </row>
    <row r="1188" spans="2:7" ht="9.9499999999999993" customHeight="1" x14ac:dyDescent="0.2">
      <c r="B1188" s="7" t="s">
        <v>88</v>
      </c>
      <c r="C1188" s="7" t="s">
        <v>97</v>
      </c>
      <c r="D1188" s="184">
        <v>43455</v>
      </c>
      <c r="E1188" s="188"/>
      <c r="G1188" s="51"/>
    </row>
    <row r="1189" spans="2:7" ht="9.9499999999999993" customHeight="1" x14ac:dyDescent="0.2">
      <c r="B1189" s="7" t="s">
        <v>89</v>
      </c>
      <c r="C1189" s="7" t="s">
        <v>129</v>
      </c>
      <c r="D1189" s="184">
        <v>43455</v>
      </c>
      <c r="E1189" s="188"/>
      <c r="G1189" s="51"/>
    </row>
    <row r="1190" spans="2:7" ht="9.9499999999999993" customHeight="1" x14ac:dyDescent="0.2">
      <c r="B1190" s="7" t="s">
        <v>125</v>
      </c>
      <c r="C1190" s="7" t="s">
        <v>98</v>
      </c>
      <c r="D1190" s="184">
        <v>43455</v>
      </c>
      <c r="E1190" s="188"/>
      <c r="G1190" s="51"/>
    </row>
    <row r="1191" spans="2:7" ht="9.9499999999999993" customHeight="1" x14ac:dyDescent="0.2">
      <c r="B1191" s="7" t="s">
        <v>339</v>
      </c>
      <c r="C1191" s="7" t="s">
        <v>200</v>
      </c>
      <c r="D1191" s="184">
        <v>43455</v>
      </c>
      <c r="E1191" s="188"/>
      <c r="G1191" s="51"/>
    </row>
    <row r="1192" spans="2:7" ht="9.9499999999999993" customHeight="1" x14ac:dyDescent="0.2">
      <c r="B1192" s="7" t="s">
        <v>159</v>
      </c>
      <c r="C1192" s="7" t="s">
        <v>100</v>
      </c>
      <c r="D1192" s="184">
        <v>43455</v>
      </c>
      <c r="E1192" s="188"/>
      <c r="G1192" s="51"/>
    </row>
    <row r="1193" spans="2:7" ht="9.9499999999999993" customHeight="1" x14ac:dyDescent="0.2">
      <c r="B1193" s="7" t="s">
        <v>159</v>
      </c>
      <c r="C1193" s="7" t="s">
        <v>88</v>
      </c>
      <c r="D1193" s="184">
        <v>43455</v>
      </c>
      <c r="E1193" s="188"/>
      <c r="G1193" s="51"/>
    </row>
    <row r="1194" spans="2:7" ht="9.9499999999999993" customHeight="1" x14ac:dyDescent="0.2">
      <c r="B1194" s="7" t="s">
        <v>159</v>
      </c>
      <c r="C1194" s="7" t="s">
        <v>92</v>
      </c>
      <c r="D1194" s="184">
        <v>43455</v>
      </c>
      <c r="E1194" s="188"/>
      <c r="G1194" s="51"/>
    </row>
    <row r="1195" spans="2:7" ht="9.9499999999999993" customHeight="1" x14ac:dyDescent="0.2">
      <c r="B1195" s="7" t="s">
        <v>89</v>
      </c>
      <c r="C1195" s="7" t="s">
        <v>101</v>
      </c>
      <c r="D1195" s="184">
        <v>43455</v>
      </c>
      <c r="E1195" s="188"/>
      <c r="G1195" s="51"/>
    </row>
    <row r="1196" spans="2:7" ht="9.9499999999999993" customHeight="1" x14ac:dyDescent="0.2">
      <c r="B1196" s="7" t="s">
        <v>89</v>
      </c>
      <c r="C1196" s="7" t="s">
        <v>185</v>
      </c>
      <c r="D1196" s="184">
        <v>43455</v>
      </c>
      <c r="E1196" s="188"/>
      <c r="G1196" s="51"/>
    </row>
    <row r="1197" spans="2:7" ht="9.9499999999999993" customHeight="1" x14ac:dyDescent="0.2">
      <c r="B1197" s="7" t="s">
        <v>89</v>
      </c>
      <c r="C1197" s="7" t="s">
        <v>348</v>
      </c>
      <c r="D1197" s="184">
        <v>43455</v>
      </c>
      <c r="E1197" s="188"/>
      <c r="G1197" s="51"/>
    </row>
    <row r="1198" spans="2:7" ht="9.9499999999999993" customHeight="1" x14ac:dyDescent="0.2">
      <c r="B1198" s="7" t="s">
        <v>339</v>
      </c>
      <c r="C1198" s="7" t="s">
        <v>208</v>
      </c>
      <c r="D1198" s="184">
        <v>43455</v>
      </c>
      <c r="E1198" s="188"/>
      <c r="G1198" s="51"/>
    </row>
    <row r="1199" spans="2:7" ht="9.9499999999999993" customHeight="1" x14ac:dyDescent="0.2">
      <c r="B1199" s="7" t="s">
        <v>89</v>
      </c>
      <c r="C1199" s="7" t="s">
        <v>90</v>
      </c>
      <c r="D1199" s="184">
        <v>43455</v>
      </c>
      <c r="E1199" s="188"/>
      <c r="G1199" s="51"/>
    </row>
    <row r="1200" spans="2:7" ht="9.9499999999999993" customHeight="1" x14ac:dyDescent="0.2">
      <c r="B1200" s="7" t="s">
        <v>89</v>
      </c>
      <c r="C1200" s="7" t="s">
        <v>125</v>
      </c>
      <c r="D1200" s="184">
        <v>43455</v>
      </c>
      <c r="E1200" s="188"/>
      <c r="G1200" s="51"/>
    </row>
    <row r="1201" spans="2:7" ht="9.9499999999999993" customHeight="1" x14ac:dyDescent="0.2">
      <c r="B1201" s="7" t="s">
        <v>94</v>
      </c>
      <c r="C1201" s="7" t="s">
        <v>339</v>
      </c>
      <c r="D1201" s="184">
        <v>43455</v>
      </c>
      <c r="E1201" s="188"/>
      <c r="G1201" s="51"/>
    </row>
    <row r="1202" spans="2:7" ht="9.9499999999999993" customHeight="1" x14ac:dyDescent="0.2">
      <c r="B1202" s="7" t="s">
        <v>94</v>
      </c>
      <c r="C1202" s="7" t="s">
        <v>159</v>
      </c>
      <c r="D1202" s="184">
        <v>43455</v>
      </c>
      <c r="E1202" s="188"/>
      <c r="G1202" s="51"/>
    </row>
    <row r="1203" spans="2:7" ht="9.9499999999999993" customHeight="1" x14ac:dyDescent="0.2">
      <c r="B1203" s="7" t="s">
        <v>89</v>
      </c>
      <c r="C1203" s="7" t="s">
        <v>94</v>
      </c>
      <c r="D1203" s="184">
        <v>43455</v>
      </c>
      <c r="E1203" s="188"/>
      <c r="G1203" s="51"/>
    </row>
    <row r="1204" spans="2:7" ht="9.9499999999999993" customHeight="1" x14ac:dyDescent="0.2">
      <c r="B1204" s="7" t="s">
        <v>214</v>
      </c>
      <c r="C1204" s="7" t="s">
        <v>125</v>
      </c>
      <c r="D1204" s="184">
        <v>43462</v>
      </c>
      <c r="E1204" s="188"/>
      <c r="G1204" s="51"/>
    </row>
    <row r="1205" spans="2:7" ht="9.9499999999999993" customHeight="1" x14ac:dyDescent="0.2">
      <c r="B1205" s="7" t="s">
        <v>92</v>
      </c>
      <c r="C1205" s="7" t="s">
        <v>90</v>
      </c>
      <c r="D1205" s="184">
        <v>43462</v>
      </c>
      <c r="E1205" s="188"/>
      <c r="G1205" s="51"/>
    </row>
    <row r="1206" spans="2:7" ht="9.9499999999999993" customHeight="1" x14ac:dyDescent="0.2">
      <c r="B1206" s="7" t="s">
        <v>214</v>
      </c>
      <c r="C1206" s="7" t="s">
        <v>101</v>
      </c>
      <c r="D1206" s="184">
        <v>43462</v>
      </c>
      <c r="E1206" s="188"/>
      <c r="G1206" s="51"/>
    </row>
    <row r="1207" spans="2:7" ht="9.9499999999999993" customHeight="1" x14ac:dyDescent="0.2">
      <c r="B1207" s="7" t="s">
        <v>92</v>
      </c>
      <c r="C1207" s="7" t="s">
        <v>100</v>
      </c>
      <c r="D1207" s="184">
        <v>43462</v>
      </c>
      <c r="E1207" s="188"/>
      <c r="G1207" s="51"/>
    </row>
    <row r="1208" spans="2:7" ht="9.9499999999999993" customHeight="1" x14ac:dyDescent="0.2">
      <c r="B1208" s="7" t="s">
        <v>159</v>
      </c>
      <c r="C1208" s="7" t="s">
        <v>339</v>
      </c>
      <c r="D1208" s="184">
        <v>43462</v>
      </c>
      <c r="E1208" s="188"/>
      <c r="G1208" s="51"/>
    </row>
    <row r="1209" spans="2:7" ht="9.9499999999999993" customHeight="1" x14ac:dyDescent="0.2">
      <c r="B1209" s="7" t="s">
        <v>89</v>
      </c>
      <c r="C1209" s="7" t="s">
        <v>184</v>
      </c>
      <c r="D1209" s="184">
        <v>43462</v>
      </c>
      <c r="E1209" s="188"/>
      <c r="G1209" s="51"/>
    </row>
    <row r="1210" spans="2:7" ht="9.9499999999999993" customHeight="1" x14ac:dyDescent="0.2">
      <c r="B1210" s="7" t="s">
        <v>94</v>
      </c>
      <c r="C1210" s="7" t="s">
        <v>283</v>
      </c>
      <c r="D1210" s="184">
        <v>43462</v>
      </c>
      <c r="E1210" s="188"/>
      <c r="G1210" s="51"/>
    </row>
    <row r="1211" spans="2:7" ht="9.9499999999999993" customHeight="1" x14ac:dyDescent="0.2">
      <c r="B1211" s="7" t="s">
        <v>159</v>
      </c>
      <c r="C1211" s="7" t="s">
        <v>207</v>
      </c>
      <c r="D1211" s="184">
        <v>43462</v>
      </c>
      <c r="E1211" s="188"/>
      <c r="G1211" s="51"/>
    </row>
    <row r="1212" spans="2:7" ht="9.9499999999999993" customHeight="1" x14ac:dyDescent="0.2">
      <c r="B1212" s="7" t="s">
        <v>214</v>
      </c>
      <c r="C1212" s="7" t="s">
        <v>92</v>
      </c>
      <c r="D1212" s="184">
        <v>43462</v>
      </c>
      <c r="E1212" s="188"/>
      <c r="G1212" s="51"/>
    </row>
    <row r="1213" spans="2:7" ht="9.9499999999999993" customHeight="1" x14ac:dyDescent="0.2">
      <c r="B1213" s="7" t="s">
        <v>214</v>
      </c>
      <c r="C1213" s="7" t="s">
        <v>97</v>
      </c>
      <c r="D1213" s="184">
        <v>43462</v>
      </c>
      <c r="E1213" s="188"/>
      <c r="G1213" s="51"/>
    </row>
    <row r="1214" spans="2:7" ht="9.9499999999999993" customHeight="1" x14ac:dyDescent="0.2">
      <c r="B1214" s="7" t="s">
        <v>214</v>
      </c>
      <c r="C1214" s="7" t="s">
        <v>94</v>
      </c>
      <c r="D1214" s="184">
        <v>43462</v>
      </c>
      <c r="E1214" s="188"/>
      <c r="G1214" s="51"/>
    </row>
    <row r="1215" spans="2:7" ht="9.9499999999999993" customHeight="1" x14ac:dyDescent="0.2">
      <c r="B1215" s="7" t="s">
        <v>214</v>
      </c>
      <c r="C1215" s="7" t="s">
        <v>89</v>
      </c>
      <c r="D1215" s="184">
        <v>43462</v>
      </c>
      <c r="E1215" s="188"/>
      <c r="G1215" s="51"/>
    </row>
    <row r="1216" spans="2:7" ht="9.9499999999999993" customHeight="1" x14ac:dyDescent="0.2">
      <c r="B1216" s="7" t="s">
        <v>214</v>
      </c>
      <c r="C1216" s="7" t="s">
        <v>159</v>
      </c>
      <c r="D1216" s="184">
        <v>43462</v>
      </c>
      <c r="E1216" s="188"/>
      <c r="G1216" s="51"/>
    </row>
    <row r="1217" spans="2:7" ht="9.9499999999999993" customHeight="1" x14ac:dyDescent="0.2">
      <c r="B1217" s="7" t="s">
        <v>184</v>
      </c>
      <c r="C1217" s="7" t="s">
        <v>89</v>
      </c>
      <c r="D1217" s="184">
        <v>43490</v>
      </c>
      <c r="E1217" s="188"/>
      <c r="G1217" s="51"/>
    </row>
    <row r="1218" spans="2:7" ht="9.9499999999999993" customHeight="1" x14ac:dyDescent="0.2">
      <c r="B1218" s="7" t="s">
        <v>94</v>
      </c>
      <c r="C1218" s="7" t="s">
        <v>348</v>
      </c>
      <c r="D1218" s="184">
        <v>43490</v>
      </c>
      <c r="E1218" s="188"/>
      <c r="G1218" s="51"/>
    </row>
    <row r="1219" spans="2:7" ht="9.9499999999999993" customHeight="1" x14ac:dyDescent="0.2">
      <c r="B1219" s="7" t="s">
        <v>94</v>
      </c>
      <c r="C1219" s="7" t="s">
        <v>184</v>
      </c>
      <c r="D1219" s="184">
        <v>43490</v>
      </c>
      <c r="E1219" s="188"/>
      <c r="G1219" s="51"/>
    </row>
    <row r="1220" spans="2:7" ht="9.9499999999999993" customHeight="1" x14ac:dyDescent="0.2">
      <c r="B1220" s="7" t="s">
        <v>100</v>
      </c>
      <c r="C1220" s="7" t="s">
        <v>214</v>
      </c>
      <c r="D1220" s="184">
        <v>43490</v>
      </c>
      <c r="E1220" s="188"/>
      <c r="G1220" s="51"/>
    </row>
    <row r="1221" spans="2:7" ht="9.9499999999999993" customHeight="1" x14ac:dyDescent="0.2">
      <c r="B1221" s="7" t="s">
        <v>213</v>
      </c>
      <c r="C1221" s="7" t="s">
        <v>94</v>
      </c>
      <c r="D1221" s="184">
        <v>43490</v>
      </c>
      <c r="E1221" s="188"/>
      <c r="G1221" s="51"/>
    </row>
    <row r="1222" spans="2:7" ht="9.9499999999999993" customHeight="1" x14ac:dyDescent="0.2">
      <c r="B1222" s="7" t="s">
        <v>100</v>
      </c>
      <c r="C1222" s="7" t="s">
        <v>97</v>
      </c>
      <c r="D1222" s="184">
        <v>43490</v>
      </c>
      <c r="E1222" s="188"/>
      <c r="G1222" s="51"/>
    </row>
    <row r="1223" spans="2:7" ht="9.9499999999999993" customHeight="1" x14ac:dyDescent="0.2">
      <c r="B1223" s="7" t="s">
        <v>185</v>
      </c>
      <c r="C1223" s="7" t="s">
        <v>100</v>
      </c>
      <c r="D1223" s="184">
        <v>43490</v>
      </c>
      <c r="E1223" s="188"/>
      <c r="G1223" s="51"/>
    </row>
    <row r="1224" spans="2:7" ht="9.9499999999999993" customHeight="1" x14ac:dyDescent="0.2">
      <c r="B1224" s="7" t="s">
        <v>185</v>
      </c>
      <c r="C1224" s="7" t="s">
        <v>159</v>
      </c>
      <c r="D1224" s="184">
        <v>43490</v>
      </c>
      <c r="E1224" s="188"/>
      <c r="G1224" s="51"/>
    </row>
    <row r="1225" spans="2:7" ht="9.9499999999999993" customHeight="1" x14ac:dyDescent="0.2">
      <c r="B1225" s="7" t="s">
        <v>213</v>
      </c>
      <c r="C1225" s="7" t="s">
        <v>185</v>
      </c>
      <c r="D1225" s="184">
        <v>43490</v>
      </c>
      <c r="E1225" s="188"/>
      <c r="G1225" s="51"/>
    </row>
    <row r="1226" spans="2:7" ht="9.9499999999999993" customHeight="1" x14ac:dyDescent="0.2">
      <c r="B1226" s="7" t="s">
        <v>92</v>
      </c>
      <c r="C1226" s="7" t="s">
        <v>213</v>
      </c>
      <c r="D1226" s="184">
        <v>43490</v>
      </c>
      <c r="E1226" s="188"/>
      <c r="G1226" s="51"/>
    </row>
    <row r="1227" spans="2:7" ht="9.9499999999999993" customHeight="1" x14ac:dyDescent="0.2">
      <c r="B1227" s="7"/>
      <c r="C1227" s="7"/>
      <c r="D1227" s="184"/>
      <c r="E1227" s="188"/>
      <c r="G1227" s="51"/>
    </row>
    <row r="1228" spans="2:7" ht="9.9499999999999993" customHeight="1" x14ac:dyDescent="0.2">
      <c r="B1228" s="7"/>
      <c r="C1228" s="7"/>
      <c r="D1228" s="184"/>
      <c r="E1228" s="188"/>
      <c r="G1228" s="51"/>
    </row>
    <row r="1229" spans="2:7" ht="9.9499999999999993" customHeight="1" x14ac:dyDescent="0.2">
      <c r="B1229" s="7"/>
      <c r="C1229" s="7"/>
      <c r="D1229" s="184"/>
      <c r="E1229" s="188"/>
      <c r="G1229" s="51"/>
    </row>
    <row r="1230" spans="2:7" ht="9.9499999999999993" customHeight="1" x14ac:dyDescent="0.2">
      <c r="B1230" s="7"/>
      <c r="C1230" s="7"/>
      <c r="D1230" s="184"/>
      <c r="E1230" s="188"/>
      <c r="G1230" s="51"/>
    </row>
    <row r="1231" spans="2:7" ht="9.9499999999999993" customHeight="1" x14ac:dyDescent="0.2">
      <c r="B1231" s="7"/>
      <c r="C1231" s="7"/>
      <c r="D1231" s="184"/>
      <c r="E1231" s="188"/>
      <c r="G1231" s="51"/>
    </row>
    <row r="1232" spans="2:7" ht="9.9499999999999993" customHeight="1" x14ac:dyDescent="0.2">
      <c r="B1232" s="7"/>
      <c r="C1232" s="7"/>
      <c r="D1232" s="184"/>
      <c r="E1232" s="188"/>
      <c r="G1232" s="51"/>
    </row>
    <row r="1233" spans="2:7" ht="9.9499999999999993" customHeight="1" x14ac:dyDescent="0.2">
      <c r="B1233" s="7"/>
      <c r="C1233" s="7"/>
      <c r="D1233" s="184"/>
      <c r="E1233" s="188"/>
      <c r="G1233" s="51"/>
    </row>
    <row r="1234" spans="2:7" ht="9.9499999999999993" customHeight="1" x14ac:dyDescent="0.2">
      <c r="B1234" s="7"/>
      <c r="C1234" s="7"/>
      <c r="D1234" s="184"/>
      <c r="E1234" s="188"/>
      <c r="G1234" s="51"/>
    </row>
    <row r="1235" spans="2:7" ht="9.9499999999999993" customHeight="1" x14ac:dyDescent="0.2">
      <c r="B1235" s="7"/>
      <c r="C1235" s="7"/>
      <c r="D1235" s="184"/>
      <c r="E1235" s="188"/>
      <c r="G1235" s="51"/>
    </row>
    <row r="1236" spans="2:7" ht="9.9499999999999993" customHeight="1" x14ac:dyDescent="0.2">
      <c r="B1236" s="7"/>
      <c r="C1236" s="7"/>
      <c r="D1236" s="184"/>
      <c r="E1236" s="188"/>
      <c r="G1236" s="51"/>
    </row>
    <row r="1237" spans="2:7" ht="9.9499999999999993" customHeight="1" x14ac:dyDescent="0.2">
      <c r="B1237" s="7"/>
      <c r="C1237" s="7"/>
      <c r="D1237" s="184"/>
      <c r="E1237" s="188"/>
      <c r="G1237" s="51"/>
    </row>
    <row r="1238" spans="2:7" ht="9.9499999999999993" customHeight="1" x14ac:dyDescent="0.2">
      <c r="B1238" s="7"/>
      <c r="C1238" s="7"/>
      <c r="D1238" s="184"/>
      <c r="E1238" s="188"/>
      <c r="G1238" s="51"/>
    </row>
    <row r="1239" spans="2:7" ht="9.9499999999999993" customHeight="1" x14ac:dyDescent="0.2">
      <c r="B1239" s="7"/>
      <c r="C1239" s="7"/>
      <c r="D1239" s="184"/>
      <c r="E1239" s="188"/>
      <c r="G1239" s="51"/>
    </row>
    <row r="1240" spans="2:7" ht="9.9499999999999993" customHeight="1" x14ac:dyDescent="0.2">
      <c r="B1240" s="7"/>
      <c r="C1240" s="7"/>
      <c r="D1240" s="184"/>
      <c r="E1240" s="188"/>
      <c r="G1240" s="51"/>
    </row>
    <row r="1241" spans="2:7" ht="9.9499999999999993" customHeight="1" x14ac:dyDescent="0.2">
      <c r="B1241" s="7"/>
      <c r="C1241" s="7"/>
      <c r="D1241" s="184"/>
      <c r="E1241" s="188"/>
      <c r="G1241" s="51"/>
    </row>
    <row r="1242" spans="2:7" ht="9.9499999999999993" customHeight="1" x14ac:dyDescent="0.2">
      <c r="B1242" s="7"/>
      <c r="C1242" s="7"/>
      <c r="D1242" s="184"/>
      <c r="E1242" s="188"/>
      <c r="G1242" s="51"/>
    </row>
    <row r="1243" spans="2:7" ht="9.9499999999999993" customHeight="1" x14ac:dyDescent="0.2">
      <c r="B1243" s="7"/>
      <c r="C1243" s="7"/>
      <c r="D1243" s="184"/>
      <c r="E1243" s="188"/>
      <c r="G1243" s="51"/>
    </row>
    <row r="1244" spans="2:7" ht="9.9499999999999993" customHeight="1" x14ac:dyDescent="0.2">
      <c r="B1244" s="7"/>
      <c r="C1244" s="7"/>
      <c r="D1244" s="184"/>
      <c r="E1244" s="188"/>
      <c r="G1244" s="51"/>
    </row>
    <row r="1245" spans="2:7" ht="9.9499999999999993" customHeight="1" x14ac:dyDescent="0.2">
      <c r="B1245" s="7"/>
      <c r="C1245" s="7"/>
      <c r="D1245" s="184"/>
      <c r="E1245" s="188"/>
      <c r="G1245" s="51"/>
    </row>
    <row r="1246" spans="2:7" ht="9.9499999999999993" customHeight="1" x14ac:dyDescent="0.2">
      <c r="B1246" s="7"/>
      <c r="C1246" s="7"/>
      <c r="D1246" s="184"/>
      <c r="E1246" s="188"/>
      <c r="G1246" s="51"/>
    </row>
    <row r="1247" spans="2:7" ht="9.9499999999999993" customHeight="1" x14ac:dyDescent="0.2">
      <c r="B1247" s="7"/>
      <c r="C1247" s="7"/>
      <c r="D1247" s="184"/>
      <c r="E1247" s="188"/>
      <c r="G1247" s="51"/>
    </row>
    <row r="1248" spans="2:7" ht="9.9499999999999993" customHeight="1" x14ac:dyDescent="0.2">
      <c r="B1248" s="7"/>
      <c r="C1248" s="7"/>
      <c r="D1248" s="184"/>
      <c r="E1248" s="188"/>
      <c r="G1248" s="51"/>
    </row>
    <row r="1249" spans="2:7" ht="9.9499999999999993" customHeight="1" x14ac:dyDescent="0.2">
      <c r="B1249" s="7"/>
      <c r="C1249" s="7"/>
      <c r="D1249" s="184"/>
      <c r="E1249" s="188"/>
      <c r="G1249" s="51"/>
    </row>
    <row r="1250" spans="2:7" ht="9.9499999999999993" customHeight="1" x14ac:dyDescent="0.2">
      <c r="B1250" s="7"/>
      <c r="C1250" s="7"/>
      <c r="D1250" s="184"/>
      <c r="E1250" s="188"/>
      <c r="G1250" s="51"/>
    </row>
    <row r="1251" spans="2:7" ht="9.9499999999999993" customHeight="1" x14ac:dyDescent="0.2">
      <c r="B1251" s="7"/>
      <c r="C1251" s="7"/>
      <c r="D1251" s="184"/>
      <c r="E1251" s="188"/>
      <c r="G1251" s="51"/>
    </row>
    <row r="1252" spans="2:7" ht="9.9499999999999993" customHeight="1" x14ac:dyDescent="0.2">
      <c r="B1252" s="7"/>
      <c r="C1252" s="7"/>
      <c r="D1252" s="184"/>
      <c r="E1252" s="188"/>
      <c r="G1252" s="51"/>
    </row>
    <row r="1253" spans="2:7" ht="9.9499999999999993" customHeight="1" x14ac:dyDescent="0.2">
      <c r="B1253" s="7"/>
      <c r="C1253" s="7"/>
      <c r="D1253" s="184"/>
      <c r="E1253" s="188"/>
      <c r="G1253" s="51"/>
    </row>
    <row r="1254" spans="2:7" ht="9.9499999999999993" customHeight="1" x14ac:dyDescent="0.2">
      <c r="B1254" s="7"/>
      <c r="C1254" s="7"/>
      <c r="D1254" s="184"/>
      <c r="E1254" s="188"/>
      <c r="G1254" s="51"/>
    </row>
    <row r="1255" spans="2:7" ht="9.9499999999999993" customHeight="1" x14ac:dyDescent="0.2">
      <c r="B1255" s="7"/>
      <c r="C1255" s="7"/>
      <c r="D1255" s="184"/>
      <c r="E1255" s="188"/>
      <c r="G1255" s="51"/>
    </row>
    <row r="1256" spans="2:7" ht="9.9499999999999993" customHeight="1" x14ac:dyDescent="0.2">
      <c r="B1256" s="7"/>
      <c r="C1256" s="7"/>
      <c r="D1256" s="184"/>
      <c r="E1256" s="188"/>
      <c r="G1256" s="51"/>
    </row>
    <row r="1257" spans="2:7" ht="9.9499999999999993" customHeight="1" x14ac:dyDescent="0.2">
      <c r="B1257" s="7"/>
      <c r="C1257" s="7"/>
      <c r="D1257" s="184"/>
      <c r="E1257" s="188"/>
      <c r="G1257" s="51"/>
    </row>
    <row r="1258" spans="2:7" ht="9.9499999999999993" customHeight="1" x14ac:dyDescent="0.2">
      <c r="B1258" s="7"/>
      <c r="C1258" s="7"/>
      <c r="D1258" s="184"/>
      <c r="E1258" s="188"/>
      <c r="G1258" s="51"/>
    </row>
    <row r="1259" spans="2:7" ht="9.9499999999999993" customHeight="1" x14ac:dyDescent="0.2">
      <c r="B1259" s="7"/>
      <c r="C1259" s="7"/>
      <c r="D1259" s="184"/>
      <c r="E1259" s="188"/>
      <c r="G1259" s="51"/>
    </row>
    <row r="1260" spans="2:7" ht="9.9499999999999993" customHeight="1" x14ac:dyDescent="0.2">
      <c r="B1260" s="7"/>
      <c r="C1260" s="7"/>
      <c r="D1260" s="184"/>
      <c r="E1260" s="188"/>
      <c r="G1260" s="51"/>
    </row>
    <row r="1261" spans="2:7" ht="9.9499999999999993" customHeight="1" x14ac:dyDescent="0.2">
      <c r="B1261" s="7"/>
      <c r="C1261" s="7"/>
      <c r="D1261" s="184"/>
      <c r="E1261" s="188"/>
      <c r="G1261" s="51"/>
    </row>
    <row r="1262" spans="2:7" ht="9.9499999999999993" customHeight="1" x14ac:dyDescent="0.2">
      <c r="B1262" s="7"/>
      <c r="C1262" s="7"/>
      <c r="D1262" s="184"/>
      <c r="E1262" s="188"/>
      <c r="G1262" s="51"/>
    </row>
    <row r="1263" spans="2:7" ht="9.9499999999999993" customHeight="1" x14ac:dyDescent="0.2">
      <c r="B1263" s="7"/>
      <c r="C1263" s="7"/>
      <c r="D1263" s="184"/>
      <c r="E1263" s="188"/>
      <c r="G1263" s="51"/>
    </row>
    <row r="1264" spans="2:7" ht="9.9499999999999993" customHeight="1" x14ac:dyDescent="0.2">
      <c r="B1264" s="7"/>
      <c r="C1264" s="7"/>
      <c r="D1264" s="184"/>
      <c r="E1264" s="188"/>
      <c r="G1264" s="51"/>
    </row>
    <row r="1265" spans="2:7" ht="9.9499999999999993" customHeight="1" x14ac:dyDescent="0.2">
      <c r="B1265" s="7"/>
      <c r="C1265" s="7"/>
      <c r="D1265" s="184"/>
      <c r="E1265" s="188"/>
      <c r="G1265" s="51"/>
    </row>
    <row r="1266" spans="2:7" ht="9.9499999999999993" customHeight="1" x14ac:dyDescent="0.2">
      <c r="B1266" s="7"/>
      <c r="C1266" s="7"/>
      <c r="D1266" s="184"/>
      <c r="E1266" s="188"/>
      <c r="G1266" s="51"/>
    </row>
    <row r="1267" spans="2:7" ht="9.9499999999999993" customHeight="1" x14ac:dyDescent="0.2">
      <c r="B1267" s="7"/>
      <c r="C1267" s="7"/>
      <c r="D1267" s="184"/>
      <c r="E1267" s="188"/>
      <c r="G1267" s="51"/>
    </row>
    <row r="1268" spans="2:7" ht="9.9499999999999993" customHeight="1" x14ac:dyDescent="0.2">
      <c r="B1268" s="7"/>
      <c r="C1268" s="7"/>
      <c r="D1268" s="184"/>
      <c r="E1268" s="188"/>
      <c r="G1268" s="51"/>
    </row>
    <row r="1269" spans="2:7" ht="9.9499999999999993" customHeight="1" x14ac:dyDescent="0.2">
      <c r="B1269" s="7"/>
      <c r="C1269" s="7"/>
      <c r="D1269" s="184"/>
      <c r="E1269" s="188"/>
      <c r="G1269" s="51"/>
    </row>
    <row r="1270" spans="2:7" ht="9.9499999999999993" customHeight="1" x14ac:dyDescent="0.2">
      <c r="B1270" s="7"/>
      <c r="C1270" s="7"/>
      <c r="D1270" s="184"/>
      <c r="E1270" s="188"/>
      <c r="G1270" s="51"/>
    </row>
    <row r="1271" spans="2:7" ht="9.9499999999999993" customHeight="1" x14ac:dyDescent="0.2">
      <c r="B1271" s="7"/>
      <c r="C1271" s="7"/>
      <c r="D1271" s="184"/>
      <c r="E1271" s="188"/>
      <c r="G1271" s="51"/>
    </row>
    <row r="1272" spans="2:7" ht="9.9499999999999993" customHeight="1" x14ac:dyDescent="0.2">
      <c r="B1272" s="7"/>
      <c r="C1272" s="7"/>
      <c r="D1272" s="184"/>
      <c r="E1272" s="188"/>
      <c r="G1272" s="51"/>
    </row>
    <row r="1273" spans="2:7" ht="9.9499999999999993" customHeight="1" x14ac:dyDescent="0.2">
      <c r="B1273" s="7"/>
      <c r="C1273" s="7"/>
      <c r="D1273" s="184"/>
      <c r="E1273" s="188"/>
      <c r="G1273" s="51"/>
    </row>
    <row r="1274" spans="2:7" ht="9.9499999999999993" customHeight="1" x14ac:dyDescent="0.2">
      <c r="B1274" s="7"/>
      <c r="C1274" s="7"/>
      <c r="E1274" s="188"/>
      <c r="G1274" s="51"/>
    </row>
    <row r="1275" spans="2:7" ht="9.9499999999999993" customHeight="1" x14ac:dyDescent="0.2">
      <c r="B1275" s="7"/>
      <c r="C1275" s="7"/>
      <c r="E1275" s="188"/>
      <c r="G1275" s="51"/>
    </row>
    <row r="1276" spans="2:7" ht="9.9499999999999993" customHeight="1" x14ac:dyDescent="0.2">
      <c r="E1276" s="188"/>
      <c r="G1276" s="51"/>
    </row>
    <row r="1277" spans="2:7" ht="9.9499999999999993" customHeight="1" x14ac:dyDescent="0.2">
      <c r="E1277" s="188"/>
      <c r="G1277" s="51"/>
    </row>
    <row r="1278" spans="2:7" ht="9.9499999999999993" customHeight="1" x14ac:dyDescent="0.2">
      <c r="E1278" s="188"/>
      <c r="G1278" s="51"/>
    </row>
    <row r="1279" spans="2:7" ht="9.9499999999999993" customHeight="1" x14ac:dyDescent="0.2">
      <c r="E1279" s="188"/>
      <c r="G1279" s="51"/>
    </row>
    <row r="1280" spans="2:7" ht="9.9499999999999993" customHeight="1" x14ac:dyDescent="0.2">
      <c r="E1280" s="188"/>
      <c r="G1280" s="51"/>
    </row>
    <row r="1281" spans="5:7" ht="9.9499999999999993" customHeight="1" x14ac:dyDescent="0.2">
      <c r="E1281" s="188"/>
      <c r="G1281" s="51"/>
    </row>
    <row r="1282" spans="5:7" ht="9.9499999999999993" customHeight="1" x14ac:dyDescent="0.2">
      <c r="E1282" s="188"/>
      <c r="G1282" s="51"/>
    </row>
    <row r="1283" spans="5:7" ht="9.9499999999999993" customHeight="1" x14ac:dyDescent="0.2">
      <c r="E1283" s="188"/>
      <c r="G1283" s="51"/>
    </row>
    <row r="1284" spans="5:7" ht="9.9499999999999993" customHeight="1" x14ac:dyDescent="0.2">
      <c r="E1284" s="188"/>
      <c r="G1284" s="51"/>
    </row>
    <row r="1285" spans="5:7" ht="9.9499999999999993" customHeight="1" x14ac:dyDescent="0.2">
      <c r="E1285" s="188"/>
      <c r="G1285" s="51"/>
    </row>
    <row r="1286" spans="5:7" ht="9.9499999999999993" customHeight="1" x14ac:dyDescent="0.2">
      <c r="E1286" s="188"/>
      <c r="G1286" s="51"/>
    </row>
    <row r="1287" spans="5:7" ht="9.9499999999999993" customHeight="1" x14ac:dyDescent="0.2">
      <c r="E1287" s="188"/>
      <c r="G1287" s="51"/>
    </row>
    <row r="1288" spans="5:7" ht="9.9499999999999993" customHeight="1" x14ac:dyDescent="0.2">
      <c r="E1288" s="188"/>
      <c r="G1288" s="51"/>
    </row>
    <row r="1289" spans="5:7" ht="9.9499999999999993" customHeight="1" x14ac:dyDescent="0.2">
      <c r="E1289" s="188"/>
      <c r="G1289" s="51"/>
    </row>
    <row r="1290" spans="5:7" ht="9.9499999999999993" customHeight="1" x14ac:dyDescent="0.2">
      <c r="E1290" s="188"/>
      <c r="G1290" s="51"/>
    </row>
    <row r="1291" spans="5:7" ht="9.9499999999999993" customHeight="1" x14ac:dyDescent="0.2">
      <c r="E1291" s="188"/>
      <c r="G1291" s="51"/>
    </row>
    <row r="1292" spans="5:7" ht="9.9499999999999993" customHeight="1" x14ac:dyDescent="0.2">
      <c r="E1292" s="188"/>
      <c r="G1292" s="51"/>
    </row>
    <row r="1293" spans="5:7" ht="9.9499999999999993" customHeight="1" x14ac:dyDescent="0.2">
      <c r="E1293" s="188"/>
      <c r="G1293" s="51"/>
    </row>
    <row r="1294" spans="5:7" ht="9.9499999999999993" customHeight="1" x14ac:dyDescent="0.2">
      <c r="E1294" s="188"/>
      <c r="G1294" s="51"/>
    </row>
    <row r="1295" spans="5:7" ht="9.9499999999999993" customHeight="1" x14ac:dyDescent="0.2">
      <c r="E1295" s="188"/>
    </row>
    <row r="1296" spans="5:7" ht="9.9499999999999993" customHeight="1" x14ac:dyDescent="0.2">
      <c r="E1296" s="188"/>
    </row>
    <row r="1297" spans="5:5" ht="9.9499999999999993" customHeight="1" x14ac:dyDescent="0.2">
      <c r="E1297" s="188"/>
    </row>
    <row r="1298" spans="5:5" ht="9.9499999999999993" customHeight="1" x14ac:dyDescent="0.2">
      <c r="E1298" s="188"/>
    </row>
    <row r="1299" spans="5:5" ht="9.9499999999999993" customHeight="1" x14ac:dyDescent="0.2">
      <c r="E1299" s="188"/>
    </row>
    <row r="1300" spans="5:5" ht="9.9499999999999993" customHeight="1" x14ac:dyDescent="0.2">
      <c r="E1300" s="188"/>
    </row>
    <row r="1301" spans="5:5" ht="9.9499999999999993" customHeight="1" x14ac:dyDescent="0.2">
      <c r="E1301" s="188"/>
    </row>
    <row r="1302" spans="5:5" ht="9.9499999999999993" customHeight="1" x14ac:dyDescent="0.2">
      <c r="E1302" s="188"/>
    </row>
    <row r="1303" spans="5:5" ht="9.9499999999999993" customHeight="1" x14ac:dyDescent="0.2">
      <c r="E1303" s="188"/>
    </row>
    <row r="1304" spans="5:5" ht="9.9499999999999993" customHeight="1" x14ac:dyDescent="0.2">
      <c r="E1304" s="188"/>
    </row>
    <row r="1305" spans="5:5" ht="9.9499999999999993" customHeight="1" x14ac:dyDescent="0.2">
      <c r="E1305" s="188"/>
    </row>
    <row r="1306" spans="5:5" ht="9.9499999999999993" customHeight="1" x14ac:dyDescent="0.2">
      <c r="E1306" s="188"/>
    </row>
    <row r="1307" spans="5:5" ht="9.9499999999999993" customHeight="1" x14ac:dyDescent="0.2">
      <c r="E1307" s="188"/>
    </row>
    <row r="1308" spans="5:5" ht="9.9499999999999993" customHeight="1" x14ac:dyDescent="0.2">
      <c r="E1308" s="188"/>
    </row>
    <row r="1309" spans="5:5" ht="9.9499999999999993" customHeight="1" x14ac:dyDescent="0.2">
      <c r="E1309" s="188"/>
    </row>
    <row r="1310" spans="5:5" ht="9.9499999999999993" customHeight="1" x14ac:dyDescent="0.2">
      <c r="E1310" s="188"/>
    </row>
    <row r="1311" spans="5:5" ht="9.9499999999999993" customHeight="1" x14ac:dyDescent="0.2">
      <c r="E1311" s="188"/>
    </row>
    <row r="1312" spans="5:5" ht="9.9499999999999993" customHeight="1" x14ac:dyDescent="0.2">
      <c r="E1312" s="188"/>
    </row>
    <row r="1313" spans="5:5" ht="9.9499999999999993" customHeight="1" x14ac:dyDescent="0.2">
      <c r="E1313" s="188"/>
    </row>
    <row r="1314" spans="5:5" ht="9.9499999999999993" customHeight="1" x14ac:dyDescent="0.2">
      <c r="E1314" s="188"/>
    </row>
    <row r="1315" spans="5:5" ht="9.9499999999999993" customHeight="1" x14ac:dyDescent="0.2">
      <c r="E1315" s="188"/>
    </row>
    <row r="1316" spans="5:5" ht="9.9499999999999993" customHeight="1" x14ac:dyDescent="0.2">
      <c r="E1316" s="188"/>
    </row>
    <row r="1317" spans="5:5" ht="9.9499999999999993" customHeight="1" x14ac:dyDescent="0.2">
      <c r="E1317" s="188"/>
    </row>
    <row r="1318" spans="5:5" ht="9.9499999999999993" customHeight="1" x14ac:dyDescent="0.2">
      <c r="E1318" s="188"/>
    </row>
    <row r="1319" spans="5:5" ht="9.9499999999999993" customHeight="1" x14ac:dyDescent="0.2">
      <c r="E1319" s="188"/>
    </row>
    <row r="1320" spans="5:5" ht="9.9499999999999993" customHeight="1" x14ac:dyDescent="0.2">
      <c r="E1320" s="188"/>
    </row>
    <row r="1321" spans="5:5" ht="9.9499999999999993" customHeight="1" x14ac:dyDescent="0.2">
      <c r="E1321" s="188"/>
    </row>
    <row r="1322" spans="5:5" ht="9.9499999999999993" customHeight="1" x14ac:dyDescent="0.2">
      <c r="E1322" s="188"/>
    </row>
    <row r="1323" spans="5:5" ht="9.9499999999999993" customHeight="1" x14ac:dyDescent="0.2">
      <c r="E1323" s="188"/>
    </row>
    <row r="1324" spans="5:5" ht="9.9499999999999993" customHeight="1" x14ac:dyDescent="0.2">
      <c r="E1324" s="188"/>
    </row>
    <row r="1325" spans="5:5" ht="9.9499999999999993" customHeight="1" x14ac:dyDescent="0.2">
      <c r="E1325" s="188"/>
    </row>
    <row r="1326" spans="5:5" ht="9.9499999999999993" customHeight="1" x14ac:dyDescent="0.2">
      <c r="E1326" s="188"/>
    </row>
    <row r="1327" spans="5:5" ht="9.9499999999999993" customHeight="1" x14ac:dyDescent="0.2">
      <c r="E1327" s="188"/>
    </row>
    <row r="1328" spans="5:5" ht="9.9499999999999993" customHeight="1" x14ac:dyDescent="0.2">
      <c r="E1328" s="188"/>
    </row>
    <row r="1329" spans="5:5" ht="9.9499999999999993" customHeight="1" x14ac:dyDescent="0.2">
      <c r="E1329" s="188"/>
    </row>
    <row r="1330" spans="5:5" ht="9.9499999999999993" customHeight="1" x14ac:dyDescent="0.2">
      <c r="E1330" s="188"/>
    </row>
    <row r="1331" spans="5:5" ht="9.9499999999999993" customHeight="1" x14ac:dyDescent="0.2">
      <c r="E1331" s="188"/>
    </row>
    <row r="1332" spans="5:5" ht="9.9499999999999993" customHeight="1" x14ac:dyDescent="0.2">
      <c r="E1332" s="188"/>
    </row>
    <row r="1333" spans="5:5" ht="9.9499999999999993" customHeight="1" x14ac:dyDescent="0.2">
      <c r="E1333" s="188"/>
    </row>
    <row r="1334" spans="5:5" ht="9.9499999999999993" customHeight="1" x14ac:dyDescent="0.2">
      <c r="E1334" s="188"/>
    </row>
    <row r="1335" spans="5:5" ht="9.9499999999999993" customHeight="1" x14ac:dyDescent="0.2">
      <c r="E1335" s="188"/>
    </row>
    <row r="1336" spans="5:5" ht="9.9499999999999993" customHeight="1" x14ac:dyDescent="0.2">
      <c r="E1336" s="188"/>
    </row>
    <row r="1337" spans="5:5" ht="9.9499999999999993" customHeight="1" x14ac:dyDescent="0.2">
      <c r="E1337" s="188"/>
    </row>
    <row r="1338" spans="5:5" ht="9.9499999999999993" customHeight="1" x14ac:dyDescent="0.2">
      <c r="E1338" s="188"/>
    </row>
    <row r="1339" spans="5:5" ht="9.9499999999999993" customHeight="1" x14ac:dyDescent="0.2">
      <c r="E1339" s="188"/>
    </row>
    <row r="1340" spans="5:5" ht="9.9499999999999993" customHeight="1" x14ac:dyDescent="0.2">
      <c r="E1340" s="188"/>
    </row>
    <row r="1341" spans="5:5" ht="9.9499999999999993" customHeight="1" x14ac:dyDescent="0.2">
      <c r="E1341" s="188"/>
    </row>
    <row r="1342" spans="5:5" ht="9.9499999999999993" customHeight="1" x14ac:dyDescent="0.2">
      <c r="E1342" s="188"/>
    </row>
    <row r="1343" spans="5:5" ht="9.9499999999999993" customHeight="1" x14ac:dyDescent="0.2">
      <c r="E1343" s="188"/>
    </row>
    <row r="1344" spans="5:5" ht="9.9499999999999993" customHeight="1" x14ac:dyDescent="0.2">
      <c r="E1344" s="188"/>
    </row>
    <row r="1345" spans="5:5" ht="9.9499999999999993" customHeight="1" x14ac:dyDescent="0.2">
      <c r="E1345" s="188"/>
    </row>
    <row r="1346" spans="5:5" ht="9.9499999999999993" customHeight="1" x14ac:dyDescent="0.2">
      <c r="E1346" s="188"/>
    </row>
    <row r="1347" spans="5:5" ht="9.9499999999999993" customHeight="1" x14ac:dyDescent="0.2">
      <c r="E1347" s="188"/>
    </row>
    <row r="1348" spans="5:5" ht="9.9499999999999993" customHeight="1" x14ac:dyDescent="0.2">
      <c r="E1348" s="188"/>
    </row>
    <row r="1349" spans="5:5" ht="9.9499999999999993" customHeight="1" x14ac:dyDescent="0.2">
      <c r="E1349" s="188"/>
    </row>
    <row r="1350" spans="5:5" ht="9.9499999999999993" customHeight="1" x14ac:dyDescent="0.2">
      <c r="E1350" s="188"/>
    </row>
    <row r="1351" spans="5:5" ht="9.9499999999999993" customHeight="1" x14ac:dyDescent="0.2">
      <c r="E1351" s="188"/>
    </row>
    <row r="1352" spans="5:5" ht="9.9499999999999993" customHeight="1" x14ac:dyDescent="0.2">
      <c r="E1352" s="188"/>
    </row>
    <row r="1353" spans="5:5" ht="9.9499999999999993" customHeight="1" x14ac:dyDescent="0.2">
      <c r="E1353" s="188"/>
    </row>
    <row r="1354" spans="5:5" ht="9.9499999999999993" customHeight="1" x14ac:dyDescent="0.2">
      <c r="E1354" s="188"/>
    </row>
    <row r="1355" spans="5:5" ht="9.9499999999999993" customHeight="1" x14ac:dyDescent="0.2">
      <c r="E1355" s="188"/>
    </row>
    <row r="1356" spans="5:5" ht="9.9499999999999993" customHeight="1" x14ac:dyDescent="0.2">
      <c r="E1356" s="188"/>
    </row>
    <row r="1357" spans="5:5" ht="9.9499999999999993" customHeight="1" x14ac:dyDescent="0.2">
      <c r="E1357" s="188"/>
    </row>
    <row r="1358" spans="5:5" ht="9.9499999999999993" customHeight="1" x14ac:dyDescent="0.2">
      <c r="E1358" s="188"/>
    </row>
    <row r="1359" spans="5:5" ht="9.9499999999999993" customHeight="1" x14ac:dyDescent="0.2">
      <c r="E1359" s="188"/>
    </row>
    <row r="1360" spans="5:5" ht="9.9499999999999993" customHeight="1" x14ac:dyDescent="0.2">
      <c r="E1360" s="188"/>
    </row>
    <row r="1361" spans="5:5" ht="9.9499999999999993" customHeight="1" x14ac:dyDescent="0.2">
      <c r="E1361" s="188"/>
    </row>
    <row r="1362" spans="5:5" ht="9.9499999999999993" customHeight="1" x14ac:dyDescent="0.2">
      <c r="E1362" s="188"/>
    </row>
    <row r="1363" spans="5:5" ht="9.9499999999999993" customHeight="1" x14ac:dyDescent="0.2">
      <c r="E1363" s="188"/>
    </row>
    <row r="1364" spans="5:5" ht="9.9499999999999993" customHeight="1" x14ac:dyDescent="0.2">
      <c r="E1364" s="188"/>
    </row>
    <row r="1365" spans="5:5" ht="9.9499999999999993" customHeight="1" x14ac:dyDescent="0.2">
      <c r="E1365" s="188"/>
    </row>
    <row r="1366" spans="5:5" ht="9.9499999999999993" customHeight="1" x14ac:dyDescent="0.2">
      <c r="E1366" s="188"/>
    </row>
    <row r="1367" spans="5:5" ht="9.9499999999999993" customHeight="1" x14ac:dyDescent="0.2">
      <c r="E1367" s="188"/>
    </row>
    <row r="1368" spans="5:5" ht="9.9499999999999993" customHeight="1" x14ac:dyDescent="0.2">
      <c r="E1368" s="188"/>
    </row>
    <row r="1369" spans="5:5" ht="9.9499999999999993" customHeight="1" x14ac:dyDescent="0.2">
      <c r="E1369" s="188"/>
    </row>
    <row r="1370" spans="5:5" ht="9.9499999999999993" customHeight="1" x14ac:dyDescent="0.2">
      <c r="E1370" s="188"/>
    </row>
    <row r="1371" spans="5:5" ht="9.9499999999999993" customHeight="1" x14ac:dyDescent="0.2">
      <c r="E1371" s="188"/>
    </row>
    <row r="1372" spans="5:5" ht="9.9499999999999993" customHeight="1" x14ac:dyDescent="0.2">
      <c r="E1372" s="188"/>
    </row>
    <row r="1373" spans="5:5" ht="9.9499999999999993" customHeight="1" x14ac:dyDescent="0.2">
      <c r="E1373" s="188"/>
    </row>
    <row r="1374" spans="5:5" ht="9.9499999999999993" customHeight="1" x14ac:dyDescent="0.2">
      <c r="E1374" s="188"/>
    </row>
    <row r="1375" spans="5:5" ht="9.9499999999999993" customHeight="1" x14ac:dyDescent="0.2">
      <c r="E1375" s="188"/>
    </row>
    <row r="1376" spans="5:5" ht="9.9499999999999993" customHeight="1" x14ac:dyDescent="0.2">
      <c r="E1376" s="188"/>
    </row>
    <row r="1377" spans="5:5" ht="9.9499999999999993" customHeight="1" x14ac:dyDescent="0.2">
      <c r="E1377" s="188"/>
    </row>
    <row r="1378" spans="5:5" ht="9.9499999999999993" customHeight="1" x14ac:dyDescent="0.2">
      <c r="E1378" s="188"/>
    </row>
    <row r="1379" spans="5:5" ht="9.9499999999999993" customHeight="1" x14ac:dyDescent="0.2">
      <c r="E1379" s="188"/>
    </row>
    <row r="1380" spans="5:5" ht="9.9499999999999993" customHeight="1" x14ac:dyDescent="0.2">
      <c r="E1380" s="188"/>
    </row>
    <row r="1381" spans="5:5" ht="9.9499999999999993" customHeight="1" x14ac:dyDescent="0.2">
      <c r="E1381" s="188"/>
    </row>
    <row r="1382" spans="5:5" ht="9.9499999999999993" customHeight="1" x14ac:dyDescent="0.2">
      <c r="E1382" s="188"/>
    </row>
    <row r="1383" spans="5:5" ht="9.9499999999999993" customHeight="1" x14ac:dyDescent="0.2">
      <c r="E1383" s="188"/>
    </row>
    <row r="1384" spans="5:5" ht="9.9499999999999993" customHeight="1" x14ac:dyDescent="0.2">
      <c r="E1384" s="188"/>
    </row>
    <row r="1385" spans="5:5" ht="9.9499999999999993" customHeight="1" x14ac:dyDescent="0.2">
      <c r="E1385" s="188"/>
    </row>
    <row r="1386" spans="5:5" ht="9.9499999999999993" customHeight="1" x14ac:dyDescent="0.2">
      <c r="E1386" s="188"/>
    </row>
    <row r="1387" spans="5:5" ht="9.9499999999999993" customHeight="1" x14ac:dyDescent="0.2">
      <c r="E1387" s="188"/>
    </row>
    <row r="1388" spans="5:5" ht="9.9499999999999993" customHeight="1" x14ac:dyDescent="0.2">
      <c r="E1388" s="188"/>
    </row>
    <row r="1389" spans="5:5" ht="9.9499999999999993" customHeight="1" x14ac:dyDescent="0.2">
      <c r="E1389" s="188"/>
    </row>
    <row r="1390" spans="5:5" ht="9.9499999999999993" customHeight="1" x14ac:dyDescent="0.2">
      <c r="E1390" s="188"/>
    </row>
    <row r="1391" spans="5:5" ht="9.9499999999999993" customHeight="1" x14ac:dyDescent="0.2">
      <c r="E1391" s="188"/>
    </row>
    <row r="1392" spans="5:5" ht="9.9499999999999993" customHeight="1" x14ac:dyDescent="0.2">
      <c r="E1392" s="188"/>
    </row>
    <row r="1393" spans="5:5" ht="9.9499999999999993" customHeight="1" x14ac:dyDescent="0.2">
      <c r="E1393" s="188"/>
    </row>
    <row r="1394" spans="5:5" ht="9.9499999999999993" customHeight="1" x14ac:dyDescent="0.2">
      <c r="E1394" s="188"/>
    </row>
    <row r="1395" spans="5:5" ht="9.9499999999999993" customHeight="1" x14ac:dyDescent="0.2">
      <c r="E1395" s="188"/>
    </row>
    <row r="1396" spans="5:5" ht="9.9499999999999993" customHeight="1" x14ac:dyDescent="0.2">
      <c r="E1396" s="188"/>
    </row>
    <row r="1397" spans="5:5" ht="9.9499999999999993" customHeight="1" x14ac:dyDescent="0.2">
      <c r="E1397" s="188"/>
    </row>
    <row r="1398" spans="5:5" ht="9.9499999999999993" customHeight="1" x14ac:dyDescent="0.2">
      <c r="E1398" s="188"/>
    </row>
    <row r="1399" spans="5:5" ht="9.9499999999999993" customHeight="1" x14ac:dyDescent="0.2">
      <c r="E1399" s="188"/>
    </row>
    <row r="1400" spans="5:5" ht="9.9499999999999993" customHeight="1" x14ac:dyDescent="0.2">
      <c r="E1400" s="188"/>
    </row>
    <row r="1401" spans="5:5" ht="9.9499999999999993" customHeight="1" x14ac:dyDescent="0.2">
      <c r="E1401" s="188"/>
    </row>
    <row r="1402" spans="5:5" ht="9.9499999999999993" customHeight="1" x14ac:dyDescent="0.2">
      <c r="E1402" s="188"/>
    </row>
    <row r="1403" spans="5:5" ht="9.9499999999999993" customHeight="1" x14ac:dyDescent="0.2">
      <c r="E1403" s="188"/>
    </row>
    <row r="1404" spans="5:5" ht="9.9499999999999993" customHeight="1" x14ac:dyDescent="0.2">
      <c r="E1404" s="188"/>
    </row>
    <row r="1405" spans="5:5" ht="9.9499999999999993" customHeight="1" x14ac:dyDescent="0.2">
      <c r="E1405" s="188"/>
    </row>
    <row r="1406" spans="5:5" ht="9.9499999999999993" customHeight="1" x14ac:dyDescent="0.2">
      <c r="E1406" s="188"/>
    </row>
    <row r="1407" spans="5:5" ht="9.9499999999999993" customHeight="1" x14ac:dyDescent="0.2">
      <c r="E1407" s="188"/>
    </row>
    <row r="1408" spans="5:5" ht="9.9499999999999993" customHeight="1" x14ac:dyDescent="0.2">
      <c r="E1408" s="188"/>
    </row>
    <row r="1409" spans="5:5" ht="9.9499999999999993" customHeight="1" x14ac:dyDescent="0.2">
      <c r="E1409" s="188"/>
    </row>
    <row r="1410" spans="5:5" ht="9.9499999999999993" customHeight="1" x14ac:dyDescent="0.2">
      <c r="E1410" s="188"/>
    </row>
    <row r="1411" spans="5:5" ht="9.9499999999999993" customHeight="1" x14ac:dyDescent="0.2">
      <c r="E1411" s="188"/>
    </row>
    <row r="1412" spans="5:5" ht="9.9499999999999993" customHeight="1" x14ac:dyDescent="0.2">
      <c r="E1412" s="188"/>
    </row>
    <row r="1413" spans="5:5" ht="9.9499999999999993" customHeight="1" x14ac:dyDescent="0.2">
      <c r="E1413" s="188"/>
    </row>
    <row r="1414" spans="5:5" ht="9.9499999999999993" customHeight="1" x14ac:dyDescent="0.2">
      <c r="E1414" s="188"/>
    </row>
    <row r="1415" spans="5:5" ht="9.9499999999999993" customHeight="1" x14ac:dyDescent="0.2">
      <c r="E1415" s="188"/>
    </row>
    <row r="1416" spans="5:5" ht="9.9499999999999993" customHeight="1" x14ac:dyDescent="0.2">
      <c r="E1416" s="188"/>
    </row>
    <row r="1417" spans="5:5" ht="9.9499999999999993" customHeight="1" thickBot="1" x14ac:dyDescent="0.25">
      <c r="E1417" s="191"/>
    </row>
    <row r="1418" spans="5:5" ht="9.9499999999999993" customHeight="1" thickTop="1" x14ac:dyDescent="0.2"/>
  </sheetData>
  <sheetProtection algorithmName="SHA-512" hashValue="5ha6yNG0WPMhDZ8b7zCNgUGf7unP4idZf/ItU02HyVQhyrSjzibkbMAgY+yDov7YdWi2EDZdOu6uh55XT412dQ==" saltValue="5hFTGFkmfY+2IOKJu0dliQ==" spinCount="100000" sheet="1" objects="1" scenarios="1"/>
  <mergeCells count="7">
    <mergeCell ref="E937:E1132"/>
    <mergeCell ref="E758:E936"/>
    <mergeCell ref="E2:E93"/>
    <mergeCell ref="E94:E225"/>
    <mergeCell ref="E226:E381"/>
    <mergeCell ref="E382:E567"/>
    <mergeCell ref="E568:E757"/>
  </mergeCells>
  <conditionalFormatting sqref="D1275:D1048576 D1:D567">
    <cfRule type="colorScale" priority="7">
      <colorScale>
        <cfvo type="min"/>
        <cfvo type="max"/>
        <color rgb="FF63BE7B"/>
        <color rgb="FFFFEF9C"/>
      </colorScale>
    </cfRule>
  </conditionalFormatting>
  <conditionalFormatting sqref="D2:D93">
    <cfRule type="colorScale" priority="6">
      <colorScale>
        <cfvo type="min"/>
        <cfvo type="max"/>
        <color rgb="FF63BE7B"/>
        <color rgb="FFFFEF9C"/>
      </colorScale>
    </cfRule>
  </conditionalFormatting>
  <conditionalFormatting sqref="D94:D225">
    <cfRule type="colorScale" priority="3">
      <colorScale>
        <cfvo type="min"/>
        <cfvo type="max"/>
        <color theme="5" tint="-0.249977111117893"/>
        <color theme="5" tint="0.79998168889431442"/>
      </colorScale>
    </cfRule>
    <cfRule type="colorScale" priority="4">
      <colorScale>
        <cfvo type="min"/>
        <cfvo type="max"/>
        <color theme="5" tint="-0.249977111117893"/>
        <color theme="5" tint="0.79998168889431442"/>
      </colorScale>
    </cfRule>
    <cfRule type="colorScale" priority="5">
      <colorScale>
        <cfvo type="min"/>
        <cfvo type="max"/>
        <color rgb="FFFCFCFF"/>
        <color rgb="FFF8696B"/>
      </colorScale>
    </cfRule>
  </conditionalFormatting>
  <conditionalFormatting sqref="D226:D381 D568:D757">
    <cfRule type="colorScale" priority="2">
      <colorScale>
        <cfvo type="min"/>
        <cfvo type="max"/>
        <color theme="4" tint="-0.249977111117893"/>
        <color theme="8" tint="0.79998168889431442"/>
      </colorScale>
    </cfRule>
  </conditionalFormatting>
  <conditionalFormatting sqref="D758:D865">
    <cfRule type="colorScale" priority="1">
      <colorScale>
        <cfvo type="min"/>
        <cfvo type="max"/>
        <color theme="7" tint="0.59999389629810485"/>
        <color theme="7" tint="-0.249977111117893"/>
      </colorScale>
    </cfRule>
  </conditionalFormatting>
  <dataValidations count="1">
    <dataValidation type="list" allowBlank="1" showInputMessage="1" showErrorMessage="1" sqref="G313:G1294 B165:C1275">
      <formula1>$G$2:$G$70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R175"/>
  <sheetViews>
    <sheetView zoomScaleNormal="100" workbookViewId="0">
      <pane xSplit="27" ySplit="6" topLeftCell="ED7" activePane="bottomRight" state="frozen"/>
      <selection activeCell="K38" sqref="K38"/>
      <selection pane="topRight" activeCell="K38" sqref="K38"/>
      <selection pane="bottomLeft" activeCell="K38" sqref="K38"/>
      <selection pane="bottomRight"/>
    </sheetView>
  </sheetViews>
  <sheetFormatPr baseColWidth="10" defaultColWidth="11.42578125" defaultRowHeight="15" x14ac:dyDescent="0.25"/>
  <cols>
    <col min="1" max="1" width="18" style="57" bestFit="1" customWidth="1"/>
    <col min="2" max="2" width="3.5703125" style="181" bestFit="1" customWidth="1"/>
    <col min="3" max="3" width="6" style="120" customWidth="1"/>
    <col min="4" max="4" width="6.5703125" style="435" bestFit="1" customWidth="1"/>
    <col min="5" max="5" width="6.5703125" style="434" bestFit="1" customWidth="1"/>
    <col min="6" max="6" width="3.28515625" style="123" bestFit="1" customWidth="1"/>
    <col min="7" max="8" width="6" style="124" customWidth="1"/>
    <col min="9" max="9" width="7.28515625" style="382" bestFit="1" customWidth="1"/>
    <col min="10" max="10" width="4.7109375" style="771" customWidth="1"/>
    <col min="11" max="11" width="6.85546875" style="383" bestFit="1" customWidth="1"/>
    <col min="12" max="12" width="9.42578125" style="383" bestFit="1" customWidth="1"/>
    <col min="13" max="13" width="3.28515625" style="131" customWidth="1"/>
    <col min="14" max="14" width="6" style="132" bestFit="1" customWidth="1"/>
    <col min="15" max="15" width="3.28515625" style="127" customWidth="1"/>
    <col min="16" max="16" width="6" style="128" bestFit="1" customWidth="1"/>
    <col min="17" max="17" width="3.28515625" style="133" bestFit="1" customWidth="1"/>
    <col min="18" max="18" width="6" style="124" bestFit="1" customWidth="1"/>
    <col min="19" max="19" width="3.28515625" style="144" customWidth="1"/>
    <col min="20" max="20" width="6" style="144" bestFit="1" customWidth="1"/>
    <col min="21" max="21" width="3.28515625" style="138" bestFit="1" customWidth="1"/>
    <col min="22" max="22" width="6" style="140" bestFit="1" customWidth="1"/>
    <col min="23" max="23" width="3.28515625" style="146" bestFit="1" customWidth="1"/>
    <col min="24" max="24" width="6" style="146" bestFit="1" customWidth="1"/>
    <col min="25" max="25" width="4.5703125" style="397" bestFit="1" customWidth="1"/>
    <col min="26" max="26" width="4.5703125" style="398" customWidth="1"/>
    <col min="27" max="27" width="6.5703125" style="404" bestFit="1" customWidth="1"/>
    <col min="28" max="30" width="3" style="147" bestFit="1" customWidth="1"/>
    <col min="31" max="35" width="3" style="148" bestFit="1" customWidth="1"/>
    <col min="36" max="36" width="3" style="149" bestFit="1" customWidth="1"/>
    <col min="37" max="38" width="3" style="150" bestFit="1" customWidth="1"/>
    <col min="39" max="46" width="3" style="155" bestFit="1" customWidth="1"/>
    <col min="47" max="56" width="3" style="156" bestFit="1" customWidth="1"/>
    <col min="57" max="67" width="3" style="157" bestFit="1" customWidth="1"/>
    <col min="68" max="77" width="3" style="158" bestFit="1" customWidth="1"/>
    <col min="78" max="90" width="3" style="151" bestFit="1" customWidth="1"/>
    <col min="91" max="102" width="3" style="159" bestFit="1" customWidth="1"/>
    <col min="103" max="105" width="3" style="150" bestFit="1" customWidth="1"/>
    <col min="106" max="115" width="3" style="150" customWidth="1"/>
    <col min="116" max="126" width="3" style="155" customWidth="1"/>
    <col min="127" max="128" width="3.5703125" style="155" bestFit="1" customWidth="1"/>
    <col min="129" max="129" width="3.5703125" style="155" customWidth="1"/>
    <col min="130" max="143" width="3.5703125" style="156" customWidth="1"/>
    <col min="144" max="157" width="3.5703125" style="157" customWidth="1"/>
    <col min="158" max="164" width="3.5703125" style="158" customWidth="1"/>
    <col min="165" max="165" width="3.5703125" style="158" bestFit="1" customWidth="1"/>
    <col min="166" max="167" width="11.42578125" style="489"/>
    <col min="168" max="226" width="11.42578125" style="522"/>
    <col min="227" max="16384" width="11.42578125" style="1"/>
  </cols>
  <sheetData>
    <row r="1" spans="1:216" s="377" customFormat="1" ht="33.75" customHeight="1" x14ac:dyDescent="0.25">
      <c r="A1" s="152"/>
      <c r="B1" s="3851" t="s">
        <v>257</v>
      </c>
      <c r="C1" s="3851"/>
      <c r="D1" s="3851"/>
      <c r="E1" s="3851"/>
      <c r="F1" s="3851"/>
      <c r="G1" s="3851"/>
      <c r="H1" s="3851"/>
      <c r="I1" s="3851"/>
      <c r="J1" s="3851"/>
      <c r="K1" s="3851"/>
      <c r="L1" s="3851"/>
      <c r="M1" s="3851"/>
      <c r="N1" s="3851"/>
      <c r="O1" s="3851"/>
      <c r="P1" s="3851"/>
      <c r="Q1" s="3851"/>
      <c r="R1" s="3851"/>
      <c r="S1" s="3851"/>
      <c r="T1" s="3851"/>
      <c r="U1" s="3851"/>
      <c r="V1" s="3851"/>
      <c r="W1" s="3851"/>
      <c r="X1" s="3851"/>
      <c r="Y1" s="3851"/>
      <c r="Z1" s="3851"/>
      <c r="AA1" s="3851"/>
      <c r="AB1" s="3852">
        <v>0</v>
      </c>
      <c r="AC1" s="3844"/>
      <c r="AD1" s="3844"/>
      <c r="AE1" s="3853">
        <v>1</v>
      </c>
      <c r="AF1" s="3853"/>
      <c r="AG1" s="3853"/>
      <c r="AH1" s="3853"/>
      <c r="AI1" s="3853"/>
      <c r="AJ1" s="3853"/>
      <c r="AK1" s="3853"/>
      <c r="AL1" s="3853"/>
      <c r="AM1" s="3854">
        <v>2</v>
      </c>
      <c r="AN1" s="3854"/>
      <c r="AO1" s="3854"/>
      <c r="AP1" s="3854"/>
      <c r="AQ1" s="3854"/>
      <c r="AR1" s="3854"/>
      <c r="AS1" s="3854"/>
      <c r="AT1" s="3854"/>
      <c r="AU1" s="3855">
        <v>3</v>
      </c>
      <c r="AV1" s="3855"/>
      <c r="AW1" s="3855"/>
      <c r="AX1" s="3855"/>
      <c r="AY1" s="3855"/>
      <c r="AZ1" s="3855"/>
      <c r="BA1" s="3855"/>
      <c r="BB1" s="3855"/>
      <c r="BC1" s="3855"/>
      <c r="BD1" s="3855"/>
      <c r="BE1" s="3841">
        <v>4</v>
      </c>
      <c r="BF1" s="3841"/>
      <c r="BG1" s="3841"/>
      <c r="BH1" s="3841"/>
      <c r="BI1" s="3841"/>
      <c r="BJ1" s="3841"/>
      <c r="BK1" s="3841"/>
      <c r="BL1" s="3841"/>
      <c r="BM1" s="3841"/>
      <c r="BN1" s="3841"/>
      <c r="BO1" s="3841"/>
      <c r="BP1" s="3842">
        <v>5</v>
      </c>
      <c r="BQ1" s="3842"/>
      <c r="BR1" s="3842"/>
      <c r="BS1" s="3842"/>
      <c r="BT1" s="3842"/>
      <c r="BU1" s="3842"/>
      <c r="BV1" s="3842"/>
      <c r="BW1" s="3842"/>
      <c r="BX1" s="3842"/>
      <c r="BY1" s="3842"/>
      <c r="BZ1" s="3843">
        <v>6</v>
      </c>
      <c r="CA1" s="3843"/>
      <c r="CB1" s="3843"/>
      <c r="CC1" s="3843"/>
      <c r="CD1" s="3843"/>
      <c r="CE1" s="3843"/>
      <c r="CF1" s="3843"/>
      <c r="CG1" s="3843"/>
      <c r="CH1" s="3843"/>
      <c r="CI1" s="3843"/>
      <c r="CJ1" s="3843"/>
      <c r="CK1" s="3843"/>
      <c r="CL1" s="3843"/>
      <c r="CM1" s="3844">
        <v>7</v>
      </c>
      <c r="CN1" s="3844"/>
      <c r="CO1" s="3844"/>
      <c r="CP1" s="3844"/>
      <c r="CQ1" s="3844"/>
      <c r="CR1" s="3844"/>
      <c r="CS1" s="3844"/>
      <c r="CT1" s="3844"/>
      <c r="CU1" s="3844"/>
      <c r="CV1" s="3844"/>
      <c r="CW1" s="3844"/>
      <c r="CX1" s="3844"/>
      <c r="CY1" s="3845">
        <v>8</v>
      </c>
      <c r="CZ1" s="3846"/>
      <c r="DA1" s="3846"/>
      <c r="DB1" s="3846"/>
      <c r="DC1" s="3846"/>
      <c r="DD1" s="3846"/>
      <c r="DE1" s="3846"/>
      <c r="DF1" s="3846"/>
      <c r="DG1" s="3846"/>
      <c r="DH1" s="3846"/>
      <c r="DI1" s="3846"/>
      <c r="DJ1" s="3846"/>
      <c r="DK1" s="3847"/>
      <c r="DL1" s="3848">
        <v>9</v>
      </c>
      <c r="DM1" s="3849"/>
      <c r="DN1" s="3849"/>
      <c r="DO1" s="3849"/>
      <c r="DP1" s="3849"/>
      <c r="DQ1" s="3849"/>
      <c r="DR1" s="3849"/>
      <c r="DS1" s="3849"/>
      <c r="DT1" s="3849"/>
      <c r="DU1" s="3849"/>
      <c r="DV1" s="3849"/>
      <c r="DW1" s="3849"/>
      <c r="DX1" s="3849"/>
      <c r="DY1" s="3850"/>
      <c r="DZ1" s="3820">
        <v>10</v>
      </c>
      <c r="EA1" s="3821"/>
      <c r="EB1" s="3821"/>
      <c r="EC1" s="3821"/>
      <c r="ED1" s="3821"/>
      <c r="EE1" s="3821"/>
      <c r="EF1" s="3821"/>
      <c r="EG1" s="3821"/>
      <c r="EH1" s="3821"/>
      <c r="EI1" s="3821"/>
      <c r="EJ1" s="3821"/>
      <c r="EK1" s="3821"/>
      <c r="EL1" s="3821"/>
      <c r="EM1" s="3821"/>
      <c r="EN1" s="3822">
        <v>11</v>
      </c>
      <c r="EO1" s="3822"/>
      <c r="EP1" s="3822"/>
      <c r="EQ1" s="3822"/>
      <c r="ER1" s="3822"/>
      <c r="ES1" s="3822"/>
      <c r="ET1" s="3822"/>
      <c r="EU1" s="3822"/>
      <c r="EV1" s="3822"/>
      <c r="EW1" s="3822"/>
      <c r="EX1" s="3822"/>
      <c r="EY1" s="3822"/>
      <c r="EZ1" s="3822"/>
      <c r="FA1" s="3822"/>
      <c r="FB1" s="3823">
        <v>12</v>
      </c>
      <c r="FC1" s="3823"/>
      <c r="FD1" s="3823"/>
      <c r="FE1" s="3823"/>
      <c r="FF1" s="3823"/>
      <c r="FG1" s="3823"/>
      <c r="FH1" s="3823"/>
      <c r="FI1" s="3824"/>
      <c r="FJ1" s="530"/>
      <c r="FK1" s="529"/>
      <c r="FL1" s="529"/>
      <c r="FM1" s="529"/>
      <c r="FN1" s="529"/>
      <c r="FO1" s="529"/>
      <c r="FP1" s="529"/>
      <c r="FQ1" s="529"/>
      <c r="FR1" s="529"/>
      <c r="FS1" s="529"/>
      <c r="FT1" s="529"/>
      <c r="FU1" s="529"/>
      <c r="FV1" s="529"/>
      <c r="FW1" s="529"/>
      <c r="FX1" s="529"/>
      <c r="FY1" s="529"/>
      <c r="FZ1" s="529"/>
      <c r="GA1" s="529"/>
      <c r="GB1" s="529"/>
      <c r="GC1" s="529"/>
      <c r="GD1" s="529"/>
      <c r="GE1" s="529"/>
      <c r="GF1" s="529"/>
      <c r="GG1" s="529"/>
      <c r="GH1" s="529"/>
      <c r="GI1" s="529"/>
      <c r="GJ1" s="529"/>
      <c r="GK1" s="529"/>
      <c r="GL1" s="529"/>
      <c r="GM1" s="529"/>
      <c r="GN1" s="529"/>
      <c r="GO1" s="529"/>
      <c r="GP1" s="529"/>
      <c r="GQ1" s="529"/>
      <c r="GR1" s="529"/>
      <c r="GS1" s="529"/>
      <c r="GT1" s="529"/>
      <c r="GU1" s="529"/>
      <c r="GV1" s="529"/>
      <c r="GW1" s="529"/>
      <c r="GX1" s="529"/>
      <c r="GY1" s="529"/>
      <c r="GZ1" s="529"/>
      <c r="HA1" s="529"/>
      <c r="HB1" s="529"/>
      <c r="HC1" s="529"/>
      <c r="HD1" s="529"/>
      <c r="HE1" s="529"/>
      <c r="HF1" s="529"/>
      <c r="HG1" s="529"/>
      <c r="HH1" s="529"/>
    </row>
    <row r="2" spans="1:216" s="474" customFormat="1" ht="16.5" customHeight="1" x14ac:dyDescent="0.25">
      <c r="A2" s="465"/>
      <c r="B2" s="3851"/>
      <c r="C2" s="3851"/>
      <c r="D2" s="3851"/>
      <c r="E2" s="3851"/>
      <c r="F2" s="3851"/>
      <c r="G2" s="3851"/>
      <c r="H2" s="3851"/>
      <c r="I2" s="3851"/>
      <c r="J2" s="3851"/>
      <c r="K2" s="3851"/>
      <c r="L2" s="3851"/>
      <c r="M2" s="3851"/>
      <c r="N2" s="3851"/>
      <c r="O2" s="3851"/>
      <c r="P2" s="3851"/>
      <c r="Q2" s="3851"/>
      <c r="R2" s="3851"/>
      <c r="S2" s="3851"/>
      <c r="T2" s="3851"/>
      <c r="U2" s="3851"/>
      <c r="V2" s="3851"/>
      <c r="W2" s="3851"/>
      <c r="X2" s="3851"/>
      <c r="Y2" s="3851"/>
      <c r="Z2" s="3851"/>
      <c r="AA2" s="3851"/>
      <c r="AB2" s="466">
        <v>1</v>
      </c>
      <c r="AC2" s="466">
        <v>2</v>
      </c>
      <c r="AD2" s="466">
        <v>3</v>
      </c>
      <c r="AE2" s="467">
        <v>4</v>
      </c>
      <c r="AF2" s="467">
        <v>5</v>
      </c>
      <c r="AG2" s="467">
        <v>6</v>
      </c>
      <c r="AH2" s="467">
        <v>7</v>
      </c>
      <c r="AI2" s="467">
        <v>8</v>
      </c>
      <c r="AJ2" s="467">
        <v>9</v>
      </c>
      <c r="AK2" s="467">
        <v>10</v>
      </c>
      <c r="AL2" s="467">
        <v>11</v>
      </c>
      <c r="AM2" s="468">
        <v>12</v>
      </c>
      <c r="AN2" s="468">
        <v>13</v>
      </c>
      <c r="AO2" s="468">
        <v>14</v>
      </c>
      <c r="AP2" s="468">
        <v>15</v>
      </c>
      <c r="AQ2" s="468">
        <v>16</v>
      </c>
      <c r="AR2" s="468">
        <v>17</v>
      </c>
      <c r="AS2" s="468">
        <v>18</v>
      </c>
      <c r="AT2" s="468">
        <v>19</v>
      </c>
      <c r="AU2" s="469">
        <v>20</v>
      </c>
      <c r="AV2" s="469">
        <v>21</v>
      </c>
      <c r="AW2" s="469">
        <v>22</v>
      </c>
      <c r="AX2" s="469">
        <v>23</v>
      </c>
      <c r="AY2" s="469">
        <v>24</v>
      </c>
      <c r="AZ2" s="469">
        <v>25</v>
      </c>
      <c r="BA2" s="469">
        <v>26</v>
      </c>
      <c r="BB2" s="469">
        <v>27</v>
      </c>
      <c r="BC2" s="469">
        <v>28</v>
      </c>
      <c r="BD2" s="469">
        <v>29</v>
      </c>
      <c r="BE2" s="470">
        <v>30</v>
      </c>
      <c r="BF2" s="470">
        <v>31</v>
      </c>
      <c r="BG2" s="470">
        <v>32</v>
      </c>
      <c r="BH2" s="470">
        <v>33</v>
      </c>
      <c r="BI2" s="470">
        <v>34</v>
      </c>
      <c r="BJ2" s="470">
        <v>35</v>
      </c>
      <c r="BK2" s="470">
        <v>36</v>
      </c>
      <c r="BL2" s="470">
        <v>37</v>
      </c>
      <c r="BM2" s="470">
        <v>38</v>
      </c>
      <c r="BN2" s="470">
        <v>39</v>
      </c>
      <c r="BO2" s="470">
        <v>40</v>
      </c>
      <c r="BP2" s="471">
        <v>41</v>
      </c>
      <c r="BQ2" s="471">
        <v>42</v>
      </c>
      <c r="BR2" s="471">
        <v>43</v>
      </c>
      <c r="BS2" s="471">
        <v>44</v>
      </c>
      <c r="BT2" s="471">
        <v>45</v>
      </c>
      <c r="BU2" s="471">
        <v>46</v>
      </c>
      <c r="BV2" s="471">
        <v>47</v>
      </c>
      <c r="BW2" s="471">
        <v>48</v>
      </c>
      <c r="BX2" s="471">
        <v>49</v>
      </c>
      <c r="BY2" s="471">
        <v>50</v>
      </c>
      <c r="BZ2" s="472">
        <v>51</v>
      </c>
      <c r="CA2" s="472">
        <v>52</v>
      </c>
      <c r="CB2" s="472">
        <v>53</v>
      </c>
      <c r="CC2" s="472">
        <v>54</v>
      </c>
      <c r="CD2" s="472">
        <v>55</v>
      </c>
      <c r="CE2" s="472">
        <v>56</v>
      </c>
      <c r="CF2" s="472">
        <v>57</v>
      </c>
      <c r="CG2" s="472">
        <v>58</v>
      </c>
      <c r="CH2" s="472">
        <v>59</v>
      </c>
      <c r="CI2" s="472">
        <v>60</v>
      </c>
      <c r="CJ2" s="472">
        <v>61</v>
      </c>
      <c r="CK2" s="472">
        <v>62</v>
      </c>
      <c r="CL2" s="472">
        <v>63</v>
      </c>
      <c r="CM2" s="466">
        <v>64</v>
      </c>
      <c r="CN2" s="466">
        <v>65</v>
      </c>
      <c r="CO2" s="466">
        <v>66</v>
      </c>
      <c r="CP2" s="466">
        <v>67</v>
      </c>
      <c r="CQ2" s="466">
        <v>68</v>
      </c>
      <c r="CR2" s="466">
        <v>69</v>
      </c>
      <c r="CS2" s="466">
        <v>70</v>
      </c>
      <c r="CT2" s="466">
        <v>71</v>
      </c>
      <c r="CU2" s="466">
        <v>72</v>
      </c>
      <c r="CV2" s="466">
        <v>73</v>
      </c>
      <c r="CW2" s="466">
        <v>74</v>
      </c>
      <c r="CX2" s="466">
        <v>75</v>
      </c>
      <c r="CY2" s="467">
        <v>76</v>
      </c>
      <c r="CZ2" s="467">
        <v>77</v>
      </c>
      <c r="DA2" s="467">
        <v>78</v>
      </c>
      <c r="DB2" s="467">
        <v>79</v>
      </c>
      <c r="DC2" s="467">
        <v>80</v>
      </c>
      <c r="DD2" s="467">
        <v>81</v>
      </c>
      <c r="DE2" s="467">
        <v>82</v>
      </c>
      <c r="DF2" s="467">
        <v>83</v>
      </c>
      <c r="DG2" s="467">
        <v>84</v>
      </c>
      <c r="DH2" s="467">
        <v>85</v>
      </c>
      <c r="DI2" s="467">
        <v>86</v>
      </c>
      <c r="DJ2" s="467">
        <v>87</v>
      </c>
      <c r="DK2" s="467">
        <v>88</v>
      </c>
      <c r="DL2" s="473">
        <v>89</v>
      </c>
      <c r="DM2" s="473">
        <v>90</v>
      </c>
      <c r="DN2" s="473">
        <v>91</v>
      </c>
      <c r="DO2" s="473">
        <v>92</v>
      </c>
      <c r="DP2" s="473">
        <v>93</v>
      </c>
      <c r="DQ2" s="473">
        <v>94</v>
      </c>
      <c r="DR2" s="473">
        <v>95</v>
      </c>
      <c r="DS2" s="473">
        <v>96</v>
      </c>
      <c r="DT2" s="473">
        <v>97</v>
      </c>
      <c r="DU2" s="473">
        <v>98</v>
      </c>
      <c r="DV2" s="473">
        <v>99</v>
      </c>
      <c r="DW2" s="473">
        <v>100</v>
      </c>
      <c r="DX2" s="473">
        <v>101</v>
      </c>
      <c r="DY2" s="473">
        <v>102</v>
      </c>
      <c r="DZ2" s="631">
        <v>103</v>
      </c>
      <c r="EA2" s="631">
        <v>104</v>
      </c>
      <c r="EB2" s="631">
        <v>105</v>
      </c>
      <c r="EC2" s="631">
        <v>106</v>
      </c>
      <c r="ED2" s="631">
        <v>107</v>
      </c>
      <c r="EE2" s="631">
        <v>108</v>
      </c>
      <c r="EF2" s="631">
        <v>109</v>
      </c>
      <c r="EG2" s="631">
        <v>110</v>
      </c>
      <c r="EH2" s="631">
        <v>111</v>
      </c>
      <c r="EI2" s="631">
        <v>112</v>
      </c>
      <c r="EJ2" s="631">
        <v>113</v>
      </c>
      <c r="EK2" s="631">
        <v>114</v>
      </c>
      <c r="EL2" s="631">
        <v>115</v>
      </c>
      <c r="EM2" s="631">
        <v>116</v>
      </c>
      <c r="EN2" s="764">
        <v>117</v>
      </c>
      <c r="EO2" s="764">
        <v>118</v>
      </c>
      <c r="EP2" s="764">
        <v>119</v>
      </c>
      <c r="EQ2" s="764">
        <v>120</v>
      </c>
      <c r="ER2" s="764">
        <v>121</v>
      </c>
      <c r="ES2" s="764">
        <v>122</v>
      </c>
      <c r="ET2" s="764">
        <v>123</v>
      </c>
      <c r="EU2" s="764">
        <v>124</v>
      </c>
      <c r="EV2" s="764">
        <v>125</v>
      </c>
      <c r="EW2" s="764">
        <v>126</v>
      </c>
      <c r="EX2" s="764">
        <v>127</v>
      </c>
      <c r="EY2" s="764">
        <v>128</v>
      </c>
      <c r="EZ2" s="764">
        <v>129</v>
      </c>
      <c r="FA2" s="764">
        <v>130</v>
      </c>
      <c r="FB2" s="1658">
        <v>131</v>
      </c>
      <c r="FC2" s="1658">
        <v>132</v>
      </c>
      <c r="FD2" s="1658">
        <v>133</v>
      </c>
      <c r="FE2" s="1658">
        <v>134</v>
      </c>
      <c r="FF2" s="1658">
        <v>135</v>
      </c>
      <c r="FG2" s="1658">
        <v>136</v>
      </c>
      <c r="FH2" s="1658">
        <v>137</v>
      </c>
      <c r="FI2" s="1658">
        <v>138</v>
      </c>
      <c r="FJ2" s="531"/>
      <c r="FK2" s="535"/>
      <c r="FL2" s="535"/>
      <c r="FM2" s="535"/>
      <c r="FN2" s="535"/>
      <c r="FO2" s="535"/>
      <c r="FP2" s="535"/>
      <c r="FQ2" s="535"/>
      <c r="FR2" s="535"/>
      <c r="FS2" s="535"/>
      <c r="FT2" s="535"/>
      <c r="FU2" s="535"/>
      <c r="FV2" s="535"/>
      <c r="FW2" s="535"/>
      <c r="FX2" s="535"/>
      <c r="FY2" s="535"/>
      <c r="FZ2" s="535"/>
      <c r="GA2" s="535"/>
      <c r="GB2" s="535"/>
      <c r="GC2" s="535"/>
      <c r="GD2" s="535"/>
      <c r="GE2" s="535"/>
      <c r="GF2" s="535"/>
      <c r="GG2" s="535"/>
      <c r="GH2" s="535"/>
      <c r="GI2" s="535"/>
      <c r="GJ2" s="535"/>
      <c r="GK2" s="535"/>
      <c r="GL2" s="535"/>
      <c r="GM2" s="535"/>
      <c r="GN2" s="535"/>
      <c r="GO2" s="535"/>
      <c r="GP2" s="535"/>
      <c r="GQ2" s="535"/>
      <c r="GR2" s="535"/>
      <c r="GS2" s="535"/>
      <c r="GT2" s="535"/>
      <c r="GU2" s="535"/>
      <c r="GV2" s="535"/>
      <c r="GW2" s="535"/>
      <c r="GX2" s="535"/>
      <c r="GY2" s="535"/>
      <c r="GZ2" s="535"/>
      <c r="HA2" s="535"/>
      <c r="HB2" s="535"/>
      <c r="HC2" s="535"/>
      <c r="HD2" s="535"/>
      <c r="HE2" s="535"/>
      <c r="HF2" s="535"/>
      <c r="HG2" s="535"/>
      <c r="HH2" s="535"/>
    </row>
    <row r="3" spans="1:216" s="65" customFormat="1" ht="141.6" customHeight="1" x14ac:dyDescent="0.25">
      <c r="A3" s="153"/>
      <c r="B3" s="424" t="s">
        <v>278</v>
      </c>
      <c r="C3" s="425" t="s">
        <v>240</v>
      </c>
      <c r="D3" s="426" t="s">
        <v>276</v>
      </c>
      <c r="E3" s="427" t="s">
        <v>275</v>
      </c>
      <c r="F3" s="121" t="s">
        <v>277</v>
      </c>
      <c r="G3" s="421" t="s">
        <v>241</v>
      </c>
      <c r="H3" s="638" t="s">
        <v>300</v>
      </c>
      <c r="I3" s="422" t="s">
        <v>272</v>
      </c>
      <c r="J3" s="773" t="s">
        <v>334</v>
      </c>
      <c r="K3" s="423" t="s">
        <v>337</v>
      </c>
      <c r="L3" s="423" t="s">
        <v>273</v>
      </c>
      <c r="M3" s="129" t="s">
        <v>230</v>
      </c>
      <c r="N3" s="428" t="s">
        <v>245</v>
      </c>
      <c r="O3" s="134" t="s">
        <v>231</v>
      </c>
      <c r="P3" s="429" t="s">
        <v>246</v>
      </c>
      <c r="Q3" s="121" t="s">
        <v>247</v>
      </c>
      <c r="R3" s="430" t="s">
        <v>233</v>
      </c>
      <c r="S3" s="142" t="s">
        <v>248</v>
      </c>
      <c r="T3" s="431" t="s">
        <v>244</v>
      </c>
      <c r="U3" s="136" t="s">
        <v>249</v>
      </c>
      <c r="V3" s="432" t="s">
        <v>243</v>
      </c>
      <c r="W3" s="118" t="s">
        <v>239</v>
      </c>
      <c r="X3" s="433" t="s">
        <v>242</v>
      </c>
      <c r="Y3" s="391" t="s">
        <v>255</v>
      </c>
      <c r="Z3" s="391" t="s">
        <v>256</v>
      </c>
      <c r="AA3" s="399" t="s">
        <v>266</v>
      </c>
      <c r="AB3" s="67">
        <v>39227</v>
      </c>
      <c r="AC3" s="68">
        <v>39263</v>
      </c>
      <c r="AD3" s="68">
        <v>39308</v>
      </c>
      <c r="AE3" s="69">
        <v>39354</v>
      </c>
      <c r="AF3" s="69">
        <v>39389</v>
      </c>
      <c r="AG3" s="69">
        <v>39410</v>
      </c>
      <c r="AH3" s="69">
        <v>39445</v>
      </c>
      <c r="AI3" s="69">
        <v>39480</v>
      </c>
      <c r="AJ3" s="69">
        <v>39536</v>
      </c>
      <c r="AK3" s="69">
        <v>39564</v>
      </c>
      <c r="AL3" s="69">
        <v>39599</v>
      </c>
      <c r="AM3" s="70">
        <v>39718</v>
      </c>
      <c r="AN3" s="70">
        <v>39745</v>
      </c>
      <c r="AO3" s="70">
        <v>39781</v>
      </c>
      <c r="AP3" s="70">
        <v>39809</v>
      </c>
      <c r="AQ3" s="70">
        <v>39879</v>
      </c>
      <c r="AR3" s="70">
        <v>39913</v>
      </c>
      <c r="AS3" s="70">
        <v>39934</v>
      </c>
      <c r="AT3" s="70">
        <v>39963</v>
      </c>
      <c r="AU3" s="71">
        <v>40053</v>
      </c>
      <c r="AV3" s="72">
        <v>40082</v>
      </c>
      <c r="AW3" s="72">
        <v>40138</v>
      </c>
      <c r="AX3" s="72">
        <v>40145</v>
      </c>
      <c r="AY3" s="72">
        <v>40166</v>
      </c>
      <c r="AZ3" s="72">
        <v>40215</v>
      </c>
      <c r="BA3" s="72">
        <v>40222</v>
      </c>
      <c r="BB3" s="72">
        <v>40243</v>
      </c>
      <c r="BC3" s="72">
        <v>40271</v>
      </c>
      <c r="BD3" s="72">
        <v>40327</v>
      </c>
      <c r="BE3" s="73">
        <v>40424</v>
      </c>
      <c r="BF3" s="73">
        <v>40466</v>
      </c>
      <c r="BG3" s="73">
        <v>40480</v>
      </c>
      <c r="BH3" s="73">
        <v>40522</v>
      </c>
      <c r="BI3" s="73">
        <v>40571</v>
      </c>
      <c r="BJ3" s="73">
        <v>40606</v>
      </c>
      <c r="BK3" s="73">
        <v>40620</v>
      </c>
      <c r="BL3" s="73">
        <v>40634</v>
      </c>
      <c r="BM3" s="73">
        <v>40663</v>
      </c>
      <c r="BN3" s="73">
        <v>40695</v>
      </c>
      <c r="BO3" s="73">
        <v>40697</v>
      </c>
      <c r="BP3" s="74">
        <v>40782</v>
      </c>
      <c r="BQ3" s="74">
        <v>40809</v>
      </c>
      <c r="BR3" s="74">
        <v>40844</v>
      </c>
      <c r="BS3" s="74">
        <v>40879</v>
      </c>
      <c r="BT3" s="74">
        <v>40914</v>
      </c>
      <c r="BU3" s="74">
        <v>40942</v>
      </c>
      <c r="BV3" s="74">
        <v>40962</v>
      </c>
      <c r="BW3" s="74">
        <v>40992</v>
      </c>
      <c r="BX3" s="74">
        <v>41033</v>
      </c>
      <c r="BY3" s="74">
        <v>41040</v>
      </c>
      <c r="BZ3" s="75">
        <v>41117</v>
      </c>
      <c r="CA3" s="75">
        <v>41152</v>
      </c>
      <c r="CB3" s="75">
        <v>41180</v>
      </c>
      <c r="CC3" s="75">
        <v>41208</v>
      </c>
      <c r="CD3" s="75">
        <v>41250</v>
      </c>
      <c r="CE3" s="75">
        <v>41271</v>
      </c>
      <c r="CF3" s="75">
        <v>41278</v>
      </c>
      <c r="CG3" s="75">
        <v>41306</v>
      </c>
      <c r="CH3" s="75">
        <v>41334</v>
      </c>
      <c r="CI3" s="75">
        <v>41348</v>
      </c>
      <c r="CJ3" s="75">
        <v>41362</v>
      </c>
      <c r="CK3" s="75">
        <v>41397</v>
      </c>
      <c r="CL3" s="75">
        <v>41432</v>
      </c>
      <c r="CM3" s="76">
        <v>41516</v>
      </c>
      <c r="CN3" s="76">
        <v>41544</v>
      </c>
      <c r="CO3" s="76">
        <v>41558</v>
      </c>
      <c r="CP3" s="76">
        <v>41572</v>
      </c>
      <c r="CQ3" s="76">
        <v>41607</v>
      </c>
      <c r="CR3" s="76">
        <v>41635</v>
      </c>
      <c r="CS3" s="76">
        <v>41670</v>
      </c>
      <c r="CT3" s="76">
        <v>41698</v>
      </c>
      <c r="CU3" s="76">
        <v>41726</v>
      </c>
      <c r="CV3" s="76">
        <v>41754</v>
      </c>
      <c r="CW3" s="76">
        <v>41782</v>
      </c>
      <c r="CX3" s="76">
        <v>41803</v>
      </c>
      <c r="CY3" s="77">
        <v>41880</v>
      </c>
      <c r="CZ3" s="77">
        <v>41915</v>
      </c>
      <c r="DA3" s="77">
        <v>41943</v>
      </c>
      <c r="DB3" s="78">
        <v>41978</v>
      </c>
      <c r="DC3" s="78">
        <v>41992</v>
      </c>
      <c r="DD3" s="78">
        <v>41996</v>
      </c>
      <c r="DE3" s="78">
        <v>42034</v>
      </c>
      <c r="DF3" s="78">
        <v>42062</v>
      </c>
      <c r="DG3" s="78">
        <v>42083</v>
      </c>
      <c r="DH3" s="78">
        <v>42104</v>
      </c>
      <c r="DI3" s="78">
        <v>42125</v>
      </c>
      <c r="DJ3" s="78">
        <v>42139</v>
      </c>
      <c r="DK3" s="78">
        <v>42174</v>
      </c>
      <c r="DL3" s="370">
        <v>42244</v>
      </c>
      <c r="DM3" s="370">
        <v>42272</v>
      </c>
      <c r="DN3" s="370">
        <v>42294</v>
      </c>
      <c r="DO3" s="370">
        <v>42307</v>
      </c>
      <c r="DP3" s="370">
        <v>42328</v>
      </c>
      <c r="DQ3" s="370">
        <v>42356</v>
      </c>
      <c r="DR3" s="524">
        <v>42367</v>
      </c>
      <c r="DS3" s="524">
        <v>42391</v>
      </c>
      <c r="DT3" s="524">
        <v>42412</v>
      </c>
      <c r="DU3" s="524">
        <v>42433</v>
      </c>
      <c r="DV3" s="524">
        <v>42461</v>
      </c>
      <c r="DW3" s="524">
        <v>42494</v>
      </c>
      <c r="DX3" s="524">
        <v>42524</v>
      </c>
      <c r="DY3" s="524">
        <v>42545</v>
      </c>
      <c r="DZ3" s="632">
        <v>42615</v>
      </c>
      <c r="EA3" s="632">
        <v>42643</v>
      </c>
      <c r="EB3" s="632">
        <v>42657</v>
      </c>
      <c r="EC3" s="632">
        <v>42671</v>
      </c>
      <c r="ED3" s="632">
        <v>42699</v>
      </c>
      <c r="EE3" s="632">
        <v>42720</v>
      </c>
      <c r="EF3" s="632">
        <v>42734</v>
      </c>
      <c r="EG3" s="632">
        <v>42762</v>
      </c>
      <c r="EH3" s="632">
        <v>42776</v>
      </c>
      <c r="EI3" s="632">
        <v>42797</v>
      </c>
      <c r="EJ3" s="632">
        <v>42825</v>
      </c>
      <c r="EK3" s="632">
        <v>42853</v>
      </c>
      <c r="EL3" s="632">
        <v>42881</v>
      </c>
      <c r="EM3" s="632">
        <v>42902</v>
      </c>
      <c r="EN3" s="765">
        <v>42979</v>
      </c>
      <c r="EO3" s="765">
        <v>43007</v>
      </c>
      <c r="EP3" s="765">
        <v>43049</v>
      </c>
      <c r="EQ3" s="765">
        <v>43077</v>
      </c>
      <c r="ER3" s="765">
        <v>43091</v>
      </c>
      <c r="ES3" s="765">
        <v>43105</v>
      </c>
      <c r="ET3" s="765">
        <v>43133</v>
      </c>
      <c r="EU3" s="765">
        <v>43147</v>
      </c>
      <c r="EV3" s="765">
        <v>43168</v>
      </c>
      <c r="EW3" s="765">
        <v>43189</v>
      </c>
      <c r="EX3" s="765">
        <v>43224</v>
      </c>
      <c r="EY3" s="765">
        <v>43245</v>
      </c>
      <c r="EZ3" s="765">
        <v>43259</v>
      </c>
      <c r="FA3" s="765">
        <v>43276</v>
      </c>
      <c r="FB3" s="1659">
        <v>43343</v>
      </c>
      <c r="FC3" s="1659">
        <v>43371</v>
      </c>
      <c r="FD3" s="1659">
        <v>43406</v>
      </c>
      <c r="FE3" s="1659">
        <v>43434</v>
      </c>
      <c r="FF3" s="1659">
        <v>43455</v>
      </c>
      <c r="FG3" s="1659">
        <v>43462</v>
      </c>
      <c r="FH3" s="1659">
        <v>43490</v>
      </c>
      <c r="FI3" s="1659"/>
      <c r="FJ3" s="532"/>
      <c r="FK3" s="536"/>
      <c r="FL3" s="536"/>
      <c r="FM3" s="536"/>
      <c r="FN3" s="536"/>
      <c r="FO3" s="536"/>
      <c r="FP3" s="536"/>
      <c r="FQ3" s="536"/>
      <c r="FR3" s="536"/>
      <c r="FS3" s="536"/>
      <c r="FT3" s="536"/>
      <c r="FU3" s="536"/>
      <c r="FV3" s="536"/>
      <c r="FW3" s="536"/>
      <c r="FX3" s="536"/>
      <c r="FY3" s="536"/>
      <c r="FZ3" s="536"/>
      <c r="GA3" s="536"/>
      <c r="GB3" s="536"/>
      <c r="GC3" s="536"/>
      <c r="GD3" s="536"/>
      <c r="GE3" s="536"/>
      <c r="GF3" s="536"/>
      <c r="GG3" s="536"/>
      <c r="GH3" s="536"/>
      <c r="GI3" s="536"/>
      <c r="GJ3" s="536"/>
      <c r="GK3" s="536"/>
      <c r="GL3" s="536"/>
      <c r="GM3" s="536"/>
      <c r="GN3" s="536"/>
      <c r="GO3" s="536"/>
      <c r="GP3" s="536"/>
      <c r="GQ3" s="536"/>
      <c r="GR3" s="536"/>
      <c r="GS3" s="536"/>
      <c r="GT3" s="536"/>
      <c r="GU3" s="536"/>
      <c r="GV3" s="536"/>
      <c r="GW3" s="536"/>
      <c r="GX3" s="536"/>
      <c r="GY3" s="536"/>
      <c r="GZ3" s="536"/>
      <c r="HA3" s="536"/>
      <c r="HB3" s="536"/>
      <c r="HC3" s="536"/>
      <c r="HD3" s="536"/>
      <c r="HE3" s="536"/>
      <c r="HF3" s="536"/>
      <c r="HG3" s="536"/>
      <c r="HH3" s="536"/>
    </row>
    <row r="4" spans="1:216" s="207" customFormat="1" ht="12" customHeight="1" x14ac:dyDescent="0.2">
      <c r="A4" s="192"/>
      <c r="B4" s="193"/>
      <c r="C4" s="194"/>
      <c r="D4" s="411"/>
      <c r="E4" s="414"/>
      <c r="F4" s="195"/>
      <c r="G4" s="385"/>
      <c r="H4" s="385"/>
      <c r="I4" s="379"/>
      <c r="J4" s="774"/>
      <c r="K4" s="387"/>
      <c r="L4" s="387"/>
      <c r="M4" s="197"/>
      <c r="N4" s="198"/>
      <c r="O4" s="199"/>
      <c r="P4" s="200"/>
      <c r="Q4" s="195"/>
      <c r="R4" s="196"/>
      <c r="S4" s="201"/>
      <c r="T4" s="202"/>
      <c r="U4" s="203"/>
      <c r="V4" s="204"/>
      <c r="W4" s="205"/>
      <c r="X4" s="206"/>
      <c r="Y4" s="392"/>
      <c r="Z4" s="392"/>
      <c r="AA4" s="400"/>
      <c r="AB4" s="3825">
        <f>AVERAGE(AB5:AD5)</f>
        <v>12</v>
      </c>
      <c r="AC4" s="3825"/>
      <c r="AD4" s="3826"/>
      <c r="AE4" s="3827">
        <f>AVERAGE(AE5:AL5)</f>
        <v>13.125</v>
      </c>
      <c r="AF4" s="3828"/>
      <c r="AG4" s="3828"/>
      <c r="AH4" s="3828"/>
      <c r="AI4" s="3828"/>
      <c r="AJ4" s="3828"/>
      <c r="AK4" s="3828"/>
      <c r="AL4" s="3829"/>
      <c r="AM4" s="3830">
        <f>AVERAGE(AM5:AT5)</f>
        <v>11.125</v>
      </c>
      <c r="AN4" s="3831"/>
      <c r="AO4" s="3831"/>
      <c r="AP4" s="3831"/>
      <c r="AQ4" s="3831"/>
      <c r="AR4" s="3831"/>
      <c r="AS4" s="3831"/>
      <c r="AT4" s="3832"/>
      <c r="AU4" s="3833">
        <f>AVERAGE(AU5:BD5)</f>
        <v>10.199999999999999</v>
      </c>
      <c r="AV4" s="3834"/>
      <c r="AW4" s="3834"/>
      <c r="AX4" s="3834"/>
      <c r="AY4" s="3834"/>
      <c r="AZ4" s="3834"/>
      <c r="BA4" s="3834"/>
      <c r="BB4" s="3834"/>
      <c r="BC4" s="3834"/>
      <c r="BD4" s="3835"/>
      <c r="BE4" s="3836">
        <f>AVERAGE(BE5:BO5)</f>
        <v>10.454545454545455</v>
      </c>
      <c r="BF4" s="3819"/>
      <c r="BG4" s="3819"/>
      <c r="BH4" s="3819"/>
      <c r="BI4" s="3819"/>
      <c r="BJ4" s="3819"/>
      <c r="BK4" s="3819"/>
      <c r="BL4" s="3819"/>
      <c r="BM4" s="3819"/>
      <c r="BN4" s="3819"/>
      <c r="BO4" s="3837"/>
      <c r="BP4" s="3838">
        <f>AVERAGE(BP5:BY5)</f>
        <v>10.1</v>
      </c>
      <c r="BQ4" s="3839"/>
      <c r="BR4" s="3839"/>
      <c r="BS4" s="3839"/>
      <c r="BT4" s="3839"/>
      <c r="BU4" s="3839"/>
      <c r="BV4" s="3839"/>
      <c r="BW4" s="3839"/>
      <c r="BX4" s="3839"/>
      <c r="BY4" s="3840"/>
      <c r="BZ4" s="3807">
        <f>AVERAGE(BZ5:CL5)</f>
        <v>11.153846153846153</v>
      </c>
      <c r="CA4" s="3808"/>
      <c r="CB4" s="3808"/>
      <c r="CC4" s="3808"/>
      <c r="CD4" s="3808"/>
      <c r="CE4" s="3808"/>
      <c r="CF4" s="3808"/>
      <c r="CG4" s="3808"/>
      <c r="CH4" s="3808"/>
      <c r="CI4" s="3808"/>
      <c r="CJ4" s="3808"/>
      <c r="CK4" s="3808"/>
      <c r="CL4" s="3809"/>
      <c r="CM4" s="3810">
        <f>AVERAGE(CM5:CX5)</f>
        <v>14</v>
      </c>
      <c r="CN4" s="3811"/>
      <c r="CO4" s="3811"/>
      <c r="CP4" s="3811"/>
      <c r="CQ4" s="3811"/>
      <c r="CR4" s="3811"/>
      <c r="CS4" s="3811"/>
      <c r="CT4" s="3811"/>
      <c r="CU4" s="3811"/>
      <c r="CV4" s="3811"/>
      <c r="CW4" s="3811"/>
      <c r="CX4" s="3812"/>
      <c r="CY4" s="3813">
        <f>AVERAGE(CY5:DK5)</f>
        <v>15.307692307692308</v>
      </c>
      <c r="CZ4" s="3814"/>
      <c r="DA4" s="3814"/>
      <c r="DB4" s="3814"/>
      <c r="DC4" s="3814"/>
      <c r="DD4" s="3814"/>
      <c r="DE4" s="3814"/>
      <c r="DF4" s="3814"/>
      <c r="DG4" s="3814"/>
      <c r="DH4" s="3814"/>
      <c r="DI4" s="3814"/>
      <c r="DJ4" s="3814"/>
      <c r="DK4" s="3815"/>
      <c r="DL4" s="3816">
        <f>AVERAGE(DL5:DY5)</f>
        <v>14.571428571428571</v>
      </c>
      <c r="DM4" s="3817"/>
      <c r="DN4" s="3817"/>
      <c r="DO4" s="3817"/>
      <c r="DP4" s="3817"/>
      <c r="DQ4" s="3817"/>
      <c r="DR4" s="3817"/>
      <c r="DS4" s="3817"/>
      <c r="DT4" s="3817"/>
      <c r="DU4" s="3817"/>
      <c r="DV4" s="3817"/>
      <c r="DW4" s="3817"/>
      <c r="DX4" s="3817"/>
      <c r="DY4" s="3817"/>
      <c r="DZ4" s="3818">
        <f>AVERAGE(DZ5:FI5)</f>
        <v>14.4</v>
      </c>
      <c r="EA4" s="3818"/>
      <c r="EB4" s="3818"/>
      <c r="EC4" s="3818"/>
      <c r="ED4" s="3818"/>
      <c r="EE4" s="3818"/>
      <c r="EF4" s="3818"/>
      <c r="EG4" s="3818"/>
      <c r="EH4" s="3818"/>
      <c r="EI4" s="3818"/>
      <c r="EJ4" s="3818"/>
      <c r="EK4" s="3818"/>
      <c r="EL4" s="3818"/>
      <c r="EM4" s="3818"/>
      <c r="EN4" s="3819">
        <f>AVERAGE(EN5:FA5)</f>
        <v>15</v>
      </c>
      <c r="EO4" s="3819"/>
      <c r="EP4" s="3819"/>
      <c r="EQ4" s="3819"/>
      <c r="ER4" s="3819"/>
      <c r="ES4" s="3819"/>
      <c r="ET4" s="3819"/>
      <c r="EU4" s="3819"/>
      <c r="EV4" s="3819"/>
      <c r="EW4" s="3819"/>
      <c r="EX4" s="3819"/>
      <c r="EY4" s="3819"/>
      <c r="EZ4" s="3819"/>
      <c r="FA4" s="3819"/>
      <c r="FB4" s="3583"/>
      <c r="FC4" s="3583"/>
      <c r="FD4" s="3583"/>
      <c r="FE4" s="3583"/>
      <c r="FF4" s="3583"/>
      <c r="FG4" s="3583"/>
      <c r="FH4" s="3583"/>
      <c r="FI4" s="1665"/>
      <c r="FJ4" s="533"/>
      <c r="FK4" s="537"/>
      <c r="FL4" s="537"/>
      <c r="FM4" s="537"/>
      <c r="FN4" s="537"/>
      <c r="FO4" s="537"/>
      <c r="FP4" s="537"/>
      <c r="FQ4" s="537"/>
      <c r="FR4" s="537"/>
      <c r="FS4" s="537"/>
      <c r="FT4" s="537"/>
      <c r="FU4" s="537"/>
      <c r="FV4" s="537"/>
      <c r="FW4" s="537"/>
      <c r="FX4" s="537"/>
      <c r="FY4" s="537"/>
      <c r="FZ4" s="537"/>
      <c r="GA4" s="537"/>
      <c r="GB4" s="537"/>
      <c r="GC4" s="537"/>
      <c r="GD4" s="537"/>
      <c r="GE4" s="537"/>
      <c r="GF4" s="537"/>
      <c r="GG4" s="537"/>
      <c r="GH4" s="537"/>
      <c r="GI4" s="537"/>
      <c r="GJ4" s="537"/>
      <c r="GK4" s="537"/>
      <c r="GL4" s="537"/>
      <c r="GM4" s="537"/>
      <c r="GN4" s="537"/>
      <c r="GO4" s="537"/>
      <c r="GP4" s="537"/>
      <c r="GQ4" s="537"/>
      <c r="GR4" s="537"/>
      <c r="GS4" s="537"/>
      <c r="GT4" s="537"/>
      <c r="GU4" s="537"/>
      <c r="GV4" s="537"/>
      <c r="GW4" s="537"/>
      <c r="GX4" s="537"/>
      <c r="GY4" s="537"/>
      <c r="GZ4" s="537"/>
      <c r="HA4" s="537"/>
      <c r="HB4" s="537"/>
      <c r="HC4" s="537"/>
      <c r="HD4" s="537"/>
      <c r="HE4" s="537"/>
      <c r="HF4" s="537"/>
      <c r="HG4" s="537"/>
      <c r="HH4" s="537"/>
    </row>
    <row r="5" spans="1:216" s="66" customFormat="1" ht="12.75" customHeight="1" x14ac:dyDescent="0.2">
      <c r="A5" s="154"/>
      <c r="B5" s="180">
        <f>COUNTIF(AB5:FI5,"&gt;=0")</f>
        <v>137</v>
      </c>
      <c r="C5" s="167"/>
      <c r="D5" s="412"/>
      <c r="E5" s="415"/>
      <c r="F5" s="168"/>
      <c r="G5" s="386"/>
      <c r="H5" s="386"/>
      <c r="I5" s="380"/>
      <c r="J5" s="773"/>
      <c r="K5" s="388"/>
      <c r="L5" s="388"/>
      <c r="M5" s="170"/>
      <c r="N5" s="171"/>
      <c r="O5" s="172"/>
      <c r="P5" s="173"/>
      <c r="Q5" s="168"/>
      <c r="R5" s="169"/>
      <c r="S5" s="174"/>
      <c r="T5" s="175"/>
      <c r="U5" s="176"/>
      <c r="V5" s="177"/>
      <c r="W5" s="178"/>
      <c r="X5" s="179"/>
      <c r="Y5" s="393"/>
      <c r="Z5" s="393"/>
      <c r="AA5" s="401"/>
      <c r="AB5" s="79">
        <f t="shared" ref="AB5:CM5" si="0">COUNTIF(AB7:AB108,"&gt;=0")</f>
        <v>13</v>
      </c>
      <c r="AC5" s="80">
        <f t="shared" si="0"/>
        <v>13</v>
      </c>
      <c r="AD5" s="80">
        <f t="shared" si="0"/>
        <v>10</v>
      </c>
      <c r="AE5" s="81">
        <f t="shared" si="0"/>
        <v>12</v>
      </c>
      <c r="AF5" s="81">
        <f t="shared" si="0"/>
        <v>13</v>
      </c>
      <c r="AG5" s="81">
        <f t="shared" si="0"/>
        <v>13</v>
      </c>
      <c r="AH5" s="81">
        <f t="shared" si="0"/>
        <v>14</v>
      </c>
      <c r="AI5" s="81">
        <f t="shared" si="0"/>
        <v>13</v>
      </c>
      <c r="AJ5" s="81">
        <f t="shared" si="0"/>
        <v>14</v>
      </c>
      <c r="AK5" s="81">
        <f t="shared" si="0"/>
        <v>12</v>
      </c>
      <c r="AL5" s="81">
        <f t="shared" si="0"/>
        <v>14</v>
      </c>
      <c r="AM5" s="82">
        <f t="shared" si="0"/>
        <v>13</v>
      </c>
      <c r="AN5" s="82">
        <f t="shared" si="0"/>
        <v>9</v>
      </c>
      <c r="AO5" s="82">
        <f t="shared" si="0"/>
        <v>9</v>
      </c>
      <c r="AP5" s="82">
        <f t="shared" si="0"/>
        <v>10</v>
      </c>
      <c r="AQ5" s="82">
        <f t="shared" si="0"/>
        <v>10</v>
      </c>
      <c r="AR5" s="82">
        <f t="shared" si="0"/>
        <v>12</v>
      </c>
      <c r="AS5" s="82">
        <f t="shared" si="0"/>
        <v>14</v>
      </c>
      <c r="AT5" s="82">
        <f t="shared" si="0"/>
        <v>12</v>
      </c>
      <c r="AU5" s="83">
        <f t="shared" si="0"/>
        <v>10</v>
      </c>
      <c r="AV5" s="83">
        <f t="shared" si="0"/>
        <v>12</v>
      </c>
      <c r="AW5" s="83">
        <f t="shared" si="0"/>
        <v>10</v>
      </c>
      <c r="AX5" s="83">
        <f t="shared" si="0"/>
        <v>10</v>
      </c>
      <c r="AY5" s="83">
        <f t="shared" si="0"/>
        <v>13</v>
      </c>
      <c r="AZ5" s="83">
        <f t="shared" si="0"/>
        <v>12</v>
      </c>
      <c r="BA5" s="83">
        <f t="shared" si="0"/>
        <v>9</v>
      </c>
      <c r="BB5" s="83">
        <f t="shared" si="0"/>
        <v>9</v>
      </c>
      <c r="BC5" s="83">
        <f t="shared" si="0"/>
        <v>9</v>
      </c>
      <c r="BD5" s="83">
        <f t="shared" si="0"/>
        <v>8</v>
      </c>
      <c r="BE5" s="84">
        <f t="shared" si="0"/>
        <v>8</v>
      </c>
      <c r="BF5" s="84">
        <f t="shared" si="0"/>
        <v>11</v>
      </c>
      <c r="BG5" s="84">
        <f t="shared" si="0"/>
        <v>13</v>
      </c>
      <c r="BH5" s="84">
        <f t="shared" si="0"/>
        <v>14</v>
      </c>
      <c r="BI5" s="84">
        <f t="shared" si="0"/>
        <v>10</v>
      </c>
      <c r="BJ5" s="84">
        <f t="shared" si="0"/>
        <v>8</v>
      </c>
      <c r="BK5" s="84">
        <f t="shared" si="0"/>
        <v>11</v>
      </c>
      <c r="BL5" s="84">
        <f t="shared" si="0"/>
        <v>9</v>
      </c>
      <c r="BM5" s="84">
        <f t="shared" si="0"/>
        <v>10</v>
      </c>
      <c r="BN5" s="84">
        <f t="shared" si="0"/>
        <v>11</v>
      </c>
      <c r="BO5" s="84">
        <f t="shared" si="0"/>
        <v>10</v>
      </c>
      <c r="BP5" s="85">
        <f t="shared" si="0"/>
        <v>10</v>
      </c>
      <c r="BQ5" s="85">
        <f t="shared" si="0"/>
        <v>10</v>
      </c>
      <c r="BR5" s="85">
        <f t="shared" si="0"/>
        <v>10</v>
      </c>
      <c r="BS5" s="85">
        <f t="shared" si="0"/>
        <v>10</v>
      </c>
      <c r="BT5" s="85">
        <f t="shared" si="0"/>
        <v>13</v>
      </c>
      <c r="BU5" s="85">
        <f t="shared" si="0"/>
        <v>11</v>
      </c>
      <c r="BV5" s="85">
        <f t="shared" si="0"/>
        <v>8</v>
      </c>
      <c r="BW5" s="85">
        <f t="shared" si="0"/>
        <v>8</v>
      </c>
      <c r="BX5" s="85">
        <f t="shared" si="0"/>
        <v>7</v>
      </c>
      <c r="BY5" s="85">
        <f t="shared" si="0"/>
        <v>14</v>
      </c>
      <c r="BZ5" s="86">
        <f t="shared" si="0"/>
        <v>10</v>
      </c>
      <c r="CA5" s="86">
        <f t="shared" si="0"/>
        <v>8</v>
      </c>
      <c r="CB5" s="86">
        <f t="shared" si="0"/>
        <v>12</v>
      </c>
      <c r="CC5" s="86">
        <f t="shared" si="0"/>
        <v>8</v>
      </c>
      <c r="CD5" s="86">
        <f t="shared" si="0"/>
        <v>12</v>
      </c>
      <c r="CE5" s="86">
        <f t="shared" si="0"/>
        <v>10</v>
      </c>
      <c r="CF5" s="86">
        <f t="shared" si="0"/>
        <v>10</v>
      </c>
      <c r="CG5" s="86">
        <f t="shared" si="0"/>
        <v>8</v>
      </c>
      <c r="CH5" s="86">
        <f t="shared" si="0"/>
        <v>11</v>
      </c>
      <c r="CI5" s="86">
        <f t="shared" si="0"/>
        <v>11</v>
      </c>
      <c r="CJ5" s="86">
        <f t="shared" si="0"/>
        <v>14</v>
      </c>
      <c r="CK5" s="86">
        <f t="shared" si="0"/>
        <v>17</v>
      </c>
      <c r="CL5" s="86">
        <f t="shared" si="0"/>
        <v>14</v>
      </c>
      <c r="CM5" s="80">
        <f t="shared" si="0"/>
        <v>8</v>
      </c>
      <c r="CN5" s="80">
        <f t="shared" ref="CN5:DC5" si="1">COUNTIF(CN7:CN108,"&gt;=0")</f>
        <v>17</v>
      </c>
      <c r="CO5" s="80">
        <f t="shared" si="1"/>
        <v>14</v>
      </c>
      <c r="CP5" s="80">
        <f t="shared" si="1"/>
        <v>12</v>
      </c>
      <c r="CQ5" s="80">
        <f t="shared" si="1"/>
        <v>18</v>
      </c>
      <c r="CR5" s="80">
        <f t="shared" si="1"/>
        <v>12</v>
      </c>
      <c r="CS5" s="80">
        <f t="shared" si="1"/>
        <v>16</v>
      </c>
      <c r="CT5" s="80">
        <f t="shared" si="1"/>
        <v>13</v>
      </c>
      <c r="CU5" s="80">
        <f t="shared" si="1"/>
        <v>14</v>
      </c>
      <c r="CV5" s="80">
        <f t="shared" si="1"/>
        <v>18</v>
      </c>
      <c r="CW5" s="80">
        <f t="shared" si="1"/>
        <v>9</v>
      </c>
      <c r="CX5" s="80">
        <f t="shared" si="1"/>
        <v>17</v>
      </c>
      <c r="CY5" s="81">
        <f t="shared" si="1"/>
        <v>17</v>
      </c>
      <c r="CZ5" s="81">
        <f t="shared" si="1"/>
        <v>15</v>
      </c>
      <c r="DA5" s="81">
        <f t="shared" si="1"/>
        <v>16</v>
      </c>
      <c r="DB5" s="87">
        <f t="shared" si="1"/>
        <v>16</v>
      </c>
      <c r="DC5" s="87">
        <f t="shared" si="1"/>
        <v>13</v>
      </c>
      <c r="DD5" s="87">
        <f>COUNTIF(DD7:DD108,"&gt;=0")</f>
        <v>17</v>
      </c>
      <c r="DE5" s="87">
        <f t="shared" ref="DE5:FH5" si="2">COUNTIF(DE7:DE108,"&gt;=0")</f>
        <v>16</v>
      </c>
      <c r="DF5" s="87">
        <f t="shared" si="2"/>
        <v>16</v>
      </c>
      <c r="DG5" s="87">
        <f t="shared" si="2"/>
        <v>15</v>
      </c>
      <c r="DH5" s="87">
        <f t="shared" si="2"/>
        <v>18</v>
      </c>
      <c r="DI5" s="87">
        <f t="shared" si="2"/>
        <v>12</v>
      </c>
      <c r="DJ5" s="87">
        <f t="shared" si="2"/>
        <v>13</v>
      </c>
      <c r="DK5" s="87">
        <f t="shared" si="2"/>
        <v>15</v>
      </c>
      <c r="DL5" s="371">
        <f t="shared" si="2"/>
        <v>12</v>
      </c>
      <c r="DM5" s="371">
        <f t="shared" si="2"/>
        <v>14</v>
      </c>
      <c r="DN5" s="371">
        <f t="shared" si="2"/>
        <v>11</v>
      </c>
      <c r="DO5" s="371">
        <f t="shared" si="2"/>
        <v>15</v>
      </c>
      <c r="DP5" s="371">
        <f t="shared" si="2"/>
        <v>14</v>
      </c>
      <c r="DQ5" s="371">
        <f t="shared" si="2"/>
        <v>18</v>
      </c>
      <c r="DR5" s="371">
        <f t="shared" si="2"/>
        <v>18</v>
      </c>
      <c r="DS5" s="371">
        <f t="shared" si="2"/>
        <v>15</v>
      </c>
      <c r="DT5" s="371">
        <f t="shared" si="2"/>
        <v>12</v>
      </c>
      <c r="DU5" s="371">
        <f t="shared" si="2"/>
        <v>17</v>
      </c>
      <c r="DV5" s="371">
        <f t="shared" si="2"/>
        <v>17</v>
      </c>
      <c r="DW5" s="371">
        <f t="shared" si="2"/>
        <v>16</v>
      </c>
      <c r="DX5" s="371">
        <f t="shared" si="2"/>
        <v>13</v>
      </c>
      <c r="DY5" s="371">
        <f t="shared" si="2"/>
        <v>12</v>
      </c>
      <c r="DZ5" s="636">
        <f t="shared" si="2"/>
        <v>18</v>
      </c>
      <c r="EA5" s="636">
        <f t="shared" si="2"/>
        <v>12</v>
      </c>
      <c r="EB5" s="636">
        <f t="shared" si="2"/>
        <v>15</v>
      </c>
      <c r="EC5" s="636">
        <f t="shared" si="2"/>
        <v>18</v>
      </c>
      <c r="ED5" s="636">
        <f t="shared" si="2"/>
        <v>12</v>
      </c>
      <c r="EE5" s="636">
        <f t="shared" si="2"/>
        <v>14</v>
      </c>
      <c r="EF5" s="636">
        <f t="shared" si="2"/>
        <v>13</v>
      </c>
      <c r="EG5" s="636">
        <f t="shared" si="2"/>
        <v>14</v>
      </c>
      <c r="EH5" s="636">
        <f t="shared" si="2"/>
        <v>10</v>
      </c>
      <c r="EI5" s="636">
        <f t="shared" si="2"/>
        <v>18</v>
      </c>
      <c r="EJ5" s="636">
        <f t="shared" si="2"/>
        <v>12</v>
      </c>
      <c r="EK5" s="636">
        <f t="shared" si="2"/>
        <v>12</v>
      </c>
      <c r="EL5" s="636">
        <f t="shared" si="2"/>
        <v>12</v>
      </c>
      <c r="EM5" s="636">
        <f t="shared" si="2"/>
        <v>13</v>
      </c>
      <c r="EN5" s="783">
        <f t="shared" si="2"/>
        <v>16</v>
      </c>
      <c r="EO5" s="783">
        <f t="shared" si="2"/>
        <v>19</v>
      </c>
      <c r="EP5" s="783">
        <f t="shared" si="2"/>
        <v>15</v>
      </c>
      <c r="EQ5" s="783">
        <f t="shared" si="2"/>
        <v>12</v>
      </c>
      <c r="ER5" s="783">
        <f t="shared" si="2"/>
        <v>17</v>
      </c>
      <c r="ES5" s="783">
        <f t="shared" si="2"/>
        <v>18</v>
      </c>
      <c r="ET5" s="783">
        <f t="shared" si="2"/>
        <v>14</v>
      </c>
      <c r="EU5" s="783">
        <f t="shared" si="2"/>
        <v>16</v>
      </c>
      <c r="EV5" s="783">
        <f t="shared" si="2"/>
        <v>15</v>
      </c>
      <c r="EW5" s="783">
        <f t="shared" si="2"/>
        <v>14</v>
      </c>
      <c r="EX5" s="783">
        <f t="shared" si="2"/>
        <v>10</v>
      </c>
      <c r="EY5" s="783">
        <f t="shared" si="2"/>
        <v>13</v>
      </c>
      <c r="EZ5" s="783">
        <f t="shared" si="2"/>
        <v>15</v>
      </c>
      <c r="FA5" s="783">
        <f t="shared" si="2"/>
        <v>16</v>
      </c>
      <c r="FB5" s="3464">
        <f t="shared" si="2"/>
        <v>14</v>
      </c>
      <c r="FC5" s="3464">
        <f t="shared" si="2"/>
        <v>17</v>
      </c>
      <c r="FD5" s="3464">
        <f t="shared" si="2"/>
        <v>13</v>
      </c>
      <c r="FE5" s="3464">
        <f t="shared" si="2"/>
        <v>14</v>
      </c>
      <c r="FF5" s="3464">
        <f t="shared" si="2"/>
        <v>18</v>
      </c>
      <c r="FG5" s="3464">
        <f t="shared" si="2"/>
        <v>14</v>
      </c>
      <c r="FH5" s="3464">
        <f t="shared" si="2"/>
        <v>11</v>
      </c>
      <c r="FI5" s="1660"/>
      <c r="FJ5" s="534"/>
      <c r="FK5" s="538"/>
      <c r="FL5" s="538"/>
      <c r="FM5" s="538"/>
      <c r="FN5" s="538"/>
      <c r="FO5" s="538"/>
      <c r="FP5" s="538"/>
      <c r="FQ5" s="538"/>
      <c r="FR5" s="538"/>
      <c r="FS5" s="538"/>
      <c r="FT5" s="538"/>
      <c r="FU5" s="538"/>
      <c r="FV5" s="538"/>
      <c r="FW5" s="538"/>
      <c r="FX5" s="538"/>
      <c r="FY5" s="538"/>
      <c r="FZ5" s="538"/>
      <c r="GA5" s="538"/>
      <c r="GB5" s="538"/>
      <c r="GC5" s="538"/>
      <c r="GD5" s="538"/>
      <c r="GE5" s="538"/>
      <c r="GF5" s="538"/>
      <c r="GG5" s="538"/>
      <c r="GH5" s="538"/>
      <c r="GI5" s="538"/>
      <c r="GJ5" s="538"/>
      <c r="GK5" s="538"/>
      <c r="GL5" s="538"/>
      <c r="GM5" s="538"/>
      <c r="GN5" s="538"/>
      <c r="GO5" s="538"/>
      <c r="GP5" s="538"/>
      <c r="GQ5" s="538"/>
      <c r="GR5" s="538"/>
      <c r="GS5" s="538"/>
      <c r="GT5" s="538"/>
      <c r="GU5" s="538"/>
      <c r="GV5" s="538"/>
      <c r="GW5" s="538"/>
      <c r="GX5" s="538"/>
      <c r="GY5" s="538"/>
      <c r="GZ5" s="538"/>
      <c r="HA5" s="538"/>
      <c r="HB5" s="538"/>
      <c r="HC5" s="538"/>
      <c r="HD5" s="538"/>
      <c r="HE5" s="538"/>
      <c r="HF5" s="538"/>
      <c r="HG5" s="538"/>
      <c r="HH5" s="538"/>
    </row>
    <row r="6" spans="1:216" s="66" customFormat="1" ht="12.75" customHeight="1" x14ac:dyDescent="0.2">
      <c r="A6" s="154"/>
      <c r="B6" s="416"/>
      <c r="C6" s="417"/>
      <c r="D6" s="418"/>
      <c r="E6" s="419"/>
      <c r="F6" s="121"/>
      <c r="G6" s="384"/>
      <c r="H6" s="384"/>
      <c r="I6" s="378"/>
      <c r="J6" s="773"/>
      <c r="K6" s="389"/>
      <c r="L6" s="389"/>
      <c r="M6" s="129"/>
      <c r="N6" s="130"/>
      <c r="O6" s="125"/>
      <c r="P6" s="126"/>
      <c r="Q6" s="121"/>
      <c r="R6" s="122"/>
      <c r="S6" s="143"/>
      <c r="T6" s="141"/>
      <c r="U6" s="135"/>
      <c r="V6" s="137"/>
      <c r="W6" s="118"/>
      <c r="X6" s="119"/>
      <c r="Y6" s="394"/>
      <c r="Z6" s="394"/>
      <c r="AA6" s="402"/>
      <c r="AB6" s="420"/>
      <c r="AC6" s="543"/>
      <c r="AD6" s="543"/>
      <c r="AE6" s="544"/>
      <c r="AF6" s="544"/>
      <c r="AG6" s="544"/>
      <c r="AH6" s="544"/>
      <c r="AI6" s="544"/>
      <c r="AJ6" s="544"/>
      <c r="AK6" s="544"/>
      <c r="AL6" s="544"/>
      <c r="AM6" s="545"/>
      <c r="AN6" s="545"/>
      <c r="AO6" s="545"/>
      <c r="AP6" s="545"/>
      <c r="AQ6" s="545"/>
      <c r="AR6" s="545"/>
      <c r="AS6" s="545"/>
      <c r="AT6" s="545"/>
      <c r="AU6" s="546"/>
      <c r="AV6" s="546"/>
      <c r="AW6" s="546"/>
      <c r="AX6" s="546"/>
      <c r="AY6" s="546"/>
      <c r="AZ6" s="546"/>
      <c r="BA6" s="546"/>
      <c r="BB6" s="546"/>
      <c r="BC6" s="546"/>
      <c r="BD6" s="546"/>
      <c r="BE6" s="547"/>
      <c r="BF6" s="547"/>
      <c r="BG6" s="547"/>
      <c r="BH6" s="547"/>
      <c r="BI6" s="547"/>
      <c r="BJ6" s="547"/>
      <c r="BK6" s="547"/>
      <c r="BL6" s="547"/>
      <c r="BM6" s="547"/>
      <c r="BN6" s="547"/>
      <c r="BO6" s="547"/>
      <c r="BP6" s="548"/>
      <c r="BQ6" s="548"/>
      <c r="BR6" s="548"/>
      <c r="BS6" s="548"/>
      <c r="BT6" s="548"/>
      <c r="BU6" s="548"/>
      <c r="BV6" s="548"/>
      <c r="BW6" s="548"/>
      <c r="BX6" s="548"/>
      <c r="BY6" s="548"/>
      <c r="BZ6" s="549"/>
      <c r="CA6" s="549"/>
      <c r="CB6" s="549"/>
      <c r="CC6" s="549"/>
      <c r="CD6" s="549"/>
      <c r="CE6" s="549"/>
      <c r="CF6" s="549"/>
      <c r="CG6" s="549"/>
      <c r="CH6" s="549"/>
      <c r="CI6" s="549"/>
      <c r="CJ6" s="549"/>
      <c r="CK6" s="549"/>
      <c r="CL6" s="549"/>
      <c r="CM6" s="543"/>
      <c r="CN6" s="543"/>
      <c r="CO6" s="543"/>
      <c r="CP6" s="543"/>
      <c r="CQ6" s="543"/>
      <c r="CR6" s="543"/>
      <c r="CS6" s="543"/>
      <c r="CT6" s="543"/>
      <c r="CU6" s="543"/>
      <c r="CV6" s="543"/>
      <c r="CW6" s="543"/>
      <c r="CX6" s="543"/>
      <c r="CY6" s="544"/>
      <c r="CZ6" s="544"/>
      <c r="DA6" s="544"/>
      <c r="DB6" s="550"/>
      <c r="DC6" s="550"/>
      <c r="DD6" s="550"/>
      <c r="DE6" s="550"/>
      <c r="DF6" s="550"/>
      <c r="DG6" s="550"/>
      <c r="DH6" s="550"/>
      <c r="DI6" s="550"/>
      <c r="DJ6" s="550"/>
      <c r="DK6" s="550"/>
      <c r="DL6" s="551"/>
      <c r="DM6" s="551"/>
      <c r="DN6" s="551"/>
      <c r="DO6" s="551"/>
      <c r="DP6" s="551"/>
      <c r="DQ6" s="551"/>
      <c r="DR6" s="552"/>
      <c r="DS6" s="552"/>
      <c r="DT6" s="552"/>
      <c r="DU6" s="552"/>
      <c r="DV6" s="552"/>
      <c r="DW6" s="552"/>
      <c r="DX6" s="552"/>
      <c r="DY6" s="552"/>
      <c r="DZ6" s="633"/>
      <c r="EA6" s="633"/>
      <c r="EB6" s="633"/>
      <c r="EC6" s="633"/>
      <c r="ED6" s="633"/>
      <c r="EE6" s="633"/>
      <c r="EF6" s="633"/>
      <c r="EG6" s="633"/>
      <c r="EH6" s="633"/>
      <c r="EI6" s="633"/>
      <c r="EJ6" s="633"/>
      <c r="EK6" s="633"/>
      <c r="EL6" s="633"/>
      <c r="EM6" s="633"/>
      <c r="EN6" s="766"/>
      <c r="EO6" s="766"/>
      <c r="EP6" s="766"/>
      <c r="EQ6" s="766"/>
      <c r="ER6" s="766"/>
      <c r="ES6" s="766"/>
      <c r="ET6" s="766"/>
      <c r="EU6" s="766"/>
      <c r="EV6" s="766"/>
      <c r="EW6" s="766"/>
      <c r="EX6" s="766"/>
      <c r="EY6" s="766"/>
      <c r="EZ6" s="766"/>
      <c r="FA6" s="766"/>
      <c r="FB6" s="1661"/>
      <c r="FC6" s="1661"/>
      <c r="FD6" s="1661"/>
      <c r="FE6" s="1661"/>
      <c r="FF6" s="1661"/>
      <c r="FG6" s="1661"/>
      <c r="FH6" s="1661"/>
      <c r="FI6" s="1661"/>
      <c r="FJ6" s="534"/>
      <c r="FK6" s="538"/>
      <c r="FL6" s="538"/>
      <c r="FM6" s="538"/>
      <c r="FN6" s="538"/>
      <c r="FO6" s="538"/>
      <c r="FP6" s="538"/>
      <c r="FQ6" s="538"/>
      <c r="FR6" s="538"/>
      <c r="FS6" s="538"/>
      <c r="FT6" s="538"/>
      <c r="FU6" s="538"/>
      <c r="FV6" s="538"/>
      <c r="FW6" s="538"/>
      <c r="FX6" s="538"/>
      <c r="FY6" s="538"/>
      <c r="FZ6" s="538"/>
      <c r="GA6" s="538"/>
      <c r="GB6" s="538"/>
      <c r="GC6" s="538"/>
      <c r="GD6" s="538"/>
      <c r="GE6" s="538"/>
      <c r="GF6" s="538"/>
      <c r="GG6" s="538"/>
      <c r="GH6" s="538"/>
      <c r="GI6" s="538"/>
      <c r="GJ6" s="538"/>
      <c r="GK6" s="538"/>
      <c r="GL6" s="538"/>
      <c r="GM6" s="538"/>
      <c r="GN6" s="538"/>
      <c r="GO6" s="538"/>
      <c r="GP6" s="538"/>
      <c r="GQ6" s="538"/>
      <c r="GR6" s="538"/>
      <c r="GS6" s="538"/>
      <c r="GT6" s="538"/>
      <c r="GU6" s="538"/>
      <c r="GV6" s="538"/>
      <c r="GW6" s="538"/>
      <c r="GX6" s="538"/>
      <c r="GY6" s="538"/>
      <c r="GZ6" s="538"/>
      <c r="HA6" s="538"/>
      <c r="HB6" s="538"/>
      <c r="HC6" s="538"/>
      <c r="HD6" s="538"/>
      <c r="HE6" s="538"/>
      <c r="HF6" s="538"/>
      <c r="HG6" s="538"/>
      <c r="HH6" s="538"/>
    </row>
    <row r="7" spans="1:216" s="522" customFormat="1" ht="11.1" customHeight="1" x14ac:dyDescent="0.2">
      <c r="A7" s="59" t="s">
        <v>46</v>
      </c>
      <c r="B7" s="458">
        <f t="shared" ref="B7:B70" si="3">COUNTIF(AB7:FI7,"&gt;=0")</f>
        <v>1</v>
      </c>
      <c r="C7" s="457">
        <f t="shared" ref="C7:C70" si="4">B7/$B$5</f>
        <v>7.2992700729927005E-3</v>
      </c>
      <c r="D7" s="413">
        <f t="array" ref="D7">MIN(IF(AB7:FI7&gt;=1,$AB$3:$FI$3))</f>
        <v>39934</v>
      </c>
      <c r="E7" s="410">
        <f t="array" ref="E7">MAX(IF(AB7:FI7&gt;=1,$AB$3:$FI$3))</f>
        <v>39934</v>
      </c>
      <c r="F7" s="452">
        <f t="shared" ref="F7:F70" si="5">COUNTIF(AB7:FI7,"=1")</f>
        <v>0</v>
      </c>
      <c r="G7" s="456">
        <f t="shared" ref="G7:G70" si="6">F7/B7</f>
        <v>0</v>
      </c>
      <c r="H7" s="639" t="str">
        <f t="shared" ref="H7:H70" si="7">IF(F7&gt;=1,F7/(F7+M7),"-")</f>
        <v>-</v>
      </c>
      <c r="I7" s="381" t="str">
        <f t="array" ref="I7">IF((F7&gt;=1),MAX(IF(AB7:FI7=1,$AB$3:$FI$3)),"-")</f>
        <v>-</v>
      </c>
      <c r="J7" s="775" t="str">
        <f t="array" ref="J7">IF((F7&gt;=1),MAX(IF(AB7:FI7=1,$AB$2:$FI$2)),"-")</f>
        <v>-</v>
      </c>
      <c r="K7" s="390">
        <f ca="1">IF(F7&gt;=1,COUNTIF(OFFSET(AB7,,J7,1,($FI$2-J7)),"&gt;1"),B7)</f>
        <v>1</v>
      </c>
      <c r="L7" s="390" t="str">
        <f ca="1">IF(F7&gt;=1,COUNTBLANK(OFFSET(AB7,,J7,1,($FI$2-J7)))+K7-1,"-")</f>
        <v>-</v>
      </c>
      <c r="M7" s="455">
        <f t="shared" ref="M7:M70" si="8">COUNTIF(AB7:FI7,"=2")</f>
        <v>0</v>
      </c>
      <c r="N7" s="454">
        <f t="shared" ref="N7:N70" si="9">M7/B7</f>
        <v>0</v>
      </c>
      <c r="O7" s="162">
        <f t="shared" ref="O7:O70" si="10">COUNTIF(AB7:FI7,"=3")</f>
        <v>0</v>
      </c>
      <c r="P7" s="453">
        <f t="shared" ref="P7:P70" si="11">O7/B7</f>
        <v>0</v>
      </c>
      <c r="Q7" s="452">
        <f t="shared" ref="Q7:Q70" si="12">COUNTIF(AB7:FI7,"&lt;=3")</f>
        <v>0</v>
      </c>
      <c r="R7" s="451">
        <f t="shared" ref="R7:R70" si="13">Q7/B7</f>
        <v>0</v>
      </c>
      <c r="S7" s="368">
        <f>SUMPRODUCT((((AB$5:FI$5)/3)&gt;=(AB7:FI7))*1)-$B$5+B7-1</f>
        <v>1</v>
      </c>
      <c r="T7" s="163">
        <f t="shared" ref="T7:T70" si="14">S7/B7</f>
        <v>1</v>
      </c>
      <c r="U7" s="369">
        <f>SUMPRODUCT((((AB$5:FI$5)/2)&gt;=(AB7:FI7))*1)-$B$5+B7-1</f>
        <v>1</v>
      </c>
      <c r="V7" s="164">
        <f t="shared" ref="V7:V70" si="15">U7/B7</f>
        <v>1</v>
      </c>
      <c r="W7" s="165">
        <f t="array" ref="W7">SUM(1*(AB$5:FI$5=AB7:FI7))-1</f>
        <v>0</v>
      </c>
      <c r="X7" s="166">
        <f t="shared" ref="X7:X70" si="16">W7/B7</f>
        <v>0</v>
      </c>
      <c r="Y7" s="395">
        <f t="shared" ref="Y7:Y70" si="17">AVERAGE(AB7:FI7)</f>
        <v>4</v>
      </c>
      <c r="Z7" s="395">
        <f t="shared" ref="Z7:Z70" si="18">AVERAGEIFS($AB$5:$FI$5,AB7:FI7,"&gt;0")</f>
        <v>14</v>
      </c>
      <c r="AA7" s="403">
        <f t="shared" ref="AA7:AA70" si="19">Y7/Z7</f>
        <v>0.2857142857142857</v>
      </c>
      <c r="AB7" s="97"/>
      <c r="AC7" s="88"/>
      <c r="AD7" s="88"/>
      <c r="AE7" s="89"/>
      <c r="AF7" s="89"/>
      <c r="AG7" s="89"/>
      <c r="AH7" s="89"/>
      <c r="AI7" s="89"/>
      <c r="AJ7" s="89"/>
      <c r="AK7" s="89"/>
      <c r="AL7" s="89"/>
      <c r="AM7" s="90"/>
      <c r="AN7" s="90"/>
      <c r="AO7" s="90"/>
      <c r="AP7" s="90"/>
      <c r="AQ7" s="90"/>
      <c r="AR7" s="90"/>
      <c r="AS7" s="90">
        <v>4</v>
      </c>
      <c r="AT7" s="90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89"/>
      <c r="CZ7" s="89"/>
      <c r="DA7" s="89"/>
      <c r="DB7" s="96"/>
      <c r="DC7" s="96"/>
      <c r="DD7" s="110"/>
      <c r="DE7" s="110"/>
      <c r="DF7" s="110"/>
      <c r="DG7" s="110"/>
      <c r="DH7" s="110"/>
      <c r="DI7" s="110"/>
      <c r="DJ7" s="110"/>
      <c r="DK7" s="110"/>
      <c r="DL7" s="372"/>
      <c r="DM7" s="372"/>
      <c r="DN7" s="372"/>
      <c r="DO7" s="372"/>
      <c r="DP7" s="372"/>
      <c r="DQ7" s="372"/>
      <c r="DR7" s="525"/>
      <c r="DS7" s="525"/>
      <c r="DT7" s="525"/>
      <c r="DU7" s="525"/>
      <c r="DV7" s="525"/>
      <c r="DW7" s="525"/>
      <c r="DX7" s="525"/>
      <c r="DY7" s="525"/>
      <c r="DZ7" s="648"/>
      <c r="EA7" s="648"/>
      <c r="EB7" s="648"/>
      <c r="EC7" s="648"/>
      <c r="ED7" s="648"/>
      <c r="EE7" s="648"/>
      <c r="EF7" s="648"/>
      <c r="EG7" s="648"/>
      <c r="EH7" s="648"/>
      <c r="EI7" s="648"/>
      <c r="EJ7" s="648"/>
      <c r="EK7" s="648"/>
      <c r="EL7" s="648"/>
      <c r="EM7" s="648"/>
      <c r="EN7" s="767"/>
      <c r="EO7" s="767"/>
      <c r="EP7" s="767"/>
      <c r="EQ7" s="767"/>
      <c r="ER7" s="767"/>
      <c r="ES7" s="767"/>
      <c r="ET7" s="767"/>
      <c r="EU7" s="767"/>
      <c r="EV7" s="767"/>
      <c r="EW7" s="767"/>
      <c r="EX7" s="767"/>
      <c r="EY7" s="767"/>
      <c r="EZ7" s="767"/>
      <c r="FA7" s="767"/>
      <c r="FB7" s="1662"/>
      <c r="FC7" s="1662"/>
      <c r="FD7" s="1662"/>
      <c r="FE7" s="1662"/>
      <c r="FF7" s="1662"/>
      <c r="FG7" s="1662"/>
      <c r="FH7" s="1662"/>
      <c r="FI7" s="1666"/>
      <c r="FJ7" s="539"/>
    </row>
    <row r="8" spans="1:216" s="489" customFormat="1" ht="11.1" customHeight="1" x14ac:dyDescent="0.2">
      <c r="A8" s="64" t="s">
        <v>146</v>
      </c>
      <c r="B8" s="458">
        <f t="shared" si="3"/>
        <v>1</v>
      </c>
      <c r="C8" s="457">
        <f t="shared" si="4"/>
        <v>7.2992700729927005E-3</v>
      </c>
      <c r="D8" s="413">
        <f t="array" ref="D8">MIN(IF(AB8:FI8&gt;=1,$AB$3:$FI$3))</f>
        <v>39809</v>
      </c>
      <c r="E8" s="410">
        <f t="array" ref="E8">MAX(IF(AB8:FI8&gt;=1,$AB$3:$FI$3))</f>
        <v>39809</v>
      </c>
      <c r="F8" s="452">
        <f t="shared" si="5"/>
        <v>1</v>
      </c>
      <c r="G8" s="456">
        <f t="shared" si="6"/>
        <v>1</v>
      </c>
      <c r="H8" s="639">
        <f t="shared" si="7"/>
        <v>1</v>
      </c>
      <c r="I8" s="381">
        <f t="array" ref="I8">IF((F8&gt;=1),MAX(IF(AB8:FI8=1,$AB$3:$FI$3)),"-")</f>
        <v>39809</v>
      </c>
      <c r="J8" s="775">
        <f t="array" ref="J8">IF((F8&gt;=1),MAX(IF(AB8:FI8=1,$AB$2:$FI$2)),"-")</f>
        <v>15</v>
      </c>
      <c r="K8" s="390">
        <f ca="1">IF(F8&gt;=1,COUNTIF(OFFSET(AB8,,J8,1,($FI$2-J8)),"&gt;1"),B8)</f>
        <v>0</v>
      </c>
      <c r="L8" s="390">
        <f ca="1">IF(F8&gt;=1,COUNTBLANK(OFFSET(AB8,,J8,1,($FI$2-J8)))+K8-1,"-")</f>
        <v>122</v>
      </c>
      <c r="M8" s="455">
        <f t="shared" si="8"/>
        <v>0</v>
      </c>
      <c r="N8" s="454">
        <f t="shared" si="9"/>
        <v>0</v>
      </c>
      <c r="O8" s="162">
        <f t="shared" si="10"/>
        <v>0</v>
      </c>
      <c r="P8" s="453">
        <f t="shared" si="11"/>
        <v>0</v>
      </c>
      <c r="Q8" s="452">
        <f t="shared" si="12"/>
        <v>1</v>
      </c>
      <c r="R8" s="451">
        <f t="shared" si="13"/>
        <v>1</v>
      </c>
      <c r="S8" s="368">
        <f>SUMPRODUCT((((AB$5:FI$5)/3)&gt;=(AB8:FI8))*1)-$B$5+B8-1</f>
        <v>1</v>
      </c>
      <c r="T8" s="163">
        <f t="shared" si="14"/>
        <v>1</v>
      </c>
      <c r="U8" s="369">
        <f>SUMPRODUCT((((AB$5:FI$5)/2)&gt;=(AB8:FI8))*1)-$B$5+B8-1</f>
        <v>1</v>
      </c>
      <c r="V8" s="164">
        <f t="shared" si="15"/>
        <v>1</v>
      </c>
      <c r="W8" s="165">
        <f t="array" ref="W8">SUM(1*(AB$5:FI$5=AB8:FI8))-1</f>
        <v>0</v>
      </c>
      <c r="X8" s="166">
        <f t="shared" si="16"/>
        <v>0</v>
      </c>
      <c r="Y8" s="395">
        <f t="shared" si="17"/>
        <v>1</v>
      </c>
      <c r="Z8" s="395">
        <f t="shared" si="18"/>
        <v>10</v>
      </c>
      <c r="AA8" s="403">
        <f t="shared" si="19"/>
        <v>0.1</v>
      </c>
      <c r="AB8" s="97"/>
      <c r="AC8" s="88"/>
      <c r="AD8" s="88"/>
      <c r="AE8" s="89"/>
      <c r="AF8" s="89"/>
      <c r="AG8" s="89"/>
      <c r="AH8" s="89"/>
      <c r="AI8" s="89"/>
      <c r="AJ8" s="89"/>
      <c r="AK8" s="89"/>
      <c r="AL8" s="89"/>
      <c r="AM8" s="90"/>
      <c r="AN8" s="90"/>
      <c r="AO8" s="90"/>
      <c r="AP8" s="90">
        <v>1</v>
      </c>
      <c r="AQ8" s="90"/>
      <c r="AR8" s="90"/>
      <c r="AS8" s="90"/>
      <c r="AT8" s="90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89"/>
      <c r="CZ8" s="89"/>
      <c r="DA8" s="89"/>
      <c r="DB8" s="96"/>
      <c r="DC8" s="96"/>
      <c r="DD8" s="110"/>
      <c r="DE8" s="110"/>
      <c r="DF8" s="110"/>
      <c r="DG8" s="110"/>
      <c r="DH8" s="110"/>
      <c r="DI8" s="110"/>
      <c r="DJ8" s="110"/>
      <c r="DK8" s="110"/>
      <c r="DL8" s="372"/>
      <c r="DM8" s="372"/>
      <c r="DN8" s="372"/>
      <c r="DO8" s="372"/>
      <c r="DP8" s="372"/>
      <c r="DQ8" s="372"/>
      <c r="DR8" s="525"/>
      <c r="DS8" s="525"/>
      <c r="DT8" s="525"/>
      <c r="DU8" s="525"/>
      <c r="DV8" s="525"/>
      <c r="DW8" s="525"/>
      <c r="DX8" s="525"/>
      <c r="DY8" s="525"/>
      <c r="DZ8" s="648"/>
      <c r="EA8" s="648"/>
      <c r="EB8" s="648"/>
      <c r="EC8" s="648"/>
      <c r="ED8" s="648"/>
      <c r="EE8" s="648"/>
      <c r="EF8" s="648"/>
      <c r="EG8" s="648"/>
      <c r="EH8" s="648"/>
      <c r="EI8" s="648"/>
      <c r="EJ8" s="648"/>
      <c r="EK8" s="648"/>
      <c r="EL8" s="648"/>
      <c r="EM8" s="648"/>
      <c r="EN8" s="767"/>
      <c r="EO8" s="767"/>
      <c r="EP8" s="767"/>
      <c r="EQ8" s="767"/>
      <c r="ER8" s="767"/>
      <c r="ES8" s="767"/>
      <c r="ET8" s="767"/>
      <c r="EU8" s="767"/>
      <c r="EV8" s="767"/>
      <c r="EW8" s="767"/>
      <c r="EX8" s="767"/>
      <c r="EY8" s="767"/>
      <c r="EZ8" s="767"/>
      <c r="FA8" s="767"/>
      <c r="FB8" s="1662"/>
      <c r="FC8" s="1662"/>
      <c r="FD8" s="1662"/>
      <c r="FE8" s="1662"/>
      <c r="FF8" s="1662"/>
      <c r="FG8" s="1662"/>
      <c r="FH8" s="1662"/>
      <c r="FI8" s="1666"/>
      <c r="FJ8" s="540"/>
    </row>
    <row r="9" spans="1:216" s="489" customFormat="1" ht="11.1" customHeight="1" x14ac:dyDescent="0.2">
      <c r="A9" s="59" t="s">
        <v>160</v>
      </c>
      <c r="B9" s="458">
        <f t="shared" si="3"/>
        <v>2</v>
      </c>
      <c r="C9" s="457">
        <f t="shared" si="4"/>
        <v>1.4598540145985401E-2</v>
      </c>
      <c r="D9" s="413">
        <f t="array" ref="D9">MIN(IF(AB9:FI9&gt;=1,$AB$3:$FI$3))</f>
        <v>41362</v>
      </c>
      <c r="E9" s="410">
        <f t="array" ref="E9">MAX(IF(AB9:FI9&gt;=1,$AB$3:$FI$3))</f>
        <v>41397</v>
      </c>
      <c r="F9" s="452">
        <f t="shared" si="5"/>
        <v>0</v>
      </c>
      <c r="G9" s="456">
        <f t="shared" si="6"/>
        <v>0</v>
      </c>
      <c r="H9" s="639" t="str">
        <f t="shared" si="7"/>
        <v>-</v>
      </c>
      <c r="I9" s="381" t="str">
        <f t="array" ref="I9">IF((F9&gt;=1),MAX(IF(AB9:FI9=1,$AB$3:$FI$3)),"-")</f>
        <v>-</v>
      </c>
      <c r="J9" s="775" t="str">
        <f t="array" ref="J9">IF((F9&gt;=1),MAX(IF(AB9:FI9=1,$AB$2:$FI$2)),"-")</f>
        <v>-</v>
      </c>
      <c r="K9" s="390">
        <f ca="1">IF(F9&gt;=1,COUNTIF(OFFSET(AB9,,J9,1,($FI$2-J9)),"&gt;1"),B9)</f>
        <v>2</v>
      </c>
      <c r="L9" s="390" t="str">
        <f ca="1">IF(F9&gt;=1,COUNTBLANK(OFFSET(AB9,,J9,1,($FI$2-J9)))+K9-1,"-")</f>
        <v>-</v>
      </c>
      <c r="M9" s="455">
        <f t="shared" si="8"/>
        <v>0</v>
      </c>
      <c r="N9" s="454">
        <f t="shared" si="9"/>
        <v>0</v>
      </c>
      <c r="O9" s="162">
        <f t="shared" si="10"/>
        <v>0</v>
      </c>
      <c r="P9" s="453">
        <f t="shared" si="11"/>
        <v>0</v>
      </c>
      <c r="Q9" s="452">
        <f t="shared" si="12"/>
        <v>0</v>
      </c>
      <c r="R9" s="451">
        <f t="shared" si="13"/>
        <v>0</v>
      </c>
      <c r="S9" s="368">
        <f>SUMPRODUCT((((AB$5:FI$5)/3)&gt;=(AB9:FI9))*1)-$B$5+B9-1</f>
        <v>0</v>
      </c>
      <c r="T9" s="163">
        <f t="shared" si="14"/>
        <v>0</v>
      </c>
      <c r="U9" s="369">
        <f>SUMPRODUCT((((AB$5:FI$5)/2)&gt;=(AB9:FI9))*1)-$B$5+B9-1</f>
        <v>0</v>
      </c>
      <c r="V9" s="164">
        <f t="shared" si="15"/>
        <v>0</v>
      </c>
      <c r="W9" s="165">
        <f t="array" ref="W9">SUM(1*(AB$5:FI$5=AB9:FI9))-1</f>
        <v>0</v>
      </c>
      <c r="X9" s="166">
        <f t="shared" si="16"/>
        <v>0</v>
      </c>
      <c r="Y9" s="395">
        <f t="shared" si="17"/>
        <v>12.5</v>
      </c>
      <c r="Z9" s="395">
        <f t="shared" si="18"/>
        <v>15.5</v>
      </c>
      <c r="AA9" s="403">
        <f t="shared" si="19"/>
        <v>0.80645161290322576</v>
      </c>
      <c r="AB9" s="97"/>
      <c r="AC9" s="88"/>
      <c r="AD9" s="88"/>
      <c r="AE9" s="89"/>
      <c r="AF9" s="89"/>
      <c r="AG9" s="89"/>
      <c r="AH9" s="89"/>
      <c r="AI9" s="89"/>
      <c r="AJ9" s="89"/>
      <c r="AK9" s="89"/>
      <c r="AL9" s="89"/>
      <c r="AM9" s="98"/>
      <c r="AN9" s="98"/>
      <c r="AO9" s="98"/>
      <c r="AP9" s="98"/>
      <c r="AQ9" s="98"/>
      <c r="AR9" s="98"/>
      <c r="AS9" s="98"/>
      <c r="AT9" s="90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>
        <v>12</v>
      </c>
      <c r="CK9" s="94">
        <v>13</v>
      </c>
      <c r="CL9" s="94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89"/>
      <c r="CZ9" s="89"/>
      <c r="DA9" s="89"/>
      <c r="DB9" s="96"/>
      <c r="DC9" s="96"/>
      <c r="DD9" s="110"/>
      <c r="DE9" s="110"/>
      <c r="DF9" s="110"/>
      <c r="DG9" s="110"/>
      <c r="DH9" s="110"/>
      <c r="DI9" s="110"/>
      <c r="DJ9" s="110"/>
      <c r="DK9" s="110"/>
      <c r="DL9" s="372"/>
      <c r="DM9" s="372"/>
      <c r="DN9" s="372"/>
      <c r="DO9" s="372"/>
      <c r="DP9" s="372"/>
      <c r="DQ9" s="372"/>
      <c r="DR9" s="525"/>
      <c r="DS9" s="525"/>
      <c r="DT9" s="525"/>
      <c r="DU9" s="525"/>
      <c r="DV9" s="525"/>
      <c r="DW9" s="525"/>
      <c r="DX9" s="525"/>
      <c r="DY9" s="525"/>
      <c r="DZ9" s="648"/>
      <c r="EA9" s="648"/>
      <c r="EB9" s="648"/>
      <c r="EC9" s="648"/>
      <c r="ED9" s="648"/>
      <c r="EE9" s="648"/>
      <c r="EF9" s="648"/>
      <c r="EG9" s="648"/>
      <c r="EH9" s="648"/>
      <c r="EI9" s="648"/>
      <c r="EJ9" s="648"/>
      <c r="EK9" s="648"/>
      <c r="EL9" s="648"/>
      <c r="EM9" s="648"/>
      <c r="EN9" s="767"/>
      <c r="EO9" s="767"/>
      <c r="EP9" s="767"/>
      <c r="EQ9" s="767"/>
      <c r="ER9" s="767"/>
      <c r="ES9" s="767"/>
      <c r="ET9" s="767"/>
      <c r="EU9" s="767"/>
      <c r="EV9" s="767"/>
      <c r="EW9" s="767"/>
      <c r="EX9" s="767"/>
      <c r="EY9" s="767"/>
      <c r="EZ9" s="767"/>
      <c r="FA9" s="767"/>
      <c r="FB9" s="1662"/>
      <c r="FC9" s="1662"/>
      <c r="FD9" s="1662"/>
      <c r="FE9" s="1662"/>
      <c r="FF9" s="1662"/>
      <c r="FG9" s="1662"/>
      <c r="FH9" s="1662"/>
      <c r="FI9" s="1666"/>
    </row>
    <row r="10" spans="1:216" s="489" customFormat="1" ht="11.1" customHeight="1" x14ac:dyDescent="0.2">
      <c r="A10" s="59" t="s">
        <v>80</v>
      </c>
      <c r="B10" s="458">
        <f t="shared" si="3"/>
        <v>1</v>
      </c>
      <c r="C10" s="457">
        <f t="shared" si="4"/>
        <v>7.2992700729927005E-3</v>
      </c>
      <c r="D10" s="413">
        <f t="array" ref="D10">MIN(IF(AB10:FI10&gt;=1,$AB$3:$FI$3))</f>
        <v>40571</v>
      </c>
      <c r="E10" s="410">
        <f t="array" ref="E10">MAX(IF(AB10:FI10&gt;=1,$AB$3:$FI$3))</f>
        <v>40571</v>
      </c>
      <c r="F10" s="452">
        <f t="shared" si="5"/>
        <v>0</v>
      </c>
      <c r="G10" s="456">
        <f t="shared" si="6"/>
        <v>0</v>
      </c>
      <c r="H10" s="639" t="str">
        <f t="shared" si="7"/>
        <v>-</v>
      </c>
      <c r="I10" s="381" t="str">
        <f t="array" ref="I10">IF((F10&gt;=1),MAX(IF(AB10:FI10=1,$AB$3:$FI$3)),"-")</f>
        <v>-</v>
      </c>
      <c r="J10" s="775" t="str">
        <f t="array" ref="J10">IF((F10&gt;=1),MAX(IF(AB10:FI10=1,$AB$2:$FI$2)),"-")</f>
        <v>-</v>
      </c>
      <c r="K10" s="390">
        <f ca="1">IF(F10&gt;=1,COUNTIF(OFFSET(AB10,,J10,1,($FI$2-J10)),"&gt;1"),B10)</f>
        <v>1</v>
      </c>
      <c r="L10" s="390" t="str">
        <f ca="1">IF(F10&gt;=1,COUNTBLANK(OFFSET(AB10,,J10,1,($FI$2-J10)))+K10-1,"-")</f>
        <v>-</v>
      </c>
      <c r="M10" s="455">
        <f t="shared" si="8"/>
        <v>0</v>
      </c>
      <c r="N10" s="454">
        <f t="shared" si="9"/>
        <v>0</v>
      </c>
      <c r="O10" s="162">
        <f t="shared" si="10"/>
        <v>0</v>
      </c>
      <c r="P10" s="453">
        <f t="shared" si="11"/>
        <v>0</v>
      </c>
      <c r="Q10" s="452">
        <f t="shared" si="12"/>
        <v>0</v>
      </c>
      <c r="R10" s="451">
        <f t="shared" si="13"/>
        <v>0</v>
      </c>
      <c r="S10" s="368">
        <f>SUMPRODUCT((((AB$5:FI$5)/3)&gt;=(AB10:FI10))*1)-$B$5+B10-1</f>
        <v>0</v>
      </c>
      <c r="T10" s="163">
        <f t="shared" si="14"/>
        <v>0</v>
      </c>
      <c r="U10" s="369">
        <f>SUMPRODUCT((((AB$5:FI$5)/2)&gt;=(AB10:FI10))*1)-$B$5+B10-1</f>
        <v>1</v>
      </c>
      <c r="V10" s="164">
        <f t="shared" si="15"/>
        <v>1</v>
      </c>
      <c r="W10" s="165">
        <f t="array" ref="W10">SUM(1*(AB$5:FI$5=AB10:FI10))-1</f>
        <v>0</v>
      </c>
      <c r="X10" s="166">
        <f t="shared" si="16"/>
        <v>0</v>
      </c>
      <c r="Y10" s="395">
        <f t="shared" si="17"/>
        <v>5</v>
      </c>
      <c r="Z10" s="395">
        <f t="shared" si="18"/>
        <v>10</v>
      </c>
      <c r="AA10" s="403">
        <f t="shared" si="19"/>
        <v>0.5</v>
      </c>
      <c r="AB10" s="97"/>
      <c r="AC10" s="88"/>
      <c r="AD10" s="88"/>
      <c r="AE10" s="89"/>
      <c r="AF10" s="89"/>
      <c r="AG10" s="89"/>
      <c r="AH10" s="89"/>
      <c r="AI10" s="89"/>
      <c r="AJ10" s="89"/>
      <c r="AK10" s="89"/>
      <c r="AL10" s="89"/>
      <c r="AM10" s="98"/>
      <c r="AN10" s="98"/>
      <c r="AO10" s="98"/>
      <c r="AP10" s="98"/>
      <c r="AQ10" s="98"/>
      <c r="AR10" s="98"/>
      <c r="AS10" s="98"/>
      <c r="AT10" s="90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2"/>
      <c r="BF10" s="92"/>
      <c r="BG10" s="92"/>
      <c r="BH10" s="92"/>
      <c r="BI10" s="92">
        <v>5</v>
      </c>
      <c r="BJ10" s="92"/>
      <c r="BK10" s="92"/>
      <c r="BL10" s="92"/>
      <c r="BM10" s="92"/>
      <c r="BN10" s="92"/>
      <c r="BO10" s="92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89"/>
      <c r="CZ10" s="89"/>
      <c r="DA10" s="89"/>
      <c r="DB10" s="96"/>
      <c r="DC10" s="96"/>
      <c r="DD10" s="110"/>
      <c r="DE10" s="110"/>
      <c r="DF10" s="110"/>
      <c r="DG10" s="110"/>
      <c r="DH10" s="110"/>
      <c r="DI10" s="110"/>
      <c r="DJ10" s="110"/>
      <c r="DK10" s="110"/>
      <c r="DL10" s="372"/>
      <c r="DM10" s="372"/>
      <c r="DN10" s="372"/>
      <c r="DO10" s="372"/>
      <c r="DP10" s="372"/>
      <c r="DQ10" s="372"/>
      <c r="DR10" s="525"/>
      <c r="DS10" s="525"/>
      <c r="DT10" s="525"/>
      <c r="DU10" s="525"/>
      <c r="DV10" s="525"/>
      <c r="DW10" s="525"/>
      <c r="DX10" s="525"/>
      <c r="DY10" s="525"/>
      <c r="DZ10" s="648"/>
      <c r="EA10" s="648"/>
      <c r="EB10" s="648"/>
      <c r="EC10" s="648"/>
      <c r="ED10" s="648"/>
      <c r="EE10" s="648"/>
      <c r="EF10" s="648"/>
      <c r="EG10" s="648"/>
      <c r="EH10" s="648"/>
      <c r="EI10" s="648"/>
      <c r="EJ10" s="648"/>
      <c r="EK10" s="648"/>
      <c r="EL10" s="648"/>
      <c r="EM10" s="648"/>
      <c r="EN10" s="767"/>
      <c r="EO10" s="767"/>
      <c r="EP10" s="767"/>
      <c r="EQ10" s="767"/>
      <c r="ER10" s="767"/>
      <c r="ES10" s="767"/>
      <c r="ET10" s="767"/>
      <c r="EU10" s="767"/>
      <c r="EV10" s="767"/>
      <c r="EW10" s="767"/>
      <c r="EX10" s="767"/>
      <c r="EY10" s="767"/>
      <c r="EZ10" s="767"/>
      <c r="FA10" s="767"/>
      <c r="FB10" s="1662"/>
      <c r="FC10" s="1662"/>
      <c r="FD10" s="1662"/>
      <c r="FE10" s="1662"/>
      <c r="FF10" s="1662"/>
      <c r="FG10" s="1662"/>
      <c r="FH10" s="1662"/>
      <c r="FI10" s="1666"/>
    </row>
    <row r="11" spans="1:216" s="489" customFormat="1" ht="11.1" customHeight="1" x14ac:dyDescent="0.2">
      <c r="A11" s="59" t="s">
        <v>47</v>
      </c>
      <c r="B11" s="458">
        <f t="shared" si="3"/>
        <v>1</v>
      </c>
      <c r="C11" s="457">
        <f t="shared" si="4"/>
        <v>7.2992700729927005E-3</v>
      </c>
      <c r="D11" s="413">
        <f t="array" ref="D11">MIN(IF(AB11:FI11&gt;=1,$AB$3:$FI$3))</f>
        <v>39963</v>
      </c>
      <c r="E11" s="410">
        <f t="array" ref="E11">MAX(IF(AB11:FI11&gt;=1,$AB$3:$FI$3))</f>
        <v>39963</v>
      </c>
      <c r="F11" s="452">
        <f t="shared" si="5"/>
        <v>0</v>
      </c>
      <c r="G11" s="456">
        <f t="shared" si="6"/>
        <v>0</v>
      </c>
      <c r="H11" s="639" t="str">
        <f t="shared" si="7"/>
        <v>-</v>
      </c>
      <c r="I11" s="381" t="str">
        <f t="array" ref="I11">IF((F11&gt;=1),MAX(IF(AB11:FI11=1,$AB$3:$FI$3)),"-")</f>
        <v>-</v>
      </c>
      <c r="J11" s="775" t="str">
        <f t="array" ref="J11">IF((F11&gt;=1),MAX(IF(AB11:FI11=1,$AB$2:$FI$2)),"-")</f>
        <v>-</v>
      </c>
      <c r="K11" s="390">
        <f ca="1">IF(F11&gt;=1,COUNTIF(OFFSET(AB11,,J11,1,($FI$2-J11)),"&gt;1"),B11)</f>
        <v>1</v>
      </c>
      <c r="L11" s="390" t="str">
        <f ca="1">IF(F11&gt;=1,COUNTBLANK(OFFSET(AB11,,J11,1,($FI$2-J11)))+K11-1,"-")</f>
        <v>-</v>
      </c>
      <c r="M11" s="455">
        <f t="shared" si="8"/>
        <v>0</v>
      </c>
      <c r="N11" s="454">
        <f t="shared" si="9"/>
        <v>0</v>
      </c>
      <c r="O11" s="162">
        <f t="shared" si="10"/>
        <v>0</v>
      </c>
      <c r="P11" s="453">
        <f t="shared" si="11"/>
        <v>0</v>
      </c>
      <c r="Q11" s="452">
        <f t="shared" si="12"/>
        <v>0</v>
      </c>
      <c r="R11" s="451">
        <f t="shared" si="13"/>
        <v>0</v>
      </c>
      <c r="S11" s="368">
        <f>SUMPRODUCT((((AB$5:FI$5)/3)&gt;=(AB11:FI11))*1)-$B$5+B11-1</f>
        <v>0</v>
      </c>
      <c r="T11" s="163">
        <f t="shared" si="14"/>
        <v>0</v>
      </c>
      <c r="U11" s="369">
        <f>SUMPRODUCT((((AB$5:FI$5)/2)&gt;=(AB11:FI11))*1)-$B$5+B11-1</f>
        <v>0</v>
      </c>
      <c r="V11" s="164">
        <f t="shared" si="15"/>
        <v>0</v>
      </c>
      <c r="W11" s="165">
        <f t="array" ref="W11">SUM(1*(AB$5:FI$5=AB11:FI11))-1</f>
        <v>0</v>
      </c>
      <c r="X11" s="166">
        <f t="shared" si="16"/>
        <v>0</v>
      </c>
      <c r="Y11" s="395">
        <f t="shared" si="17"/>
        <v>8</v>
      </c>
      <c r="Z11" s="395">
        <f t="shared" si="18"/>
        <v>12</v>
      </c>
      <c r="AA11" s="403">
        <f t="shared" si="19"/>
        <v>0.66666666666666663</v>
      </c>
      <c r="AB11" s="97"/>
      <c r="AC11" s="88"/>
      <c r="AD11" s="88"/>
      <c r="AE11" s="89"/>
      <c r="AF11" s="89"/>
      <c r="AG11" s="89"/>
      <c r="AH11" s="89"/>
      <c r="AI11" s="89"/>
      <c r="AJ11" s="89"/>
      <c r="AK11" s="89"/>
      <c r="AL11" s="89"/>
      <c r="AM11" s="90"/>
      <c r="AN11" s="90"/>
      <c r="AO11" s="90"/>
      <c r="AP11" s="90"/>
      <c r="AQ11" s="90"/>
      <c r="AR11" s="90"/>
      <c r="AS11" s="90"/>
      <c r="AT11" s="90">
        <v>8</v>
      </c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89"/>
      <c r="CZ11" s="89"/>
      <c r="DA11" s="89"/>
      <c r="DB11" s="96"/>
      <c r="DC11" s="96"/>
      <c r="DD11" s="110"/>
      <c r="DE11" s="110"/>
      <c r="DF11" s="110"/>
      <c r="DG11" s="110"/>
      <c r="DH11" s="110"/>
      <c r="DI11" s="110"/>
      <c r="DJ11" s="110"/>
      <c r="DK11" s="110"/>
      <c r="DL11" s="372"/>
      <c r="DM11" s="372"/>
      <c r="DN11" s="372"/>
      <c r="DO11" s="372"/>
      <c r="DP11" s="372"/>
      <c r="DQ11" s="372"/>
      <c r="DR11" s="525"/>
      <c r="DS11" s="525"/>
      <c r="DT11" s="525"/>
      <c r="DU11" s="525"/>
      <c r="DV11" s="525"/>
      <c r="DW11" s="525"/>
      <c r="DX11" s="525"/>
      <c r="DY11" s="525"/>
      <c r="DZ11" s="648"/>
      <c r="EA11" s="648"/>
      <c r="EB11" s="648"/>
      <c r="EC11" s="648"/>
      <c r="ED11" s="648"/>
      <c r="EE11" s="648"/>
      <c r="EF11" s="648"/>
      <c r="EG11" s="648"/>
      <c r="EH11" s="648"/>
      <c r="EI11" s="648"/>
      <c r="EJ11" s="648"/>
      <c r="EK11" s="648"/>
      <c r="EL11" s="648"/>
      <c r="EM11" s="648"/>
      <c r="EN11" s="767"/>
      <c r="EO11" s="767"/>
      <c r="EP11" s="767"/>
      <c r="EQ11" s="767"/>
      <c r="ER11" s="767"/>
      <c r="ES11" s="767"/>
      <c r="ET11" s="767"/>
      <c r="EU11" s="767"/>
      <c r="EV11" s="767"/>
      <c r="EW11" s="767"/>
      <c r="EX11" s="767"/>
      <c r="EY11" s="767"/>
      <c r="EZ11" s="767"/>
      <c r="FA11" s="767"/>
      <c r="FB11" s="1662"/>
      <c r="FC11" s="1662"/>
      <c r="FD11" s="1662"/>
      <c r="FE11" s="1662"/>
      <c r="FF11" s="1662"/>
      <c r="FG11" s="1662"/>
      <c r="FH11" s="1662"/>
      <c r="FI11" s="1666"/>
    </row>
    <row r="12" spans="1:216" s="489" customFormat="1" ht="11.1" customHeight="1" x14ac:dyDescent="0.2">
      <c r="A12" s="246" t="s">
        <v>284</v>
      </c>
      <c r="B12" s="458">
        <f t="shared" si="3"/>
        <v>29</v>
      </c>
      <c r="C12" s="457">
        <f t="shared" si="4"/>
        <v>0.21167883211678831</v>
      </c>
      <c r="D12" s="413">
        <f t="array" ref="D12">MIN(IF(AB12:FI12&gt;=1,$AB$3:$FI$3))</f>
        <v>42356</v>
      </c>
      <c r="E12" s="410">
        <f t="array" ref="E12">MAX(IF(AB12:FI12&gt;=1,$AB$3:$FI$3))</f>
        <v>43462</v>
      </c>
      <c r="F12" s="452">
        <f t="shared" si="5"/>
        <v>1</v>
      </c>
      <c r="G12" s="456">
        <f t="shared" si="6"/>
        <v>3.4482758620689655E-2</v>
      </c>
      <c r="H12" s="639">
        <f t="shared" si="7"/>
        <v>0.2</v>
      </c>
      <c r="I12" s="381">
        <f t="array" ref="I12">IF((F12&gt;=1),MAX(IF(AB12:FI12=1,$AB$3:$FI$3)),"-")</f>
        <v>43434</v>
      </c>
      <c r="J12" s="775"/>
      <c r="K12" s="390">
        <f ca="1">IF(F12&gt;=1,COUNTIF(OFFSET(AB12,,J12,1,($FI$2-J12)),"&gt;1"),B12)</f>
        <v>28</v>
      </c>
      <c r="L12" s="390">
        <f ca="1">IF(F12&gt;=1,COUNTBLANK(OFFSET(AB12,,J12,1,($FI$2-J12)))+K12-1,"-")</f>
        <v>136</v>
      </c>
      <c r="M12" s="455">
        <f t="shared" si="8"/>
        <v>4</v>
      </c>
      <c r="N12" s="454">
        <f t="shared" si="9"/>
        <v>0.13793103448275862</v>
      </c>
      <c r="O12" s="162">
        <f t="shared" si="10"/>
        <v>1</v>
      </c>
      <c r="P12" s="453">
        <f t="shared" si="11"/>
        <v>3.4482758620689655E-2</v>
      </c>
      <c r="Q12" s="452">
        <f t="shared" si="12"/>
        <v>6</v>
      </c>
      <c r="R12" s="451">
        <f t="shared" si="13"/>
        <v>0.20689655172413793</v>
      </c>
      <c r="S12" s="368">
        <f>SUMPRODUCT((((AB$5:FI$5)/3)&gt;=(AB12:FI12))*1)-$B$5+B12-1</f>
        <v>8</v>
      </c>
      <c r="T12" s="163">
        <f t="shared" si="14"/>
        <v>0.27586206896551724</v>
      </c>
      <c r="U12" s="369">
        <f>SUMPRODUCT((((AB$5:FI$5)/2)&gt;=(AB12:FI12))*1)-$B$5+B12-1</f>
        <v>17</v>
      </c>
      <c r="V12" s="164">
        <f t="shared" si="15"/>
        <v>0.58620689655172409</v>
      </c>
      <c r="W12" s="165">
        <f t="array" ref="W12">SUM(1*(AB$5:FI$5=AB12:FI12))-1</f>
        <v>0</v>
      </c>
      <c r="X12" s="166">
        <f t="shared" si="16"/>
        <v>0</v>
      </c>
      <c r="Y12" s="395">
        <f t="shared" si="17"/>
        <v>7.2413793103448274</v>
      </c>
      <c r="Z12" s="395">
        <f t="shared" si="18"/>
        <v>14.96551724137931</v>
      </c>
      <c r="AA12" s="403">
        <f t="shared" si="19"/>
        <v>0.4838709677419355</v>
      </c>
      <c r="AB12" s="97"/>
      <c r="AC12" s="88"/>
      <c r="AD12" s="88"/>
      <c r="AE12" s="89"/>
      <c r="AF12" s="89"/>
      <c r="AG12" s="89"/>
      <c r="AH12" s="89"/>
      <c r="AI12" s="89"/>
      <c r="AJ12" s="89"/>
      <c r="AK12" s="89"/>
      <c r="AL12" s="89"/>
      <c r="AM12" s="90"/>
      <c r="AN12" s="90"/>
      <c r="AO12" s="90"/>
      <c r="AP12" s="90"/>
      <c r="AQ12" s="90"/>
      <c r="AR12" s="90"/>
      <c r="AS12" s="90"/>
      <c r="AT12" s="90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89"/>
      <c r="CZ12" s="89"/>
      <c r="DA12" s="89"/>
      <c r="DB12" s="96"/>
      <c r="DC12" s="96"/>
      <c r="DD12" s="110"/>
      <c r="DE12" s="110"/>
      <c r="DF12" s="110"/>
      <c r="DG12" s="110"/>
      <c r="DH12" s="110"/>
      <c r="DI12" s="110"/>
      <c r="DJ12" s="110"/>
      <c r="DK12" s="110"/>
      <c r="DL12" s="372"/>
      <c r="DM12" s="372"/>
      <c r="DN12" s="372"/>
      <c r="DO12" s="372"/>
      <c r="DP12" s="372"/>
      <c r="DQ12" s="372">
        <v>7</v>
      </c>
      <c r="DR12" s="525">
        <v>9</v>
      </c>
      <c r="DS12" s="525"/>
      <c r="DT12" s="525"/>
      <c r="DU12" s="525">
        <v>16</v>
      </c>
      <c r="DV12" s="525"/>
      <c r="DW12" s="525">
        <v>13</v>
      </c>
      <c r="DX12" s="525">
        <v>8</v>
      </c>
      <c r="DY12" s="525">
        <v>5</v>
      </c>
      <c r="DZ12" s="648">
        <v>2</v>
      </c>
      <c r="EA12" s="648"/>
      <c r="EB12" s="648">
        <v>5</v>
      </c>
      <c r="EC12" s="648">
        <v>10</v>
      </c>
      <c r="ED12" s="648">
        <v>5</v>
      </c>
      <c r="EE12" s="648">
        <v>12</v>
      </c>
      <c r="EF12" s="648">
        <v>11</v>
      </c>
      <c r="EG12" s="648">
        <v>10</v>
      </c>
      <c r="EH12" s="648"/>
      <c r="EI12" s="648">
        <v>6</v>
      </c>
      <c r="EJ12" s="648">
        <v>8</v>
      </c>
      <c r="EK12" s="648">
        <v>5</v>
      </c>
      <c r="EL12" s="648">
        <v>3</v>
      </c>
      <c r="EM12" s="648">
        <v>5</v>
      </c>
      <c r="EN12" s="767"/>
      <c r="EO12" s="767">
        <v>10</v>
      </c>
      <c r="EP12" s="767">
        <v>13</v>
      </c>
      <c r="EQ12" s="767">
        <v>2</v>
      </c>
      <c r="ER12" s="767"/>
      <c r="ES12" s="767">
        <v>7</v>
      </c>
      <c r="ET12" s="767">
        <v>6</v>
      </c>
      <c r="EU12" s="767">
        <v>2</v>
      </c>
      <c r="EV12" s="767"/>
      <c r="EW12" s="767">
        <v>2</v>
      </c>
      <c r="EX12" s="767"/>
      <c r="EY12" s="767"/>
      <c r="EZ12" s="767"/>
      <c r="FA12" s="767">
        <v>6</v>
      </c>
      <c r="FB12" s="1662"/>
      <c r="FC12" s="1662">
        <v>13</v>
      </c>
      <c r="FD12" s="1662"/>
      <c r="FE12" s="1662">
        <v>1</v>
      </c>
      <c r="FF12" s="1662"/>
      <c r="FG12" s="1662">
        <v>8</v>
      </c>
      <c r="FH12" s="1662"/>
      <c r="FI12" s="1666"/>
    </row>
    <row r="13" spans="1:216" s="489" customFormat="1" ht="11.1" customHeight="1" x14ac:dyDescent="0.2">
      <c r="A13" s="59" t="s">
        <v>11</v>
      </c>
      <c r="B13" s="458">
        <f t="shared" si="3"/>
        <v>8</v>
      </c>
      <c r="C13" s="457">
        <f t="shared" si="4"/>
        <v>5.8394160583941604E-2</v>
      </c>
      <c r="D13" s="413">
        <f t="array" ref="D13">MIN(IF(AB13:FI13&gt;=1,$AB$3:$FI$3))</f>
        <v>39227</v>
      </c>
      <c r="E13" s="410">
        <f t="array" ref="E13">MAX(IF(AB13:FI13&gt;=1,$AB$3:$FI$3))</f>
        <v>39934</v>
      </c>
      <c r="F13" s="452">
        <f t="shared" si="5"/>
        <v>0</v>
      </c>
      <c r="G13" s="456">
        <f t="shared" si="6"/>
        <v>0</v>
      </c>
      <c r="H13" s="639" t="str">
        <f t="shared" si="7"/>
        <v>-</v>
      </c>
      <c r="I13" s="381" t="str">
        <f t="array" ref="I13">IF((F13&gt;=1),MAX(IF(AB13:FI13=1,$AB$3:$FI$3)),"-")</f>
        <v>-</v>
      </c>
      <c r="J13" s="775" t="str">
        <f t="array" ref="J13">IF((F13&gt;=1),MAX(IF(AB13:FI13=1,$AB$2:$FI$2)),"-")</f>
        <v>-</v>
      </c>
      <c r="K13" s="390">
        <f ca="1">IF(F13&gt;=1,COUNTIF(OFFSET(AB13,,J13,1,($FI$2-J13)),"&gt;1"),B13)</f>
        <v>8</v>
      </c>
      <c r="L13" s="390" t="str">
        <f ca="1">IF(F13&gt;=1,COUNTBLANK(OFFSET(AB13,,J13,1,($FI$2-J13)))+K13-1,"-")</f>
        <v>-</v>
      </c>
      <c r="M13" s="455">
        <f t="shared" si="8"/>
        <v>2</v>
      </c>
      <c r="N13" s="454">
        <f t="shared" si="9"/>
        <v>0.25</v>
      </c>
      <c r="O13" s="162">
        <f t="shared" si="10"/>
        <v>1</v>
      </c>
      <c r="P13" s="453">
        <f t="shared" si="11"/>
        <v>0.125</v>
      </c>
      <c r="Q13" s="452">
        <f t="shared" si="12"/>
        <v>3</v>
      </c>
      <c r="R13" s="451">
        <f t="shared" si="13"/>
        <v>0.375</v>
      </c>
      <c r="S13" s="368">
        <f>SUMPRODUCT((((AB$5:FI$5)/3)&gt;=(AB13:FI13))*1)-$B$5+B13-1</f>
        <v>3</v>
      </c>
      <c r="T13" s="163">
        <f t="shared" si="14"/>
        <v>0.375</v>
      </c>
      <c r="U13" s="369">
        <f>SUMPRODUCT((((AB$5:FI$5)/2)&gt;=(AB13:FI13))*1)-$B$5+B13-1</f>
        <v>6</v>
      </c>
      <c r="V13" s="164">
        <f t="shared" si="15"/>
        <v>0.75</v>
      </c>
      <c r="W13" s="165">
        <f t="array" ref="W13">SUM(1*(AB$5:FI$5=AB13:FI13))-1</f>
        <v>0</v>
      </c>
      <c r="X13" s="166">
        <f t="shared" si="16"/>
        <v>0</v>
      </c>
      <c r="Y13" s="395">
        <f t="shared" si="17"/>
        <v>5.125</v>
      </c>
      <c r="Z13" s="395">
        <f t="shared" si="18"/>
        <v>12.125</v>
      </c>
      <c r="AA13" s="403">
        <f t="shared" si="19"/>
        <v>0.42268041237113402</v>
      </c>
      <c r="AB13" s="99">
        <v>5</v>
      </c>
      <c r="AC13" s="95">
        <v>6</v>
      </c>
      <c r="AD13" s="95">
        <v>2</v>
      </c>
      <c r="AE13" s="89"/>
      <c r="AF13" s="89">
        <v>3</v>
      </c>
      <c r="AG13" s="89"/>
      <c r="AH13" s="89"/>
      <c r="AI13" s="89"/>
      <c r="AJ13" s="89"/>
      <c r="AK13" s="89">
        <v>5</v>
      </c>
      <c r="AL13" s="89"/>
      <c r="AM13" s="90">
        <v>2</v>
      </c>
      <c r="AN13" s="90">
        <v>6</v>
      </c>
      <c r="AO13" s="90"/>
      <c r="AP13" s="90"/>
      <c r="AQ13" s="90"/>
      <c r="AR13" s="90"/>
      <c r="AS13" s="90">
        <v>12</v>
      </c>
      <c r="AT13" s="90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89"/>
      <c r="CZ13" s="89"/>
      <c r="DA13" s="89"/>
      <c r="DB13" s="96"/>
      <c r="DC13" s="96"/>
      <c r="DD13" s="110"/>
      <c r="DE13" s="110"/>
      <c r="DF13" s="110"/>
      <c r="DG13" s="110"/>
      <c r="DH13" s="110"/>
      <c r="DI13" s="110"/>
      <c r="DJ13" s="110"/>
      <c r="DK13" s="110"/>
      <c r="DL13" s="372"/>
      <c r="DM13" s="372"/>
      <c r="DN13" s="372"/>
      <c r="DO13" s="372"/>
      <c r="DP13" s="372"/>
      <c r="DQ13" s="372"/>
      <c r="DR13" s="525"/>
      <c r="DS13" s="525"/>
      <c r="DT13" s="525"/>
      <c r="DU13" s="525"/>
      <c r="DV13" s="525"/>
      <c r="DW13" s="525"/>
      <c r="DX13" s="525"/>
      <c r="DY13" s="525"/>
      <c r="DZ13" s="648"/>
      <c r="EA13" s="648"/>
      <c r="EB13" s="648"/>
      <c r="EC13" s="648"/>
      <c r="ED13" s="648"/>
      <c r="EE13" s="648"/>
      <c r="EF13" s="648"/>
      <c r="EG13" s="648"/>
      <c r="EH13" s="648"/>
      <c r="EI13" s="648"/>
      <c r="EJ13" s="648"/>
      <c r="EK13" s="648"/>
      <c r="EL13" s="648"/>
      <c r="EM13" s="648"/>
      <c r="EN13" s="767"/>
      <c r="EO13" s="767"/>
      <c r="EP13" s="767"/>
      <c r="EQ13" s="767"/>
      <c r="ER13" s="767"/>
      <c r="ES13" s="767"/>
      <c r="ET13" s="767"/>
      <c r="EU13" s="767"/>
      <c r="EV13" s="767"/>
      <c r="EW13" s="767"/>
      <c r="EX13" s="767"/>
      <c r="EY13" s="767"/>
      <c r="EZ13" s="767"/>
      <c r="FA13" s="767"/>
      <c r="FB13" s="1662"/>
      <c r="FC13" s="1662"/>
      <c r="FD13" s="1662"/>
      <c r="FE13" s="1662"/>
      <c r="FF13" s="1662"/>
      <c r="FG13" s="1662"/>
      <c r="FH13" s="1662"/>
      <c r="FI13" s="1666"/>
    </row>
    <row r="14" spans="1:216" s="489" customFormat="1" ht="11.1" customHeight="1" x14ac:dyDescent="0.2">
      <c r="A14" s="59" t="s">
        <v>149</v>
      </c>
      <c r="B14" s="458">
        <f t="shared" si="3"/>
        <v>2</v>
      </c>
      <c r="C14" s="457">
        <f t="shared" si="4"/>
        <v>1.4598540145985401E-2</v>
      </c>
      <c r="D14" s="413">
        <f t="array" ref="D14">MIN(IF(AB14:FI14&gt;=1,$AB$3:$FI$3))</f>
        <v>41306</v>
      </c>
      <c r="E14" s="410">
        <f t="array" ref="E14">MAX(IF(AB14:FI14&gt;=1,$AB$3:$FI$3))</f>
        <v>41397</v>
      </c>
      <c r="F14" s="452">
        <f t="shared" si="5"/>
        <v>0</v>
      </c>
      <c r="G14" s="456">
        <f t="shared" si="6"/>
        <v>0</v>
      </c>
      <c r="H14" s="639" t="str">
        <f t="shared" si="7"/>
        <v>-</v>
      </c>
      <c r="I14" s="381" t="str">
        <f t="array" ref="I14">IF((F14&gt;=1),MAX(IF(AB14:FI14=1,$AB$3:$FI$3)),"-")</f>
        <v>-</v>
      </c>
      <c r="J14" s="775" t="str">
        <f t="array" ref="J14">IF((F14&gt;=1),MAX(IF(AB14:FI14=1,$AB$2:$FI$2)),"-")</f>
        <v>-</v>
      </c>
      <c r="K14" s="390">
        <f ca="1">IF(F14&gt;=1,COUNTIF(OFFSET(AB14,,J14,1,($FI$2-J14)),"&gt;1"),B14)</f>
        <v>2</v>
      </c>
      <c r="L14" s="390" t="str">
        <f ca="1">IF(F14&gt;=1,COUNTBLANK(OFFSET(AB14,,J14,1,($FI$2-J14)))+K14-1,"-")</f>
        <v>-</v>
      </c>
      <c r="M14" s="455">
        <f t="shared" si="8"/>
        <v>0</v>
      </c>
      <c r="N14" s="454">
        <f t="shared" si="9"/>
        <v>0</v>
      </c>
      <c r="O14" s="162">
        <f t="shared" si="10"/>
        <v>0</v>
      </c>
      <c r="P14" s="453">
        <f t="shared" si="11"/>
        <v>0</v>
      </c>
      <c r="Q14" s="452">
        <f t="shared" si="12"/>
        <v>0</v>
      </c>
      <c r="R14" s="451">
        <f t="shared" si="13"/>
        <v>0</v>
      </c>
      <c r="S14" s="368">
        <f>SUMPRODUCT((((AB$5:FI$5)/3)&gt;=(AB14:FI14))*1)-$B$5+B14-1</f>
        <v>0</v>
      </c>
      <c r="T14" s="163">
        <f t="shared" si="14"/>
        <v>0</v>
      </c>
      <c r="U14" s="369">
        <f>SUMPRODUCT((((AB$5:FI$5)/2)&gt;=(AB14:FI14))*1)-$B$5+B14-1</f>
        <v>0</v>
      </c>
      <c r="V14" s="164">
        <f t="shared" si="15"/>
        <v>0</v>
      </c>
      <c r="W14" s="165">
        <f t="array" ref="W14">SUM(1*(AB$5:FI$5=AB14:FI14))-1</f>
        <v>0</v>
      </c>
      <c r="X14" s="166">
        <f t="shared" si="16"/>
        <v>0</v>
      </c>
      <c r="Y14" s="395">
        <f t="shared" si="17"/>
        <v>10</v>
      </c>
      <c r="Z14" s="395">
        <f t="shared" si="18"/>
        <v>12.5</v>
      </c>
      <c r="AA14" s="403">
        <f t="shared" si="19"/>
        <v>0.8</v>
      </c>
      <c r="AB14" s="97"/>
      <c r="AC14" s="88"/>
      <c r="AD14" s="88"/>
      <c r="AE14" s="89"/>
      <c r="AF14" s="89"/>
      <c r="AG14" s="89"/>
      <c r="AH14" s="89"/>
      <c r="AI14" s="89"/>
      <c r="AJ14" s="89"/>
      <c r="AK14" s="89"/>
      <c r="AL14" s="89"/>
      <c r="AM14" s="98"/>
      <c r="AN14" s="98"/>
      <c r="AO14" s="98"/>
      <c r="AP14" s="98"/>
      <c r="AQ14" s="98"/>
      <c r="AR14" s="98"/>
      <c r="AS14" s="98"/>
      <c r="AT14" s="90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4"/>
      <c r="CA14" s="94"/>
      <c r="CB14" s="94"/>
      <c r="CC14" s="94"/>
      <c r="CD14" s="94"/>
      <c r="CE14" s="94"/>
      <c r="CF14" s="94"/>
      <c r="CG14" s="94">
        <v>5</v>
      </c>
      <c r="CH14" s="94"/>
      <c r="CI14" s="94"/>
      <c r="CJ14" s="94"/>
      <c r="CK14" s="94">
        <v>15</v>
      </c>
      <c r="CL14" s="94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89"/>
      <c r="CZ14" s="89"/>
      <c r="DA14" s="89"/>
      <c r="DB14" s="96"/>
      <c r="DC14" s="96"/>
      <c r="DD14" s="110"/>
      <c r="DE14" s="110"/>
      <c r="DF14" s="110"/>
      <c r="DG14" s="110"/>
      <c r="DH14" s="110"/>
      <c r="DI14" s="110"/>
      <c r="DJ14" s="110"/>
      <c r="DK14" s="110"/>
      <c r="DL14" s="372"/>
      <c r="DM14" s="372"/>
      <c r="DN14" s="372"/>
      <c r="DO14" s="372"/>
      <c r="DP14" s="372"/>
      <c r="DQ14" s="372"/>
      <c r="DR14" s="525"/>
      <c r="DS14" s="525"/>
      <c r="DT14" s="525"/>
      <c r="DU14" s="525"/>
      <c r="DV14" s="525"/>
      <c r="DW14" s="525"/>
      <c r="DX14" s="525"/>
      <c r="DY14" s="525"/>
      <c r="DZ14" s="648"/>
      <c r="EA14" s="648"/>
      <c r="EB14" s="648"/>
      <c r="EC14" s="648"/>
      <c r="ED14" s="648"/>
      <c r="EE14" s="648"/>
      <c r="EF14" s="648"/>
      <c r="EG14" s="648"/>
      <c r="EH14" s="648"/>
      <c r="EI14" s="648"/>
      <c r="EJ14" s="648"/>
      <c r="EK14" s="648"/>
      <c r="EL14" s="648"/>
      <c r="EM14" s="648"/>
      <c r="EN14" s="767"/>
      <c r="EO14" s="767"/>
      <c r="EP14" s="767"/>
      <c r="EQ14" s="767"/>
      <c r="ER14" s="767"/>
      <c r="ES14" s="767"/>
      <c r="ET14" s="767"/>
      <c r="EU14" s="767"/>
      <c r="EV14" s="767"/>
      <c r="EW14" s="767"/>
      <c r="EX14" s="767"/>
      <c r="EY14" s="767"/>
      <c r="EZ14" s="767"/>
      <c r="FA14" s="767"/>
      <c r="FB14" s="1662"/>
      <c r="FC14" s="1662"/>
      <c r="FD14" s="1662"/>
      <c r="FE14" s="1662"/>
      <c r="FF14" s="1662"/>
      <c r="FG14" s="1662"/>
      <c r="FH14" s="1662"/>
      <c r="FI14" s="1666"/>
    </row>
    <row r="15" spans="1:216" s="489" customFormat="1" ht="11.1" customHeight="1" x14ac:dyDescent="0.2">
      <c r="A15" s="59" t="s">
        <v>82</v>
      </c>
      <c r="B15" s="458">
        <f t="shared" si="3"/>
        <v>1</v>
      </c>
      <c r="C15" s="457">
        <f t="shared" si="4"/>
        <v>7.2992700729927005E-3</v>
      </c>
      <c r="D15" s="413">
        <f t="array" ref="D15">MIN(IF(AB15:FI15&gt;=1,$AB$3:$FI$3))</f>
        <v>40663</v>
      </c>
      <c r="E15" s="410">
        <f t="array" ref="E15">MAX(IF(AB15:FI15&gt;=1,$AB$3:$FI$3))</f>
        <v>40663</v>
      </c>
      <c r="F15" s="452">
        <f t="shared" si="5"/>
        <v>0</v>
      </c>
      <c r="G15" s="456">
        <f t="shared" si="6"/>
        <v>0</v>
      </c>
      <c r="H15" s="639" t="str">
        <f t="shared" si="7"/>
        <v>-</v>
      </c>
      <c r="I15" s="381" t="str">
        <f t="array" ref="I15">IF((F15&gt;=1),MAX(IF(AB15:FI15=1,$AB$3:$FI$3)),"-")</f>
        <v>-</v>
      </c>
      <c r="J15" s="775" t="str">
        <f t="array" ref="J15">IF((F15&gt;=1),MAX(IF(AB15:FI15=1,$AB$2:$FI$2)),"-")</f>
        <v>-</v>
      </c>
      <c r="K15" s="390">
        <f ca="1">IF(F15&gt;=1,COUNTIF(OFFSET(AB15,,J15,1,($FI$2-J15)),"&gt;1"),B15)</f>
        <v>1</v>
      </c>
      <c r="L15" s="390" t="str">
        <f ca="1">IF(F15&gt;=1,COUNTBLANK(OFFSET(AB15,,J15,1,($FI$2-J15)))+K15-1,"-")</f>
        <v>-</v>
      </c>
      <c r="M15" s="455">
        <f t="shared" si="8"/>
        <v>0</v>
      </c>
      <c r="N15" s="454">
        <f t="shared" si="9"/>
        <v>0</v>
      </c>
      <c r="O15" s="162">
        <f t="shared" si="10"/>
        <v>0</v>
      </c>
      <c r="P15" s="453">
        <f t="shared" si="11"/>
        <v>0</v>
      </c>
      <c r="Q15" s="452">
        <f t="shared" si="12"/>
        <v>0</v>
      </c>
      <c r="R15" s="451">
        <f t="shared" si="13"/>
        <v>0</v>
      </c>
      <c r="S15" s="368">
        <f>SUMPRODUCT((((AB$5:FI$5)/3)&gt;=(AB15:FI15))*1)-$B$5+B15-1</f>
        <v>0</v>
      </c>
      <c r="T15" s="163">
        <f t="shared" si="14"/>
        <v>0</v>
      </c>
      <c r="U15" s="369">
        <f>SUMPRODUCT((((AB$5:FI$5)/2)&gt;=(AB15:FI15))*1)-$B$5+B15-1</f>
        <v>0</v>
      </c>
      <c r="V15" s="164">
        <f t="shared" si="15"/>
        <v>0</v>
      </c>
      <c r="W15" s="165">
        <f t="array" ref="W15">SUM(1*(AB$5:FI$5=AB15:FI15))-1</f>
        <v>0</v>
      </c>
      <c r="X15" s="166">
        <f t="shared" si="16"/>
        <v>0</v>
      </c>
      <c r="Y15" s="395">
        <f t="shared" si="17"/>
        <v>8</v>
      </c>
      <c r="Z15" s="395">
        <f t="shared" si="18"/>
        <v>10</v>
      </c>
      <c r="AA15" s="403">
        <f t="shared" si="19"/>
        <v>0.8</v>
      </c>
      <c r="AB15" s="97"/>
      <c r="AC15" s="88"/>
      <c r="AD15" s="88"/>
      <c r="AE15" s="89"/>
      <c r="AF15" s="89"/>
      <c r="AG15" s="89"/>
      <c r="AH15" s="89"/>
      <c r="AI15" s="89"/>
      <c r="AJ15" s="89"/>
      <c r="AK15" s="89"/>
      <c r="AL15" s="89"/>
      <c r="AM15" s="98"/>
      <c r="AN15" s="98"/>
      <c r="AO15" s="98"/>
      <c r="AP15" s="98"/>
      <c r="AQ15" s="98"/>
      <c r="AR15" s="98"/>
      <c r="AS15" s="98"/>
      <c r="AT15" s="90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2"/>
      <c r="BF15" s="92"/>
      <c r="BG15" s="92"/>
      <c r="BH15" s="92"/>
      <c r="BI15" s="92"/>
      <c r="BJ15" s="92"/>
      <c r="BK15" s="92"/>
      <c r="BL15" s="92"/>
      <c r="BM15" s="92">
        <v>8</v>
      </c>
      <c r="BN15" s="92"/>
      <c r="BO15" s="92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89"/>
      <c r="CZ15" s="89"/>
      <c r="DA15" s="89"/>
      <c r="DB15" s="96"/>
      <c r="DC15" s="96"/>
      <c r="DD15" s="110"/>
      <c r="DE15" s="110"/>
      <c r="DF15" s="110"/>
      <c r="DG15" s="110"/>
      <c r="DH15" s="110"/>
      <c r="DI15" s="110"/>
      <c r="DJ15" s="110"/>
      <c r="DK15" s="110"/>
      <c r="DL15" s="372"/>
      <c r="DM15" s="372"/>
      <c r="DN15" s="372"/>
      <c r="DO15" s="372"/>
      <c r="DP15" s="372"/>
      <c r="DQ15" s="372"/>
      <c r="DR15" s="525"/>
      <c r="DS15" s="525"/>
      <c r="DT15" s="525"/>
      <c r="DU15" s="525"/>
      <c r="DV15" s="525"/>
      <c r="DW15" s="525"/>
      <c r="DX15" s="525"/>
      <c r="DY15" s="525"/>
      <c r="DZ15" s="648"/>
      <c r="EA15" s="648"/>
      <c r="EB15" s="648"/>
      <c r="EC15" s="648"/>
      <c r="ED15" s="648"/>
      <c r="EE15" s="648"/>
      <c r="EF15" s="648"/>
      <c r="EG15" s="648"/>
      <c r="EH15" s="648"/>
      <c r="EI15" s="648"/>
      <c r="EJ15" s="648"/>
      <c r="EK15" s="648"/>
      <c r="EL15" s="648"/>
      <c r="EM15" s="648"/>
      <c r="EN15" s="767"/>
      <c r="EO15" s="767"/>
      <c r="EP15" s="767"/>
      <c r="EQ15" s="767"/>
      <c r="ER15" s="767"/>
      <c r="ES15" s="767"/>
      <c r="ET15" s="767"/>
      <c r="EU15" s="767"/>
      <c r="EV15" s="767"/>
      <c r="EW15" s="767"/>
      <c r="EX15" s="767"/>
      <c r="EY15" s="767"/>
      <c r="EZ15" s="767"/>
      <c r="FA15" s="767"/>
      <c r="FB15" s="1662"/>
      <c r="FC15" s="1662"/>
      <c r="FD15" s="1662"/>
      <c r="FE15" s="1662"/>
      <c r="FF15" s="1662"/>
      <c r="FG15" s="1662"/>
      <c r="FH15" s="1662"/>
      <c r="FI15" s="1666"/>
    </row>
    <row r="16" spans="1:216" s="522" customFormat="1" ht="11.1" customHeight="1" x14ac:dyDescent="0.2">
      <c r="A16" s="58" t="s">
        <v>135</v>
      </c>
      <c r="B16" s="458">
        <f t="shared" si="3"/>
        <v>31</v>
      </c>
      <c r="C16" s="457">
        <f t="shared" si="4"/>
        <v>0.22627737226277372</v>
      </c>
      <c r="D16" s="413">
        <f t="array" ref="D16">MIN(IF(AB16:FI16&gt;=1,$AB$3:$FI$3))</f>
        <v>39227</v>
      </c>
      <c r="E16" s="410">
        <f t="array" ref="E16">MAX(IF(AB16:FI16&gt;=1,$AB$3:$FI$3))</f>
        <v>43455</v>
      </c>
      <c r="F16" s="452">
        <f t="shared" si="5"/>
        <v>5</v>
      </c>
      <c r="G16" s="456">
        <f t="shared" si="6"/>
        <v>0.16129032258064516</v>
      </c>
      <c r="H16" s="639">
        <f t="shared" si="7"/>
        <v>0.55555555555555558</v>
      </c>
      <c r="I16" s="381">
        <f t="array" ref="I16">IF((F16&gt;=1),MAX(IF(AB16:FI16=1,$AB$3:$FI$3)),"-")</f>
        <v>42034</v>
      </c>
      <c r="J16" s="775">
        <f t="array" ref="J16">IF((F16&gt;=1),MAX(IF(AB16:FI16=1,$AB$2:$FI$2)),"-")</f>
        <v>82</v>
      </c>
      <c r="K16" s="390">
        <f ca="1">IF(F16&gt;=1,COUNTIF(OFFSET(AB16,,J16,1,($FI$2-J16)),"&gt;1"),B16)</f>
        <v>5</v>
      </c>
      <c r="L16" s="390">
        <f ca="1">IF(F16&gt;=1,COUNTBLANK(OFFSET(AB16,,J16,1,($FI$2-J16)))+K16-1,"-")</f>
        <v>55</v>
      </c>
      <c r="M16" s="455">
        <f t="shared" si="8"/>
        <v>4</v>
      </c>
      <c r="N16" s="454">
        <f t="shared" si="9"/>
        <v>0.12903225806451613</v>
      </c>
      <c r="O16" s="162">
        <f t="shared" si="10"/>
        <v>1</v>
      </c>
      <c r="P16" s="453">
        <f t="shared" si="11"/>
        <v>3.2258064516129031E-2</v>
      </c>
      <c r="Q16" s="452">
        <f t="shared" si="12"/>
        <v>10</v>
      </c>
      <c r="R16" s="451">
        <f t="shared" si="13"/>
        <v>0.32258064516129031</v>
      </c>
      <c r="S16" s="368">
        <f>SUMPRODUCT((((AB$5:FI$5)/3)&gt;=(AB16:FI16))*1)-$B$5+B16-1</f>
        <v>11</v>
      </c>
      <c r="T16" s="163">
        <f t="shared" si="14"/>
        <v>0.35483870967741937</v>
      </c>
      <c r="U16" s="369">
        <f>SUMPRODUCT((((AB$5:FI$5)/2)&gt;=(AB16:FI16))*1)-$B$5+B16-1</f>
        <v>14</v>
      </c>
      <c r="V16" s="164">
        <f t="shared" si="15"/>
        <v>0.45161290322580644</v>
      </c>
      <c r="W16" s="165">
        <f t="array" ref="W16">SUM(1*(AB$5:FI$5=AB16:FI16))-1</f>
        <v>4</v>
      </c>
      <c r="X16" s="166">
        <f t="shared" si="16"/>
        <v>0.12903225806451613</v>
      </c>
      <c r="Y16" s="395">
        <f t="shared" si="17"/>
        <v>7.258064516129032</v>
      </c>
      <c r="Z16" s="395">
        <f t="shared" si="18"/>
        <v>12.903225806451612</v>
      </c>
      <c r="AA16" s="403">
        <f t="shared" si="19"/>
        <v>0.5625</v>
      </c>
      <c r="AB16" s="99">
        <v>2</v>
      </c>
      <c r="AC16" s="95"/>
      <c r="AD16" s="95">
        <v>1</v>
      </c>
      <c r="AE16" s="89"/>
      <c r="AF16" s="89"/>
      <c r="AG16" s="89"/>
      <c r="AH16" s="89">
        <v>10</v>
      </c>
      <c r="AI16" s="89">
        <v>5</v>
      </c>
      <c r="AJ16" s="89"/>
      <c r="AK16" s="89"/>
      <c r="AL16" s="89"/>
      <c r="AM16" s="90">
        <v>12</v>
      </c>
      <c r="AN16" s="90">
        <v>1</v>
      </c>
      <c r="AO16" s="90"/>
      <c r="AP16" s="90"/>
      <c r="AQ16" s="90">
        <v>9</v>
      </c>
      <c r="AR16" s="90"/>
      <c r="AS16" s="90"/>
      <c r="AT16" s="90"/>
      <c r="AU16" s="91"/>
      <c r="AV16" s="91">
        <v>9</v>
      </c>
      <c r="AW16" s="91"/>
      <c r="AX16" s="91"/>
      <c r="AY16" s="91"/>
      <c r="AZ16" s="91"/>
      <c r="BA16" s="91"/>
      <c r="BB16" s="91"/>
      <c r="BC16" s="91"/>
      <c r="BD16" s="91"/>
      <c r="BE16" s="92"/>
      <c r="BF16" s="92">
        <v>8</v>
      </c>
      <c r="BG16" s="92"/>
      <c r="BH16" s="92">
        <v>13</v>
      </c>
      <c r="BI16" s="92"/>
      <c r="BJ16" s="92"/>
      <c r="BK16" s="92"/>
      <c r="BL16" s="92"/>
      <c r="BM16" s="92">
        <v>7</v>
      </c>
      <c r="BN16" s="92"/>
      <c r="BO16" s="92"/>
      <c r="BP16" s="93">
        <v>3</v>
      </c>
      <c r="BQ16" s="93"/>
      <c r="BR16" s="93">
        <v>10</v>
      </c>
      <c r="BS16" s="93">
        <v>1</v>
      </c>
      <c r="BT16" s="93">
        <v>8</v>
      </c>
      <c r="BU16" s="93">
        <v>2</v>
      </c>
      <c r="BV16" s="93"/>
      <c r="BW16" s="93">
        <v>8</v>
      </c>
      <c r="BX16" s="93"/>
      <c r="BY16" s="93">
        <v>11</v>
      </c>
      <c r="BZ16" s="94"/>
      <c r="CA16" s="94"/>
      <c r="CB16" s="94">
        <v>2</v>
      </c>
      <c r="CC16" s="94"/>
      <c r="CD16" s="94"/>
      <c r="CE16" s="94"/>
      <c r="CF16" s="94">
        <v>1</v>
      </c>
      <c r="CG16" s="94"/>
      <c r="CH16" s="94">
        <v>7</v>
      </c>
      <c r="CI16" s="94"/>
      <c r="CJ16" s="94"/>
      <c r="CK16" s="94"/>
      <c r="CL16" s="94"/>
      <c r="CM16" s="95"/>
      <c r="CN16" s="95"/>
      <c r="CO16" s="95"/>
      <c r="CP16" s="95"/>
      <c r="CQ16" s="95">
        <v>8</v>
      </c>
      <c r="CR16" s="95"/>
      <c r="CS16" s="95"/>
      <c r="CT16" s="95">
        <v>2</v>
      </c>
      <c r="CU16" s="95"/>
      <c r="CV16" s="95"/>
      <c r="CW16" s="95"/>
      <c r="CX16" s="95">
        <v>6</v>
      </c>
      <c r="CY16" s="89"/>
      <c r="CZ16" s="89"/>
      <c r="DA16" s="89"/>
      <c r="DB16" s="96">
        <v>16</v>
      </c>
      <c r="DC16" s="96"/>
      <c r="DD16" s="110"/>
      <c r="DE16" s="110">
        <v>1</v>
      </c>
      <c r="DF16" s="110"/>
      <c r="DG16" s="110"/>
      <c r="DH16" s="110"/>
      <c r="DI16" s="110"/>
      <c r="DJ16" s="110"/>
      <c r="DK16" s="110"/>
      <c r="DL16" s="372"/>
      <c r="DM16" s="372"/>
      <c r="DN16" s="372"/>
      <c r="DO16" s="372"/>
      <c r="DP16" s="372"/>
      <c r="DQ16" s="372">
        <v>17</v>
      </c>
      <c r="DR16" s="525"/>
      <c r="DS16" s="525"/>
      <c r="DT16" s="525">
        <v>11</v>
      </c>
      <c r="DU16" s="525"/>
      <c r="DV16" s="525"/>
      <c r="DW16" s="525"/>
      <c r="DX16" s="525"/>
      <c r="DY16" s="525"/>
      <c r="DZ16" s="648"/>
      <c r="EA16" s="648"/>
      <c r="EB16" s="648"/>
      <c r="EC16" s="648">
        <v>18</v>
      </c>
      <c r="ED16" s="648"/>
      <c r="EE16" s="648"/>
      <c r="EF16" s="648"/>
      <c r="EG16" s="648"/>
      <c r="EH16" s="648"/>
      <c r="EI16" s="648"/>
      <c r="EJ16" s="648"/>
      <c r="EK16" s="648"/>
      <c r="EL16" s="648"/>
      <c r="EM16" s="648"/>
      <c r="EN16" s="767"/>
      <c r="EO16" s="767"/>
      <c r="EP16" s="767"/>
      <c r="EQ16" s="767"/>
      <c r="ER16" s="767"/>
      <c r="ES16" s="767"/>
      <c r="ET16" s="767"/>
      <c r="EU16" s="767"/>
      <c r="EV16" s="767"/>
      <c r="EW16" s="767"/>
      <c r="EX16" s="767"/>
      <c r="EY16" s="767"/>
      <c r="EZ16" s="767"/>
      <c r="FA16" s="767">
        <v>4</v>
      </c>
      <c r="FB16" s="1662"/>
      <c r="FC16" s="1662"/>
      <c r="FD16" s="1662"/>
      <c r="FE16" s="1662"/>
      <c r="FF16" s="1662">
        <v>12</v>
      </c>
      <c r="FG16" s="1662"/>
      <c r="FH16" s="1662"/>
      <c r="FI16" s="1666"/>
    </row>
    <row r="17" spans="1:165" s="489" customFormat="1" ht="10.5" customHeight="1" x14ac:dyDescent="0.2">
      <c r="A17" s="59" t="s">
        <v>60</v>
      </c>
      <c r="B17" s="458">
        <f t="shared" si="3"/>
        <v>3</v>
      </c>
      <c r="C17" s="457">
        <f t="shared" si="4"/>
        <v>2.1897810218978103E-2</v>
      </c>
      <c r="D17" s="413">
        <f t="array" ref="D17">MIN(IF(AB17:FI17&gt;=1,$AB$3:$FI$3))</f>
        <v>40215</v>
      </c>
      <c r="E17" s="410">
        <f t="array" ref="E17">MAX(IF(AB17:FI17&gt;=1,$AB$3:$FI$3))</f>
        <v>40271</v>
      </c>
      <c r="F17" s="452">
        <f t="shared" si="5"/>
        <v>0</v>
      </c>
      <c r="G17" s="456">
        <f t="shared" si="6"/>
        <v>0</v>
      </c>
      <c r="H17" s="639" t="str">
        <f t="shared" si="7"/>
        <v>-</v>
      </c>
      <c r="I17" s="381" t="str">
        <f t="array" ref="I17">IF((F17&gt;=1),MAX(IF(AB17:FI17=1,$AB$3:$FI$3)),"-")</f>
        <v>-</v>
      </c>
      <c r="J17" s="775" t="str">
        <f t="array" ref="J17">IF((F17&gt;=1),MAX(IF(AB17:FI17=1,$AB$2:$FI$2)),"-")</f>
        <v>-</v>
      </c>
      <c r="K17" s="390">
        <f ca="1">IF(F17&gt;=1,COUNTIF(OFFSET(AB17,,J17,1,($FI$2-J17)),"&gt;1"),B17)</f>
        <v>3</v>
      </c>
      <c r="L17" s="390" t="str">
        <f ca="1">IF(F17&gt;=1,COUNTBLANK(OFFSET(AB17,,J17,1,($FI$2-J17)))+K17-1,"-")</f>
        <v>-</v>
      </c>
      <c r="M17" s="455">
        <f t="shared" si="8"/>
        <v>0</v>
      </c>
      <c r="N17" s="454">
        <f t="shared" si="9"/>
        <v>0</v>
      </c>
      <c r="O17" s="162">
        <f t="shared" si="10"/>
        <v>0</v>
      </c>
      <c r="P17" s="453">
        <f t="shared" si="11"/>
        <v>0</v>
      </c>
      <c r="Q17" s="452">
        <f t="shared" si="12"/>
        <v>0</v>
      </c>
      <c r="R17" s="451">
        <f t="shared" si="13"/>
        <v>0</v>
      </c>
      <c r="S17" s="368">
        <f>SUMPRODUCT((((AB$5:FI$5)/3)&gt;=(AB17:FI17))*1)-$B$5+B17-1</f>
        <v>0</v>
      </c>
      <c r="T17" s="163">
        <f t="shared" si="14"/>
        <v>0</v>
      </c>
      <c r="U17" s="369">
        <f>SUMPRODUCT((((AB$5:FI$5)/2)&gt;=(AB17:FI17))*1)-$B$5+B17-1</f>
        <v>1</v>
      </c>
      <c r="V17" s="164">
        <f t="shared" si="15"/>
        <v>0.33333333333333331</v>
      </c>
      <c r="W17" s="165">
        <f t="array" ref="W17">SUM(1*(AB$5:FI$5=AB17:FI17))-1</f>
        <v>0</v>
      </c>
      <c r="X17" s="166">
        <f t="shared" si="16"/>
        <v>0</v>
      </c>
      <c r="Y17" s="395">
        <f t="shared" si="17"/>
        <v>6.333333333333333</v>
      </c>
      <c r="Z17" s="395">
        <f t="shared" si="18"/>
        <v>10</v>
      </c>
      <c r="AA17" s="403">
        <f t="shared" si="19"/>
        <v>0.6333333333333333</v>
      </c>
      <c r="AB17" s="97"/>
      <c r="AC17" s="88"/>
      <c r="AD17" s="88"/>
      <c r="AE17" s="89"/>
      <c r="AF17" s="89"/>
      <c r="AG17" s="89"/>
      <c r="AH17" s="89"/>
      <c r="AI17" s="89"/>
      <c r="AJ17" s="89"/>
      <c r="AK17" s="89"/>
      <c r="AL17" s="89"/>
      <c r="AM17" s="98"/>
      <c r="AN17" s="98"/>
      <c r="AO17" s="98"/>
      <c r="AP17" s="98"/>
      <c r="AQ17" s="98"/>
      <c r="AR17" s="98"/>
      <c r="AS17" s="98"/>
      <c r="AT17" s="90"/>
      <c r="AU17" s="91"/>
      <c r="AV17" s="91"/>
      <c r="AW17" s="91"/>
      <c r="AX17" s="91"/>
      <c r="AY17" s="91"/>
      <c r="AZ17" s="91">
        <v>10</v>
      </c>
      <c r="BA17" s="91"/>
      <c r="BB17" s="91">
        <v>5</v>
      </c>
      <c r="BC17" s="91">
        <v>4</v>
      </c>
      <c r="BD17" s="91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89"/>
      <c r="CZ17" s="89"/>
      <c r="DA17" s="89"/>
      <c r="DB17" s="96"/>
      <c r="DC17" s="96"/>
      <c r="DD17" s="110"/>
      <c r="DE17" s="110"/>
      <c r="DF17" s="110"/>
      <c r="DG17" s="110"/>
      <c r="DH17" s="110"/>
      <c r="DI17" s="110"/>
      <c r="DJ17" s="110"/>
      <c r="DK17" s="110"/>
      <c r="DL17" s="372"/>
      <c r="DM17" s="372"/>
      <c r="DN17" s="372"/>
      <c r="DO17" s="372"/>
      <c r="DP17" s="372"/>
      <c r="DQ17" s="372"/>
      <c r="DR17" s="525"/>
      <c r="DS17" s="525"/>
      <c r="DT17" s="525"/>
      <c r="DU17" s="525"/>
      <c r="DV17" s="525"/>
      <c r="DW17" s="525"/>
      <c r="DX17" s="525"/>
      <c r="DY17" s="525"/>
      <c r="DZ17" s="648"/>
      <c r="EA17" s="648"/>
      <c r="EB17" s="648"/>
      <c r="EC17" s="648"/>
      <c r="ED17" s="648"/>
      <c r="EE17" s="648"/>
      <c r="EF17" s="648"/>
      <c r="EG17" s="648"/>
      <c r="EH17" s="648"/>
      <c r="EI17" s="648"/>
      <c r="EJ17" s="648"/>
      <c r="EK17" s="648"/>
      <c r="EL17" s="648"/>
      <c r="EM17" s="648"/>
      <c r="EN17" s="767"/>
      <c r="EO17" s="767"/>
      <c r="EP17" s="767"/>
      <c r="EQ17" s="767"/>
      <c r="ER17" s="767"/>
      <c r="ES17" s="767"/>
      <c r="ET17" s="767"/>
      <c r="EU17" s="767"/>
      <c r="EV17" s="767"/>
      <c r="EW17" s="767"/>
      <c r="EX17" s="767"/>
      <c r="EY17" s="767"/>
      <c r="EZ17" s="767"/>
      <c r="FA17" s="767"/>
      <c r="FB17" s="1662"/>
      <c r="FC17" s="1662"/>
      <c r="FD17" s="1662"/>
      <c r="FE17" s="1662"/>
      <c r="FF17" s="1662"/>
      <c r="FG17" s="1662"/>
      <c r="FH17" s="1662"/>
      <c r="FI17" s="1666"/>
    </row>
    <row r="18" spans="1:165" s="489" customFormat="1" ht="10.5" customHeight="1" x14ac:dyDescent="0.2">
      <c r="A18" s="59" t="s">
        <v>310</v>
      </c>
      <c r="B18" s="458">
        <f t="shared" si="3"/>
        <v>1</v>
      </c>
      <c r="C18" s="457">
        <f t="shared" si="4"/>
        <v>7.2992700729927005E-3</v>
      </c>
      <c r="D18" s="413">
        <f t="array" ref="D18">MIN(IF(AB18:FI18&gt;=1,$AB$3:$FI$3))</f>
        <v>42643</v>
      </c>
      <c r="E18" s="410">
        <f t="array" ref="E18">MAX(IF(AB18:FI18&gt;=1,$AB$3:$FI$3))</f>
        <v>42643</v>
      </c>
      <c r="F18" s="452">
        <f t="shared" si="5"/>
        <v>0</v>
      </c>
      <c r="G18" s="456">
        <f t="shared" si="6"/>
        <v>0</v>
      </c>
      <c r="H18" s="639" t="str">
        <f t="shared" si="7"/>
        <v>-</v>
      </c>
      <c r="I18" s="381" t="str">
        <f t="array" ref="I18">IF((F18&gt;=1),MAX(IF(AB18:FI18=1,$AB$3:$FI$3)),"-")</f>
        <v>-</v>
      </c>
      <c r="J18" s="775"/>
      <c r="K18" s="390">
        <f ca="1">IF(F18&gt;=1,COUNTIF(OFFSET(AB18,,J18,1,($FI$2-J18)),"&gt;1"),B18)</f>
        <v>1</v>
      </c>
      <c r="L18" s="390" t="str">
        <f ca="1">IF(F18&gt;=1,COUNTBLANK(OFFSET(AB18,,J18,1,($FI$2-J18)))+K18-1,"-")</f>
        <v>-</v>
      </c>
      <c r="M18" s="455">
        <f t="shared" si="8"/>
        <v>0</v>
      </c>
      <c r="N18" s="454">
        <f t="shared" si="9"/>
        <v>0</v>
      </c>
      <c r="O18" s="162">
        <f t="shared" si="10"/>
        <v>0</v>
      </c>
      <c r="P18" s="453">
        <f t="shared" si="11"/>
        <v>0</v>
      </c>
      <c r="Q18" s="452">
        <f t="shared" si="12"/>
        <v>0</v>
      </c>
      <c r="R18" s="451">
        <f t="shared" si="13"/>
        <v>0</v>
      </c>
      <c r="S18" s="368">
        <f>SUMPRODUCT((((AB$5:FI$5)/3)&gt;=(AB18:FI18))*1)-$B$5+B18-1</f>
        <v>0</v>
      </c>
      <c r="T18" s="163">
        <f t="shared" si="14"/>
        <v>0</v>
      </c>
      <c r="U18" s="369">
        <f>SUMPRODUCT((((AB$5:FI$5)/2)&gt;=(AB18:FI18))*1)-$B$5+B18-1</f>
        <v>0</v>
      </c>
      <c r="V18" s="164">
        <f t="shared" si="15"/>
        <v>0</v>
      </c>
      <c r="W18" s="165">
        <f t="array" ref="W18">SUM(1*(AB$5:FI$5=AB18:FI18))-1</f>
        <v>0</v>
      </c>
      <c r="X18" s="166">
        <f t="shared" si="16"/>
        <v>0</v>
      </c>
      <c r="Y18" s="395">
        <f t="shared" si="17"/>
        <v>9</v>
      </c>
      <c r="Z18" s="395">
        <f t="shared" si="18"/>
        <v>12</v>
      </c>
      <c r="AA18" s="403">
        <f t="shared" si="19"/>
        <v>0.75</v>
      </c>
      <c r="AB18" s="97"/>
      <c r="AC18" s="88"/>
      <c r="AD18" s="88"/>
      <c r="AE18" s="89"/>
      <c r="AF18" s="89"/>
      <c r="AG18" s="89"/>
      <c r="AH18" s="89"/>
      <c r="AI18" s="89"/>
      <c r="AJ18" s="89"/>
      <c r="AK18" s="89"/>
      <c r="AL18" s="89"/>
      <c r="AM18" s="98"/>
      <c r="AN18" s="98"/>
      <c r="AO18" s="98"/>
      <c r="AP18" s="98"/>
      <c r="AQ18" s="98"/>
      <c r="AR18" s="98"/>
      <c r="AS18" s="98"/>
      <c r="AT18" s="90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89"/>
      <c r="CZ18" s="89"/>
      <c r="DA18" s="89"/>
      <c r="DB18" s="96"/>
      <c r="DC18" s="96"/>
      <c r="DD18" s="110"/>
      <c r="DE18" s="110"/>
      <c r="DF18" s="110"/>
      <c r="DG18" s="110"/>
      <c r="DH18" s="110"/>
      <c r="DI18" s="110"/>
      <c r="DJ18" s="110"/>
      <c r="DK18" s="110"/>
      <c r="DL18" s="372"/>
      <c r="DM18" s="372"/>
      <c r="DN18" s="372"/>
      <c r="DO18" s="372"/>
      <c r="DP18" s="372"/>
      <c r="DQ18" s="372"/>
      <c r="DR18" s="525"/>
      <c r="DS18" s="525"/>
      <c r="DT18" s="525"/>
      <c r="DU18" s="525"/>
      <c r="DV18" s="525"/>
      <c r="DW18" s="525"/>
      <c r="DX18" s="525"/>
      <c r="DY18" s="525"/>
      <c r="DZ18" s="648"/>
      <c r="EA18" s="648">
        <v>9</v>
      </c>
      <c r="EB18" s="648"/>
      <c r="EC18" s="648"/>
      <c r="ED18" s="648"/>
      <c r="EE18" s="648"/>
      <c r="EF18" s="648"/>
      <c r="EG18" s="648"/>
      <c r="EH18" s="648"/>
      <c r="EI18" s="648"/>
      <c r="EJ18" s="648"/>
      <c r="EK18" s="648"/>
      <c r="EL18" s="648"/>
      <c r="EM18" s="648"/>
      <c r="EN18" s="767"/>
      <c r="EO18" s="767"/>
      <c r="EP18" s="767"/>
      <c r="EQ18" s="767"/>
      <c r="ER18" s="767"/>
      <c r="ES18" s="767"/>
      <c r="ET18" s="767"/>
      <c r="EU18" s="767"/>
      <c r="EV18" s="767"/>
      <c r="EW18" s="767"/>
      <c r="EX18" s="767"/>
      <c r="EY18" s="767"/>
      <c r="EZ18" s="767"/>
      <c r="FA18" s="767"/>
      <c r="FB18" s="1662"/>
      <c r="FC18" s="1662"/>
      <c r="FD18" s="1662"/>
      <c r="FE18" s="1662"/>
      <c r="FF18" s="1662"/>
      <c r="FG18" s="1662"/>
      <c r="FH18" s="1662"/>
      <c r="FI18" s="1666"/>
    </row>
    <row r="19" spans="1:165" s="522" customFormat="1" ht="11.1" customHeight="1" x14ac:dyDescent="0.2">
      <c r="A19" s="59" t="s">
        <v>126</v>
      </c>
      <c r="B19" s="458">
        <f t="shared" si="3"/>
        <v>5</v>
      </c>
      <c r="C19" s="457">
        <f t="shared" si="4"/>
        <v>3.6496350364963501E-2</v>
      </c>
      <c r="D19" s="413">
        <f t="array" ref="D19">MIN(IF(AB19:FI19&gt;=1,$AB$3:$FI$3))</f>
        <v>41152</v>
      </c>
      <c r="E19" s="410">
        <f t="array" ref="E19">MAX(IF(AB19:FI19&gt;=1,$AB$3:$FI$3))</f>
        <v>42356</v>
      </c>
      <c r="F19" s="452">
        <f t="shared" si="5"/>
        <v>0</v>
      </c>
      <c r="G19" s="456">
        <f t="shared" si="6"/>
        <v>0</v>
      </c>
      <c r="H19" s="639" t="str">
        <f t="shared" si="7"/>
        <v>-</v>
      </c>
      <c r="I19" s="381" t="str">
        <f t="array" ref="I19">IF((F19&gt;=1),MAX(IF(AB19:FI19=1,$AB$3:$FI$3)),"-")</f>
        <v>-</v>
      </c>
      <c r="J19" s="775" t="str">
        <f t="array" ref="J19">IF((F19&gt;=1),MAX(IF(AB19:FI19=1,$AB$2:$FI$2)),"-")</f>
        <v>-</v>
      </c>
      <c r="K19" s="390">
        <f ca="1">IF(F19&gt;=1,COUNTIF(OFFSET(AB19,,J19,1,($FI$2-J19)),"&gt;1"),B19)</f>
        <v>5</v>
      </c>
      <c r="L19" s="390" t="str">
        <f ca="1">IF(F19&gt;=1,COUNTBLANK(OFFSET(AB19,,J19,1,($FI$2-J19)))+K19-1,"-")</f>
        <v>-</v>
      </c>
      <c r="M19" s="455">
        <f t="shared" si="8"/>
        <v>0</v>
      </c>
      <c r="N19" s="454">
        <f t="shared" si="9"/>
        <v>0</v>
      </c>
      <c r="O19" s="162">
        <f t="shared" si="10"/>
        <v>0</v>
      </c>
      <c r="P19" s="453">
        <f t="shared" si="11"/>
        <v>0</v>
      </c>
      <c r="Q19" s="452">
        <f t="shared" si="12"/>
        <v>0</v>
      </c>
      <c r="R19" s="451">
        <f t="shared" si="13"/>
        <v>0</v>
      </c>
      <c r="S19" s="368">
        <f>SUMPRODUCT((((AB$5:FI$5)/3)&gt;=(AB19:FI19))*1)-$B$5+B19-1</f>
        <v>1</v>
      </c>
      <c r="T19" s="163">
        <f t="shared" si="14"/>
        <v>0.2</v>
      </c>
      <c r="U19" s="369">
        <f>SUMPRODUCT((((AB$5:FI$5)/2)&gt;=(AB19:FI19))*1)-$B$5+B19-1</f>
        <v>1</v>
      </c>
      <c r="V19" s="164">
        <f t="shared" si="15"/>
        <v>0.2</v>
      </c>
      <c r="W19" s="165">
        <f t="array" ref="W19">SUM(1*(AB$5:FI$5=AB19:FI19))-1</f>
        <v>1</v>
      </c>
      <c r="X19" s="166">
        <f t="shared" si="16"/>
        <v>0.2</v>
      </c>
      <c r="Y19" s="395">
        <f t="shared" si="17"/>
        <v>10.199999999999999</v>
      </c>
      <c r="Z19" s="395">
        <f t="shared" si="18"/>
        <v>15</v>
      </c>
      <c r="AA19" s="403">
        <f t="shared" si="19"/>
        <v>0.67999999999999994</v>
      </c>
      <c r="AB19" s="97"/>
      <c r="AC19" s="88"/>
      <c r="AD19" s="88"/>
      <c r="AE19" s="89"/>
      <c r="AF19" s="89"/>
      <c r="AG19" s="89"/>
      <c r="AH19" s="89"/>
      <c r="AI19" s="89"/>
      <c r="AJ19" s="89"/>
      <c r="AK19" s="89"/>
      <c r="AL19" s="89"/>
      <c r="AM19" s="98"/>
      <c r="AN19" s="98"/>
      <c r="AO19" s="98"/>
      <c r="AP19" s="98"/>
      <c r="AQ19" s="98"/>
      <c r="AR19" s="98"/>
      <c r="AS19" s="98"/>
      <c r="AT19" s="90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4"/>
      <c r="CA19" s="94">
        <v>8</v>
      </c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5"/>
      <c r="CN19" s="95"/>
      <c r="CO19" s="95"/>
      <c r="CP19" s="95"/>
      <c r="CQ19" s="95"/>
      <c r="CR19" s="95"/>
      <c r="CS19" s="95"/>
      <c r="CT19" s="95"/>
      <c r="CU19" s="95">
        <v>4</v>
      </c>
      <c r="CV19" s="95">
        <v>15</v>
      </c>
      <c r="CW19" s="95"/>
      <c r="CX19" s="95">
        <v>11</v>
      </c>
      <c r="CY19" s="89"/>
      <c r="CZ19" s="89"/>
      <c r="DA19" s="89"/>
      <c r="DB19" s="96"/>
      <c r="DC19" s="96"/>
      <c r="DD19" s="110"/>
      <c r="DE19" s="110"/>
      <c r="DF19" s="110"/>
      <c r="DG19" s="110"/>
      <c r="DH19" s="110"/>
      <c r="DI19" s="110"/>
      <c r="DJ19" s="110"/>
      <c r="DK19" s="110"/>
      <c r="DL19" s="372"/>
      <c r="DM19" s="372"/>
      <c r="DN19" s="372"/>
      <c r="DO19" s="372"/>
      <c r="DP19" s="372"/>
      <c r="DQ19" s="372">
        <v>13</v>
      </c>
      <c r="DR19" s="525"/>
      <c r="DS19" s="525"/>
      <c r="DT19" s="525"/>
      <c r="DU19" s="525"/>
      <c r="DV19" s="525"/>
      <c r="DW19" s="525"/>
      <c r="DX19" s="525"/>
      <c r="DY19" s="525"/>
      <c r="DZ19" s="648"/>
      <c r="EA19" s="648"/>
      <c r="EB19" s="648"/>
      <c r="EC19" s="648"/>
      <c r="ED19" s="648"/>
      <c r="EE19" s="648"/>
      <c r="EF19" s="648"/>
      <c r="EG19" s="648"/>
      <c r="EH19" s="648"/>
      <c r="EI19" s="648"/>
      <c r="EJ19" s="648"/>
      <c r="EK19" s="648"/>
      <c r="EL19" s="648"/>
      <c r="EM19" s="648"/>
      <c r="EN19" s="767"/>
      <c r="EO19" s="767"/>
      <c r="EP19" s="767"/>
      <c r="EQ19" s="767"/>
      <c r="ER19" s="767"/>
      <c r="ES19" s="767"/>
      <c r="ET19" s="767"/>
      <c r="EU19" s="767"/>
      <c r="EV19" s="767"/>
      <c r="EW19" s="767"/>
      <c r="EX19" s="767"/>
      <c r="EY19" s="767"/>
      <c r="EZ19" s="767"/>
      <c r="FA19" s="767"/>
      <c r="FB19" s="1662"/>
      <c r="FC19" s="1662"/>
      <c r="FD19" s="1662"/>
      <c r="FE19" s="1662"/>
      <c r="FF19" s="1662"/>
      <c r="FG19" s="1662"/>
      <c r="FH19" s="1662"/>
      <c r="FI19" s="1666"/>
    </row>
    <row r="20" spans="1:165" s="489" customFormat="1" ht="11.1" customHeight="1" x14ac:dyDescent="0.2">
      <c r="A20" s="62" t="s">
        <v>143</v>
      </c>
      <c r="B20" s="458">
        <f t="shared" si="3"/>
        <v>2</v>
      </c>
      <c r="C20" s="457">
        <f t="shared" si="4"/>
        <v>1.4598540145985401E-2</v>
      </c>
      <c r="D20" s="413">
        <f t="array" ref="D20">MIN(IF(AB20:FI20&gt;=1,$AB$3:$FI$3))</f>
        <v>40327</v>
      </c>
      <c r="E20" s="410">
        <f t="array" ref="E20">MAX(IF(AB20:FI20&gt;=1,$AB$3:$FI$3))</f>
        <v>40697</v>
      </c>
      <c r="F20" s="452">
        <f t="shared" si="5"/>
        <v>1</v>
      </c>
      <c r="G20" s="456">
        <f t="shared" si="6"/>
        <v>0.5</v>
      </c>
      <c r="H20" s="639">
        <f t="shared" si="7"/>
        <v>1</v>
      </c>
      <c r="I20" s="381">
        <f t="array" ref="I20">IF((F20&gt;=1),MAX(IF(AB20:FI20=1,$AB$3:$FI$3)),"-")</f>
        <v>40697</v>
      </c>
      <c r="J20" s="775">
        <f t="array" ref="J20">IF((F20&gt;=1),MAX(IF(AB20:FI20=1,$AB$2:$FI$2)),"-")</f>
        <v>40</v>
      </c>
      <c r="K20" s="390">
        <f ca="1">IF(F20&gt;=1,COUNTIF(OFFSET(AB20,,J20,1,($FI$2-J20)),"&gt;1"),B20)</f>
        <v>0</v>
      </c>
      <c r="L20" s="390">
        <f ca="1">IF(F20&gt;=1,COUNTBLANK(OFFSET(AB20,,J20,1,($FI$2-J20)))+K20-1,"-")</f>
        <v>97</v>
      </c>
      <c r="M20" s="455">
        <f t="shared" si="8"/>
        <v>0</v>
      </c>
      <c r="N20" s="454">
        <f t="shared" si="9"/>
        <v>0</v>
      </c>
      <c r="O20" s="162">
        <f t="shared" si="10"/>
        <v>1</v>
      </c>
      <c r="P20" s="453">
        <f t="shared" si="11"/>
        <v>0.5</v>
      </c>
      <c r="Q20" s="452">
        <f t="shared" si="12"/>
        <v>2</v>
      </c>
      <c r="R20" s="451">
        <f t="shared" si="13"/>
        <v>1</v>
      </c>
      <c r="S20" s="368">
        <f>SUMPRODUCT((((AB$5:FI$5)/3)&gt;=(AB20:FI20))*1)-$B$5+B20-1</f>
        <v>1</v>
      </c>
      <c r="T20" s="163">
        <f t="shared" si="14"/>
        <v>0.5</v>
      </c>
      <c r="U20" s="369">
        <f>SUMPRODUCT((((AB$5:FI$5)/2)&gt;=(AB20:FI20))*1)-$B$5+B20-1</f>
        <v>2</v>
      </c>
      <c r="V20" s="164">
        <f t="shared" si="15"/>
        <v>1</v>
      </c>
      <c r="W20" s="165">
        <f t="array" ref="W20">SUM(1*(AB$5:FI$5=AB20:FI20))-1</f>
        <v>0</v>
      </c>
      <c r="X20" s="166">
        <f t="shared" si="16"/>
        <v>0</v>
      </c>
      <c r="Y20" s="395">
        <f t="shared" si="17"/>
        <v>2</v>
      </c>
      <c r="Z20" s="395">
        <f t="shared" si="18"/>
        <v>9</v>
      </c>
      <c r="AA20" s="403">
        <f t="shared" si="19"/>
        <v>0.22222222222222221</v>
      </c>
      <c r="AB20" s="97"/>
      <c r="AC20" s="88"/>
      <c r="AD20" s="88"/>
      <c r="AE20" s="89"/>
      <c r="AF20" s="89"/>
      <c r="AG20" s="89"/>
      <c r="AH20" s="89"/>
      <c r="AI20" s="89"/>
      <c r="AJ20" s="89"/>
      <c r="AK20" s="89"/>
      <c r="AL20" s="89"/>
      <c r="AM20" s="98"/>
      <c r="AN20" s="98"/>
      <c r="AO20" s="98"/>
      <c r="AP20" s="98"/>
      <c r="AQ20" s="98"/>
      <c r="AR20" s="98"/>
      <c r="AS20" s="98"/>
      <c r="AT20" s="90"/>
      <c r="AU20" s="91"/>
      <c r="AV20" s="91"/>
      <c r="AW20" s="91"/>
      <c r="AX20" s="91"/>
      <c r="AY20" s="91"/>
      <c r="AZ20" s="91"/>
      <c r="BA20" s="91"/>
      <c r="BB20" s="91"/>
      <c r="BC20" s="91"/>
      <c r="BD20" s="91">
        <v>3</v>
      </c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>
        <v>1</v>
      </c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89"/>
      <c r="CZ20" s="89"/>
      <c r="DA20" s="89"/>
      <c r="DB20" s="96"/>
      <c r="DC20" s="96"/>
      <c r="DD20" s="110"/>
      <c r="DE20" s="110"/>
      <c r="DF20" s="110"/>
      <c r="DG20" s="110"/>
      <c r="DH20" s="110"/>
      <c r="DI20" s="110"/>
      <c r="DJ20" s="110"/>
      <c r="DK20" s="110"/>
      <c r="DL20" s="372"/>
      <c r="DM20" s="372"/>
      <c r="DN20" s="372"/>
      <c r="DO20" s="372"/>
      <c r="DP20" s="372"/>
      <c r="DQ20" s="372"/>
      <c r="DR20" s="525"/>
      <c r="DS20" s="525"/>
      <c r="DT20" s="525"/>
      <c r="DU20" s="525"/>
      <c r="DV20" s="525"/>
      <c r="DW20" s="525"/>
      <c r="DX20" s="525"/>
      <c r="DY20" s="525"/>
      <c r="DZ20" s="648"/>
      <c r="EA20" s="648"/>
      <c r="EB20" s="648"/>
      <c r="EC20" s="648"/>
      <c r="ED20" s="648"/>
      <c r="EE20" s="648"/>
      <c r="EF20" s="648"/>
      <c r="EG20" s="648"/>
      <c r="EH20" s="648"/>
      <c r="EI20" s="648"/>
      <c r="EJ20" s="648"/>
      <c r="EK20" s="648"/>
      <c r="EL20" s="648"/>
      <c r="EM20" s="648"/>
      <c r="EN20" s="767"/>
      <c r="EO20" s="767"/>
      <c r="EP20" s="767"/>
      <c r="EQ20" s="767"/>
      <c r="ER20" s="767"/>
      <c r="ES20" s="767"/>
      <c r="ET20" s="767"/>
      <c r="EU20" s="767"/>
      <c r="EV20" s="767"/>
      <c r="EW20" s="767"/>
      <c r="EX20" s="767"/>
      <c r="EY20" s="767"/>
      <c r="EZ20" s="767"/>
      <c r="FA20" s="767"/>
      <c r="FB20" s="1662"/>
      <c r="FC20" s="1662"/>
      <c r="FD20" s="1662"/>
      <c r="FE20" s="1662"/>
      <c r="FF20" s="1662"/>
      <c r="FG20" s="1662"/>
      <c r="FH20" s="1662"/>
      <c r="FI20" s="1666"/>
    </row>
    <row r="21" spans="1:165" s="489" customFormat="1" ht="11.1" customHeight="1" x14ac:dyDescent="0.2">
      <c r="A21" s="59" t="s">
        <v>66</v>
      </c>
      <c r="B21" s="458">
        <f t="shared" si="3"/>
        <v>1</v>
      </c>
      <c r="C21" s="457">
        <f t="shared" si="4"/>
        <v>7.2992700729927005E-3</v>
      </c>
      <c r="D21" s="413">
        <f t="array" ref="D21">MIN(IF(AB21:FI21&gt;=1,$AB$3:$FI$3))</f>
        <v>39410</v>
      </c>
      <c r="E21" s="410">
        <f t="array" ref="E21">MAX(IF(AB21:FI21&gt;=1,$AB$3:$FI$3))</f>
        <v>39410</v>
      </c>
      <c r="F21" s="452">
        <f t="shared" si="5"/>
        <v>0</v>
      </c>
      <c r="G21" s="456">
        <f t="shared" si="6"/>
        <v>0</v>
      </c>
      <c r="H21" s="639" t="str">
        <f t="shared" si="7"/>
        <v>-</v>
      </c>
      <c r="I21" s="381" t="str">
        <f t="array" ref="I21">IF((F21&gt;=1),MAX(IF(AB21:FI21=1,$AB$3:$FI$3)),"-")</f>
        <v>-</v>
      </c>
      <c r="J21" s="775" t="str">
        <f t="array" ref="J21">IF((F21&gt;=1),MAX(IF(AB21:FI21=1,$AB$2:$FI$2)),"-")</f>
        <v>-</v>
      </c>
      <c r="K21" s="390">
        <f ca="1">IF(F21&gt;=1,COUNTIF(OFFSET(AB21,,J21,1,($FI$2-J21)),"&gt;1"),B21)</f>
        <v>1</v>
      </c>
      <c r="L21" s="390" t="str">
        <f ca="1">IF(F21&gt;=1,COUNTBLANK(OFFSET(AB21,,J21,1,($FI$2-J21)))+K21-1,"-")</f>
        <v>-</v>
      </c>
      <c r="M21" s="455">
        <f t="shared" si="8"/>
        <v>0</v>
      </c>
      <c r="N21" s="454">
        <f t="shared" si="9"/>
        <v>0</v>
      </c>
      <c r="O21" s="162">
        <f t="shared" si="10"/>
        <v>0</v>
      </c>
      <c r="P21" s="453">
        <f t="shared" si="11"/>
        <v>0</v>
      </c>
      <c r="Q21" s="452">
        <f t="shared" si="12"/>
        <v>0</v>
      </c>
      <c r="R21" s="451">
        <f t="shared" si="13"/>
        <v>0</v>
      </c>
      <c r="S21" s="368">
        <f>SUMPRODUCT((((AB$5:FI$5)/3)&gt;=(AB21:FI21))*1)-$B$5+B21-1</f>
        <v>0</v>
      </c>
      <c r="T21" s="163">
        <f t="shared" si="14"/>
        <v>0</v>
      </c>
      <c r="U21" s="369">
        <f>SUMPRODUCT((((AB$5:FI$5)/2)&gt;=(AB21:FI21))*1)-$B$5+B21-1</f>
        <v>0</v>
      </c>
      <c r="V21" s="164">
        <f t="shared" si="15"/>
        <v>0</v>
      </c>
      <c r="W21" s="165">
        <f t="array" ref="W21">SUM(1*(AB$5:FI$5=AB21:FI21))-1</f>
        <v>0</v>
      </c>
      <c r="X21" s="166">
        <f t="shared" si="16"/>
        <v>0</v>
      </c>
      <c r="Y21" s="395">
        <f t="shared" si="17"/>
        <v>8</v>
      </c>
      <c r="Z21" s="395">
        <f t="shared" si="18"/>
        <v>13</v>
      </c>
      <c r="AA21" s="403">
        <f t="shared" si="19"/>
        <v>0.61538461538461542</v>
      </c>
      <c r="AB21" s="97"/>
      <c r="AC21" s="88"/>
      <c r="AD21" s="88"/>
      <c r="AE21" s="89"/>
      <c r="AF21" s="89"/>
      <c r="AG21" s="89">
        <v>8</v>
      </c>
      <c r="AH21" s="89"/>
      <c r="AI21" s="89"/>
      <c r="AJ21" s="89"/>
      <c r="AK21" s="89"/>
      <c r="AL21" s="89"/>
      <c r="AM21" s="90"/>
      <c r="AN21" s="90"/>
      <c r="AO21" s="90"/>
      <c r="AP21" s="90"/>
      <c r="AQ21" s="90"/>
      <c r="AR21" s="90"/>
      <c r="AS21" s="90"/>
      <c r="AT21" s="90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89"/>
      <c r="CZ21" s="89"/>
      <c r="DA21" s="89"/>
      <c r="DB21" s="96"/>
      <c r="DC21" s="96"/>
      <c r="DD21" s="110"/>
      <c r="DE21" s="110"/>
      <c r="DF21" s="110"/>
      <c r="DG21" s="110"/>
      <c r="DH21" s="110"/>
      <c r="DI21" s="110"/>
      <c r="DJ21" s="110"/>
      <c r="DK21" s="110"/>
      <c r="DL21" s="372"/>
      <c r="DM21" s="372"/>
      <c r="DN21" s="372"/>
      <c r="DO21" s="372"/>
      <c r="DP21" s="372"/>
      <c r="DQ21" s="372"/>
      <c r="DR21" s="525"/>
      <c r="DS21" s="525"/>
      <c r="DT21" s="525"/>
      <c r="DU21" s="525"/>
      <c r="DV21" s="525"/>
      <c r="DW21" s="525"/>
      <c r="DX21" s="525"/>
      <c r="DY21" s="525"/>
      <c r="DZ21" s="648"/>
      <c r="EA21" s="648"/>
      <c r="EB21" s="648"/>
      <c r="EC21" s="648"/>
      <c r="ED21" s="648"/>
      <c r="EE21" s="648"/>
      <c r="EF21" s="648"/>
      <c r="EG21" s="648"/>
      <c r="EH21" s="648"/>
      <c r="EI21" s="648"/>
      <c r="EJ21" s="648"/>
      <c r="EK21" s="648"/>
      <c r="EL21" s="648"/>
      <c r="EM21" s="648"/>
      <c r="EN21" s="767"/>
      <c r="EO21" s="767"/>
      <c r="EP21" s="767"/>
      <c r="EQ21" s="767"/>
      <c r="ER21" s="767"/>
      <c r="ES21" s="767"/>
      <c r="ET21" s="767"/>
      <c r="EU21" s="767"/>
      <c r="EV21" s="767"/>
      <c r="EW21" s="767"/>
      <c r="EX21" s="767"/>
      <c r="EY21" s="767"/>
      <c r="EZ21" s="767"/>
      <c r="FA21" s="767"/>
      <c r="FB21" s="1662"/>
      <c r="FC21" s="1662"/>
      <c r="FD21" s="1662"/>
      <c r="FE21" s="1662"/>
      <c r="FF21" s="1662"/>
      <c r="FG21" s="1662"/>
      <c r="FH21" s="1662"/>
      <c r="FI21" s="1666"/>
    </row>
    <row r="22" spans="1:165" s="489" customFormat="1" ht="11.1" customHeight="1" x14ac:dyDescent="0.2">
      <c r="A22" s="59" t="s">
        <v>168</v>
      </c>
      <c r="B22" s="458">
        <f t="shared" si="3"/>
        <v>1</v>
      </c>
      <c r="C22" s="457">
        <f t="shared" si="4"/>
        <v>7.2992700729927005E-3</v>
      </c>
      <c r="D22" s="413">
        <f t="array" ref="D22">MIN(IF(AB22:FI22&gt;=1,$AB$3:$FI$3))</f>
        <v>41397</v>
      </c>
      <c r="E22" s="410">
        <f t="array" ref="E22">MAX(IF(AB22:FI22&gt;=1,$AB$3:$FI$3))</f>
        <v>41397</v>
      </c>
      <c r="F22" s="452">
        <f t="shared" si="5"/>
        <v>0</v>
      </c>
      <c r="G22" s="456">
        <f t="shared" si="6"/>
        <v>0</v>
      </c>
      <c r="H22" s="639" t="str">
        <f t="shared" si="7"/>
        <v>-</v>
      </c>
      <c r="I22" s="381" t="str">
        <f t="array" ref="I22">IF((F22&gt;=1),MAX(IF(AB22:FI22=1,$AB$3:$FI$3)),"-")</f>
        <v>-</v>
      </c>
      <c r="J22" s="775" t="str">
        <f t="array" ref="J22">IF((F22&gt;=1),MAX(IF(AB22:FI22=1,$AB$2:$FI$2)),"-")</f>
        <v>-</v>
      </c>
      <c r="K22" s="390">
        <f ca="1">IF(F22&gt;=1,COUNTIF(OFFSET(AB22,,J22,1,($FI$2-J22)),"&gt;1"),B22)</f>
        <v>1</v>
      </c>
      <c r="L22" s="390" t="str">
        <f ca="1">IF(F22&gt;=1,COUNTBLANK(OFFSET(AB22,,J22,1,($FI$2-J22)))+K22-1,"-")</f>
        <v>-</v>
      </c>
      <c r="M22" s="455">
        <f t="shared" si="8"/>
        <v>0</v>
      </c>
      <c r="N22" s="454">
        <f t="shared" si="9"/>
        <v>0</v>
      </c>
      <c r="O22" s="162">
        <f t="shared" si="10"/>
        <v>0</v>
      </c>
      <c r="P22" s="453">
        <f t="shared" si="11"/>
        <v>0</v>
      </c>
      <c r="Q22" s="452">
        <f t="shared" si="12"/>
        <v>0</v>
      </c>
      <c r="R22" s="451">
        <f t="shared" si="13"/>
        <v>0</v>
      </c>
      <c r="S22" s="368">
        <f>SUMPRODUCT((((AB$5:FI$5)/3)&gt;=(AB22:FI22))*1)-$B$5+B22-1</f>
        <v>0</v>
      </c>
      <c r="T22" s="163">
        <f t="shared" si="14"/>
        <v>0</v>
      </c>
      <c r="U22" s="369">
        <f>SUMPRODUCT((((AB$5:FI$5)/2)&gt;=(AB22:FI22))*1)-$B$5+B22-1</f>
        <v>0</v>
      </c>
      <c r="V22" s="164">
        <f t="shared" si="15"/>
        <v>0</v>
      </c>
      <c r="W22" s="165">
        <f t="array" ref="W22">SUM(1*(AB$5:FI$5=AB22:FI22))-1</f>
        <v>0</v>
      </c>
      <c r="X22" s="166">
        <f t="shared" si="16"/>
        <v>0</v>
      </c>
      <c r="Y22" s="395">
        <f t="shared" si="17"/>
        <v>10</v>
      </c>
      <c r="Z22" s="395">
        <f t="shared" si="18"/>
        <v>17</v>
      </c>
      <c r="AA22" s="403">
        <f t="shared" si="19"/>
        <v>0.58823529411764708</v>
      </c>
      <c r="AB22" s="97"/>
      <c r="AC22" s="88"/>
      <c r="AD22" s="88"/>
      <c r="AE22" s="89"/>
      <c r="AF22" s="89"/>
      <c r="AG22" s="89"/>
      <c r="AH22" s="89"/>
      <c r="AI22" s="89"/>
      <c r="AJ22" s="89"/>
      <c r="AK22" s="89"/>
      <c r="AL22" s="89"/>
      <c r="AM22" s="98"/>
      <c r="AN22" s="98"/>
      <c r="AO22" s="98"/>
      <c r="AP22" s="98"/>
      <c r="AQ22" s="98"/>
      <c r="AR22" s="98"/>
      <c r="AS22" s="98"/>
      <c r="AT22" s="90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>
        <v>10</v>
      </c>
      <c r="CL22" s="94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89"/>
      <c r="CZ22" s="89"/>
      <c r="DA22" s="89"/>
      <c r="DB22" s="96"/>
      <c r="DC22" s="96"/>
      <c r="DD22" s="110"/>
      <c r="DE22" s="110"/>
      <c r="DF22" s="110"/>
      <c r="DG22" s="110"/>
      <c r="DH22" s="110"/>
      <c r="DI22" s="110"/>
      <c r="DJ22" s="110"/>
      <c r="DK22" s="110"/>
      <c r="DL22" s="372"/>
      <c r="DM22" s="372"/>
      <c r="DN22" s="372"/>
      <c r="DO22" s="372"/>
      <c r="DP22" s="372"/>
      <c r="DQ22" s="372"/>
      <c r="DR22" s="525"/>
      <c r="DS22" s="525"/>
      <c r="DT22" s="525"/>
      <c r="DU22" s="525"/>
      <c r="DV22" s="525"/>
      <c r="DW22" s="525"/>
      <c r="DX22" s="525"/>
      <c r="DY22" s="525"/>
      <c r="DZ22" s="648"/>
      <c r="EA22" s="648"/>
      <c r="EB22" s="648"/>
      <c r="EC22" s="648"/>
      <c r="ED22" s="648"/>
      <c r="EE22" s="648"/>
      <c r="EF22" s="648"/>
      <c r="EG22" s="648"/>
      <c r="EH22" s="648"/>
      <c r="EI22" s="648"/>
      <c r="EJ22" s="648"/>
      <c r="EK22" s="648"/>
      <c r="EL22" s="648"/>
      <c r="EM22" s="648"/>
      <c r="EN22" s="767"/>
      <c r="EO22" s="767"/>
      <c r="EP22" s="767"/>
      <c r="EQ22" s="767"/>
      <c r="ER22" s="767"/>
      <c r="ES22" s="767"/>
      <c r="ET22" s="767"/>
      <c r="EU22" s="767"/>
      <c r="EV22" s="767"/>
      <c r="EW22" s="767"/>
      <c r="EX22" s="767"/>
      <c r="EY22" s="767"/>
      <c r="EZ22" s="767"/>
      <c r="FA22" s="767"/>
      <c r="FB22" s="1662"/>
      <c r="FC22" s="1662"/>
      <c r="FD22" s="1662"/>
      <c r="FE22" s="1662"/>
      <c r="FF22" s="1662"/>
      <c r="FG22" s="1662"/>
      <c r="FH22" s="1662"/>
      <c r="FI22" s="1666"/>
    </row>
    <row r="23" spans="1:165" s="489" customFormat="1" ht="11.1" customHeight="1" x14ac:dyDescent="0.2">
      <c r="A23" s="59" t="s">
        <v>315</v>
      </c>
      <c r="B23" s="458">
        <f t="shared" si="3"/>
        <v>1</v>
      </c>
      <c r="C23" s="457">
        <f t="shared" si="4"/>
        <v>7.2992700729927005E-3</v>
      </c>
      <c r="D23" s="413">
        <f t="array" ref="D23">MIN(IF(AB23:FI23&gt;=1,$AB$3:$FI$3))</f>
        <v>42902</v>
      </c>
      <c r="E23" s="410">
        <f t="array" ref="E23">MAX(IF(AB23:FI23&gt;=1,$AB$3:$FI$3))</f>
        <v>42902</v>
      </c>
      <c r="F23" s="452">
        <f t="shared" si="5"/>
        <v>0</v>
      </c>
      <c r="G23" s="456">
        <f t="shared" si="6"/>
        <v>0</v>
      </c>
      <c r="H23" s="639" t="str">
        <f t="shared" si="7"/>
        <v>-</v>
      </c>
      <c r="I23" s="381" t="str">
        <f t="array" ref="I23">IF((F23&gt;=1),MAX(IF(AB23:FI23=1,$AB$3:$FI$3)),"-")</f>
        <v>-</v>
      </c>
      <c r="J23" s="775"/>
      <c r="K23" s="390">
        <f ca="1">IF(F23&gt;=1,COUNTIF(OFFSET(AB23,,J23,1,($FI$2-J23)),"&gt;1"),B23)</f>
        <v>1</v>
      </c>
      <c r="L23" s="390" t="str">
        <f ca="1">IF(F23&gt;=1,COUNTBLANK(OFFSET(AB23,,J23,1,($FI$2-J23)))+K23-1,"-")</f>
        <v>-</v>
      </c>
      <c r="M23" s="455">
        <f t="shared" si="8"/>
        <v>0</v>
      </c>
      <c r="N23" s="454">
        <f t="shared" si="9"/>
        <v>0</v>
      </c>
      <c r="O23" s="162">
        <f t="shared" si="10"/>
        <v>0</v>
      </c>
      <c r="P23" s="453">
        <f t="shared" si="11"/>
        <v>0</v>
      </c>
      <c r="Q23" s="452">
        <f t="shared" si="12"/>
        <v>0</v>
      </c>
      <c r="R23" s="451">
        <f t="shared" si="13"/>
        <v>0</v>
      </c>
      <c r="S23" s="368">
        <f>SUMPRODUCT((((AB$5:FI$5)/3)&gt;=(AB23:FI23))*1)-$B$5+B23-1</f>
        <v>0</v>
      </c>
      <c r="T23" s="163">
        <f t="shared" si="14"/>
        <v>0</v>
      </c>
      <c r="U23" s="369">
        <f>SUMPRODUCT((((AB$5:FI$5)/2)&gt;=(AB23:FI23))*1)-$B$5+B23-1</f>
        <v>0</v>
      </c>
      <c r="V23" s="164">
        <f t="shared" si="15"/>
        <v>0</v>
      </c>
      <c r="W23" s="165">
        <f t="array" ref="W23">SUM(1*(AB$5:FI$5=AB23:FI23))-1</f>
        <v>0</v>
      </c>
      <c r="X23" s="166">
        <f t="shared" si="16"/>
        <v>0</v>
      </c>
      <c r="Y23" s="395">
        <f t="shared" si="17"/>
        <v>9</v>
      </c>
      <c r="Z23" s="395">
        <f t="shared" si="18"/>
        <v>13</v>
      </c>
      <c r="AA23" s="403">
        <f t="shared" si="19"/>
        <v>0.69230769230769229</v>
      </c>
      <c r="AB23" s="97"/>
      <c r="AC23" s="88"/>
      <c r="AD23" s="88"/>
      <c r="AE23" s="89"/>
      <c r="AF23" s="89"/>
      <c r="AG23" s="89"/>
      <c r="AH23" s="89"/>
      <c r="AI23" s="89"/>
      <c r="AJ23" s="89"/>
      <c r="AK23" s="89"/>
      <c r="AL23" s="89"/>
      <c r="AM23" s="98"/>
      <c r="AN23" s="98"/>
      <c r="AO23" s="98"/>
      <c r="AP23" s="98"/>
      <c r="AQ23" s="98"/>
      <c r="AR23" s="98"/>
      <c r="AS23" s="98"/>
      <c r="AT23" s="90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89"/>
      <c r="CZ23" s="89"/>
      <c r="DA23" s="89"/>
      <c r="DB23" s="96"/>
      <c r="DC23" s="96"/>
      <c r="DD23" s="110"/>
      <c r="DE23" s="110"/>
      <c r="DF23" s="110"/>
      <c r="DG23" s="110"/>
      <c r="DH23" s="110"/>
      <c r="DI23" s="110"/>
      <c r="DJ23" s="110"/>
      <c r="DK23" s="110"/>
      <c r="DL23" s="372"/>
      <c r="DM23" s="372"/>
      <c r="DN23" s="372"/>
      <c r="DO23" s="372"/>
      <c r="DP23" s="372"/>
      <c r="DQ23" s="372"/>
      <c r="DR23" s="525"/>
      <c r="DS23" s="525"/>
      <c r="DT23" s="525"/>
      <c r="DU23" s="525"/>
      <c r="DV23" s="525"/>
      <c r="DW23" s="525"/>
      <c r="DX23" s="525"/>
      <c r="DY23" s="525"/>
      <c r="DZ23" s="648"/>
      <c r="EA23" s="648"/>
      <c r="EB23" s="648"/>
      <c r="EC23" s="648"/>
      <c r="ED23" s="648"/>
      <c r="EE23" s="648"/>
      <c r="EF23" s="648"/>
      <c r="EG23" s="648"/>
      <c r="EH23" s="648"/>
      <c r="EI23" s="648"/>
      <c r="EJ23" s="648"/>
      <c r="EK23" s="648"/>
      <c r="EL23" s="648"/>
      <c r="EM23" s="648">
        <v>9</v>
      </c>
      <c r="EN23" s="767"/>
      <c r="EO23" s="767"/>
      <c r="EP23" s="767"/>
      <c r="EQ23" s="767"/>
      <c r="ER23" s="767"/>
      <c r="ES23" s="767"/>
      <c r="ET23" s="767"/>
      <c r="EU23" s="767"/>
      <c r="EV23" s="767"/>
      <c r="EW23" s="767"/>
      <c r="EX23" s="767"/>
      <c r="EY23" s="767"/>
      <c r="EZ23" s="767"/>
      <c r="FA23" s="767"/>
      <c r="FB23" s="1662"/>
      <c r="FC23" s="1662"/>
      <c r="FD23" s="1662"/>
      <c r="FE23" s="1662"/>
      <c r="FF23" s="1662"/>
      <c r="FG23" s="1662"/>
      <c r="FH23" s="1662"/>
      <c r="FI23" s="1666"/>
    </row>
    <row r="24" spans="1:165" s="489" customFormat="1" ht="11.1" customHeight="1" x14ac:dyDescent="0.2">
      <c r="A24" s="64" t="s">
        <v>181</v>
      </c>
      <c r="B24" s="458">
        <f t="shared" si="3"/>
        <v>39</v>
      </c>
      <c r="C24" s="457">
        <f t="shared" si="4"/>
        <v>0.28467153284671531</v>
      </c>
      <c r="D24" s="413">
        <f t="array" ref="D24">MIN(IF(AB24:FI24&gt;=1,$AB$3:$FI$3))</f>
        <v>41516</v>
      </c>
      <c r="E24" s="410">
        <f t="array" ref="E24">MAX(IF(AB24:FI24&gt;=1,$AB$3:$FI$3))</f>
        <v>43490</v>
      </c>
      <c r="F24" s="452">
        <f t="shared" si="5"/>
        <v>4</v>
      </c>
      <c r="G24" s="456">
        <f t="shared" si="6"/>
        <v>0.10256410256410256</v>
      </c>
      <c r="H24" s="639">
        <f t="shared" si="7"/>
        <v>0.5</v>
      </c>
      <c r="I24" s="381">
        <f t="array" ref="I24">IF((F24&gt;=1),MAX(IF(AB24:FI24=1,$AB$3:$FI$3)),"-")</f>
        <v>43276</v>
      </c>
      <c r="J24" s="775">
        <f t="array" ref="J24">IF((F24&gt;=1),MAX(IF(AB24:FI24=1,$AB$2:$FI$2)),"-")</f>
        <v>130</v>
      </c>
      <c r="K24" s="390">
        <f ca="1">IF(F24&gt;=1,COUNTIF(OFFSET(AB24,,J24,1,($FI$2-J24)),"&gt;1"),B24)</f>
        <v>5</v>
      </c>
      <c r="L24" s="390">
        <f ca="1">IF(F24&gt;=1,COUNTBLANK(OFFSET(AB24,,J24,1,($FI$2-J24)))+K24-1,"-")</f>
        <v>7</v>
      </c>
      <c r="M24" s="455">
        <f t="shared" si="8"/>
        <v>4</v>
      </c>
      <c r="N24" s="454">
        <f t="shared" si="9"/>
        <v>0.10256410256410256</v>
      </c>
      <c r="O24" s="162">
        <f t="shared" si="10"/>
        <v>0</v>
      </c>
      <c r="P24" s="453">
        <f t="shared" si="11"/>
        <v>0</v>
      </c>
      <c r="Q24" s="452">
        <f t="shared" si="12"/>
        <v>8</v>
      </c>
      <c r="R24" s="451">
        <f t="shared" si="13"/>
        <v>0.20512820512820512</v>
      </c>
      <c r="S24" s="368">
        <f>SUMPRODUCT((((AB$5:FI$5)/3)&gt;=(AB24:FI24))*1)-$B$5+B24-1</f>
        <v>10</v>
      </c>
      <c r="T24" s="163">
        <f t="shared" si="14"/>
        <v>0.25641025641025639</v>
      </c>
      <c r="U24" s="369">
        <f>SUMPRODUCT((((AB$5:FI$5)/2)&gt;=(AB24:FI24))*1)-$B$5+B24-1</f>
        <v>17</v>
      </c>
      <c r="V24" s="164">
        <f t="shared" si="15"/>
        <v>0.4358974358974359</v>
      </c>
      <c r="W24" s="165">
        <f t="array" ref="W24">SUM(1*(AB$5:FI$5=AB24:FI24))-1</f>
        <v>9</v>
      </c>
      <c r="X24" s="166">
        <f t="shared" si="16"/>
        <v>0.23076923076923078</v>
      </c>
      <c r="Y24" s="395">
        <f t="shared" si="17"/>
        <v>8.6923076923076916</v>
      </c>
      <c r="Z24" s="395">
        <f t="shared" si="18"/>
        <v>14.794871794871796</v>
      </c>
      <c r="AA24" s="403">
        <f t="shared" si="19"/>
        <v>0.58752166377816284</v>
      </c>
      <c r="AB24" s="97"/>
      <c r="AC24" s="88"/>
      <c r="AD24" s="88"/>
      <c r="AE24" s="89"/>
      <c r="AF24" s="89"/>
      <c r="AG24" s="89"/>
      <c r="AH24" s="89"/>
      <c r="AI24" s="89"/>
      <c r="AJ24" s="89"/>
      <c r="AK24" s="89"/>
      <c r="AL24" s="89"/>
      <c r="AM24" s="98"/>
      <c r="AN24" s="98"/>
      <c r="AO24" s="98"/>
      <c r="AP24" s="98"/>
      <c r="AQ24" s="98"/>
      <c r="AR24" s="98"/>
      <c r="AS24" s="98"/>
      <c r="AT24" s="90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5">
        <v>8</v>
      </c>
      <c r="CN24" s="95">
        <v>15</v>
      </c>
      <c r="CO24" s="95">
        <v>14</v>
      </c>
      <c r="CP24" s="95">
        <v>9</v>
      </c>
      <c r="CQ24" s="95">
        <v>7</v>
      </c>
      <c r="CR24" s="95"/>
      <c r="CS24" s="95">
        <v>10</v>
      </c>
      <c r="CT24" s="95"/>
      <c r="CU24" s="95"/>
      <c r="CV24" s="95"/>
      <c r="CW24" s="95"/>
      <c r="CX24" s="95">
        <v>17</v>
      </c>
      <c r="CY24" s="89">
        <v>5</v>
      </c>
      <c r="CZ24" s="89"/>
      <c r="DA24" s="89"/>
      <c r="DB24" s="96">
        <v>2</v>
      </c>
      <c r="DC24" s="96">
        <v>13</v>
      </c>
      <c r="DD24" s="110"/>
      <c r="DE24" s="110">
        <v>8</v>
      </c>
      <c r="DF24" s="110"/>
      <c r="DG24" s="110"/>
      <c r="DH24" s="110">
        <v>17</v>
      </c>
      <c r="DI24" s="110"/>
      <c r="DJ24" s="110">
        <v>6</v>
      </c>
      <c r="DK24" s="110"/>
      <c r="DL24" s="372"/>
      <c r="DM24" s="372"/>
      <c r="DN24" s="372">
        <v>5</v>
      </c>
      <c r="DO24" s="372">
        <v>4</v>
      </c>
      <c r="DP24" s="372"/>
      <c r="DQ24" s="372"/>
      <c r="DR24" s="525"/>
      <c r="DS24" s="525">
        <v>2</v>
      </c>
      <c r="DT24" s="525">
        <v>2</v>
      </c>
      <c r="DU24" s="525">
        <v>9</v>
      </c>
      <c r="DV24" s="525">
        <v>17</v>
      </c>
      <c r="DW24" s="525"/>
      <c r="DX24" s="525">
        <v>1</v>
      </c>
      <c r="DY24" s="525"/>
      <c r="DZ24" s="648">
        <v>15</v>
      </c>
      <c r="EA24" s="648"/>
      <c r="EB24" s="648"/>
      <c r="EC24" s="648">
        <v>2</v>
      </c>
      <c r="ED24" s="648">
        <v>6</v>
      </c>
      <c r="EE24" s="648"/>
      <c r="EF24" s="648">
        <v>13</v>
      </c>
      <c r="EG24" s="648">
        <v>1</v>
      </c>
      <c r="EH24" s="648"/>
      <c r="EI24" s="648">
        <v>1</v>
      </c>
      <c r="EJ24" s="648">
        <v>12</v>
      </c>
      <c r="EK24" s="648">
        <v>6</v>
      </c>
      <c r="EL24" s="648"/>
      <c r="EM24" s="648"/>
      <c r="EN24" s="767">
        <v>13</v>
      </c>
      <c r="EO24" s="767">
        <v>12</v>
      </c>
      <c r="EP24" s="767">
        <v>10</v>
      </c>
      <c r="EQ24" s="767"/>
      <c r="ER24" s="767"/>
      <c r="ES24" s="767"/>
      <c r="ET24" s="767"/>
      <c r="EU24" s="767"/>
      <c r="EV24" s="767">
        <v>15</v>
      </c>
      <c r="EW24" s="767"/>
      <c r="EX24" s="767"/>
      <c r="EY24" s="767"/>
      <c r="EZ24" s="767">
        <v>11</v>
      </c>
      <c r="FA24" s="767">
        <v>1</v>
      </c>
      <c r="FB24" s="1662"/>
      <c r="FC24" s="1662">
        <v>17</v>
      </c>
      <c r="FD24" s="1662">
        <v>9</v>
      </c>
      <c r="FE24" s="1662">
        <v>6</v>
      </c>
      <c r="FF24" s="1662"/>
      <c r="FG24" s="1662">
        <v>9</v>
      </c>
      <c r="FH24" s="1662">
        <v>9</v>
      </c>
      <c r="FI24" s="1666"/>
    </row>
    <row r="25" spans="1:165" s="489" customFormat="1" ht="11.1" customHeight="1" x14ac:dyDescent="0.2">
      <c r="A25" s="59" t="s">
        <v>83</v>
      </c>
      <c r="B25" s="458">
        <f t="shared" si="3"/>
        <v>2</v>
      </c>
      <c r="C25" s="457">
        <f t="shared" si="4"/>
        <v>1.4598540145985401E-2</v>
      </c>
      <c r="D25" s="413">
        <f t="array" ref="D25">MIN(IF(AB25:FI25&gt;=1,$AB$3:$FI$3))</f>
        <v>40695</v>
      </c>
      <c r="E25" s="410">
        <f t="array" ref="E25">MAX(IF(AB25:FI25&gt;=1,$AB$3:$FI$3))</f>
        <v>40962</v>
      </c>
      <c r="F25" s="452">
        <f t="shared" si="5"/>
        <v>0</v>
      </c>
      <c r="G25" s="456">
        <f t="shared" si="6"/>
        <v>0</v>
      </c>
      <c r="H25" s="639" t="str">
        <f t="shared" si="7"/>
        <v>-</v>
      </c>
      <c r="I25" s="381" t="str">
        <f t="array" ref="I25">IF((F25&gt;=1),MAX(IF(AB25:FI25=1,$AB$3:$FI$3)),"-")</f>
        <v>-</v>
      </c>
      <c r="J25" s="775" t="str">
        <f t="array" ref="J25">IF((F25&gt;=1),MAX(IF(AB25:FI25=1,$AB$2:$FI$2)),"-")</f>
        <v>-</v>
      </c>
      <c r="K25" s="390">
        <f ca="1">IF(F25&gt;=1,COUNTIF(OFFSET(AB25,,J25,1,($FI$2-J25)),"&gt;1"),B25)</f>
        <v>2</v>
      </c>
      <c r="L25" s="390" t="str">
        <f ca="1">IF(F25&gt;=1,COUNTBLANK(OFFSET(AB25,,J25,1,($FI$2-J25)))+K25-1,"-")</f>
        <v>-</v>
      </c>
      <c r="M25" s="455">
        <f t="shared" si="8"/>
        <v>0</v>
      </c>
      <c r="N25" s="454">
        <f t="shared" si="9"/>
        <v>0</v>
      </c>
      <c r="O25" s="162">
        <f t="shared" si="10"/>
        <v>0</v>
      </c>
      <c r="P25" s="453">
        <f t="shared" si="11"/>
        <v>0</v>
      </c>
      <c r="Q25" s="452">
        <f t="shared" si="12"/>
        <v>0</v>
      </c>
      <c r="R25" s="451">
        <f t="shared" si="13"/>
        <v>0</v>
      </c>
      <c r="S25" s="368">
        <f>SUMPRODUCT((((AB$5:FI$5)/3)&gt;=(AB25:FI25))*1)-$B$5+B25-1</f>
        <v>0</v>
      </c>
      <c r="T25" s="163">
        <f t="shared" si="14"/>
        <v>0</v>
      </c>
      <c r="U25" s="369">
        <f>SUMPRODUCT((((AB$5:FI$5)/2)&gt;=(AB25:FI25))*1)-$B$5+B25-1</f>
        <v>1</v>
      </c>
      <c r="V25" s="164">
        <f t="shared" si="15"/>
        <v>0.5</v>
      </c>
      <c r="W25" s="165">
        <f t="array" ref="W25">SUM(1*(AB$5:FI$5=AB25:FI25))-1</f>
        <v>0</v>
      </c>
      <c r="X25" s="166">
        <f t="shared" si="16"/>
        <v>0</v>
      </c>
      <c r="Y25" s="395">
        <f t="shared" si="17"/>
        <v>6</v>
      </c>
      <c r="Z25" s="395">
        <f t="shared" si="18"/>
        <v>9.5</v>
      </c>
      <c r="AA25" s="403">
        <f t="shared" si="19"/>
        <v>0.63157894736842102</v>
      </c>
      <c r="AB25" s="97"/>
      <c r="AC25" s="88"/>
      <c r="AD25" s="88"/>
      <c r="AE25" s="89"/>
      <c r="AF25" s="89"/>
      <c r="AG25" s="89"/>
      <c r="AH25" s="89"/>
      <c r="AI25" s="89"/>
      <c r="AJ25" s="89"/>
      <c r="AK25" s="89"/>
      <c r="AL25" s="89"/>
      <c r="AM25" s="98"/>
      <c r="AN25" s="98"/>
      <c r="AO25" s="98"/>
      <c r="AP25" s="98"/>
      <c r="AQ25" s="98"/>
      <c r="AR25" s="98"/>
      <c r="AS25" s="98"/>
      <c r="AT25" s="90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2"/>
      <c r="BF25" s="92"/>
      <c r="BG25" s="92"/>
      <c r="BH25" s="92"/>
      <c r="BI25" s="92"/>
      <c r="BJ25" s="92"/>
      <c r="BK25" s="92"/>
      <c r="BL25" s="92"/>
      <c r="BM25" s="92"/>
      <c r="BN25" s="92">
        <v>5</v>
      </c>
      <c r="BO25" s="92"/>
      <c r="BP25" s="93"/>
      <c r="BQ25" s="93"/>
      <c r="BR25" s="93"/>
      <c r="BS25" s="93"/>
      <c r="BT25" s="93"/>
      <c r="BU25" s="93"/>
      <c r="BV25" s="93">
        <v>7</v>
      </c>
      <c r="BW25" s="93"/>
      <c r="BX25" s="93"/>
      <c r="BY25" s="93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89"/>
      <c r="CZ25" s="89"/>
      <c r="DA25" s="89"/>
      <c r="DB25" s="96"/>
      <c r="DC25" s="96"/>
      <c r="DD25" s="110"/>
      <c r="DE25" s="110"/>
      <c r="DF25" s="110"/>
      <c r="DG25" s="110"/>
      <c r="DH25" s="110"/>
      <c r="DI25" s="110"/>
      <c r="DJ25" s="110"/>
      <c r="DK25" s="110"/>
      <c r="DL25" s="372"/>
      <c r="DM25" s="372"/>
      <c r="DN25" s="372"/>
      <c r="DO25" s="372"/>
      <c r="DP25" s="372"/>
      <c r="DQ25" s="372"/>
      <c r="DR25" s="525"/>
      <c r="DS25" s="525"/>
      <c r="DT25" s="525"/>
      <c r="DU25" s="525"/>
      <c r="DV25" s="525"/>
      <c r="DW25" s="525"/>
      <c r="DX25" s="525"/>
      <c r="DY25" s="525"/>
      <c r="DZ25" s="648"/>
      <c r="EA25" s="648"/>
      <c r="EB25" s="648"/>
      <c r="EC25" s="648"/>
      <c r="ED25" s="648"/>
      <c r="EE25" s="648"/>
      <c r="EF25" s="648"/>
      <c r="EG25" s="648"/>
      <c r="EH25" s="648"/>
      <c r="EI25" s="648"/>
      <c r="EJ25" s="648"/>
      <c r="EK25" s="648"/>
      <c r="EL25" s="648"/>
      <c r="EM25" s="648"/>
      <c r="EN25" s="767"/>
      <c r="EO25" s="767"/>
      <c r="EP25" s="767"/>
      <c r="EQ25" s="767"/>
      <c r="ER25" s="767"/>
      <c r="ES25" s="767"/>
      <c r="ET25" s="767"/>
      <c r="EU25" s="767"/>
      <c r="EV25" s="767"/>
      <c r="EW25" s="767"/>
      <c r="EX25" s="767"/>
      <c r="EY25" s="767"/>
      <c r="EZ25" s="767"/>
      <c r="FA25" s="767"/>
      <c r="FB25" s="1662"/>
      <c r="FC25" s="1662"/>
      <c r="FD25" s="1662"/>
      <c r="FE25" s="1662"/>
      <c r="FF25" s="1662"/>
      <c r="FG25" s="1662"/>
      <c r="FH25" s="1662"/>
      <c r="FI25" s="1666"/>
    </row>
    <row r="26" spans="1:165" s="489" customFormat="1" ht="11.1" customHeight="1" x14ac:dyDescent="0.2">
      <c r="A26" s="59" t="s">
        <v>264</v>
      </c>
      <c r="B26" s="458">
        <f t="shared" si="3"/>
        <v>1</v>
      </c>
      <c r="C26" s="457">
        <f t="shared" si="4"/>
        <v>7.2992700729927005E-3</v>
      </c>
      <c r="D26" s="413">
        <f t="array" ref="D26">MIN(IF(AB26:FI26&gt;=1,$AB$3:$FI$3))</f>
        <v>42062</v>
      </c>
      <c r="E26" s="410">
        <f t="array" ref="E26">MAX(IF(AB26:FI26&gt;=1,$AB$3:$FI$3))</f>
        <v>42062</v>
      </c>
      <c r="F26" s="452">
        <f t="shared" si="5"/>
        <v>0</v>
      </c>
      <c r="G26" s="456">
        <f t="shared" si="6"/>
        <v>0</v>
      </c>
      <c r="H26" s="639" t="str">
        <f t="shared" si="7"/>
        <v>-</v>
      </c>
      <c r="I26" s="381" t="str">
        <f t="array" ref="I26">IF((F26&gt;=1),MAX(IF(AB26:FI26=1,$AB$3:$FI$3)),"-")</f>
        <v>-</v>
      </c>
      <c r="J26" s="775" t="str">
        <f t="array" ref="J26">IF((F26&gt;=1),MAX(IF(AB26:FI26=1,$AB$2:$FI$2)),"-")</f>
        <v>-</v>
      </c>
      <c r="K26" s="390">
        <f ca="1">IF(F26&gt;=1,COUNTIF(OFFSET(AB26,,J26,1,($FI$2-J26)),"&gt;1"),B26)</f>
        <v>1</v>
      </c>
      <c r="L26" s="390" t="str">
        <f ca="1">IF(F26&gt;=1,COUNTBLANK(OFFSET(AB26,,J26,1,($FI$2-J26)))+K26-1,"-")</f>
        <v>-</v>
      </c>
      <c r="M26" s="455">
        <f t="shared" si="8"/>
        <v>0</v>
      </c>
      <c r="N26" s="454">
        <f t="shared" si="9"/>
        <v>0</v>
      </c>
      <c r="O26" s="162">
        <f t="shared" si="10"/>
        <v>0</v>
      </c>
      <c r="P26" s="453">
        <f t="shared" si="11"/>
        <v>0</v>
      </c>
      <c r="Q26" s="452">
        <f t="shared" si="12"/>
        <v>0</v>
      </c>
      <c r="R26" s="451">
        <f t="shared" si="13"/>
        <v>0</v>
      </c>
      <c r="S26" s="368">
        <f>SUMPRODUCT((((AB$5:FI$5)/3)&gt;=(AB26:FI26))*1)-$B$5+B26-1</f>
        <v>0</v>
      </c>
      <c r="T26" s="163">
        <f t="shared" si="14"/>
        <v>0</v>
      </c>
      <c r="U26" s="369">
        <f>SUMPRODUCT((((AB$5:FI$5)/2)&gt;=(AB26:FI26))*1)-$B$5+B26-1</f>
        <v>0</v>
      </c>
      <c r="V26" s="164">
        <f t="shared" si="15"/>
        <v>0</v>
      </c>
      <c r="W26" s="165">
        <f t="array" ref="W26">SUM(1*(AB$5:FI$5=AB26:FI26))-1</f>
        <v>0</v>
      </c>
      <c r="X26" s="166">
        <f t="shared" si="16"/>
        <v>0</v>
      </c>
      <c r="Y26" s="395">
        <f t="shared" si="17"/>
        <v>10</v>
      </c>
      <c r="Z26" s="395">
        <f t="shared" si="18"/>
        <v>16</v>
      </c>
      <c r="AA26" s="403">
        <f t="shared" si="19"/>
        <v>0.625</v>
      </c>
      <c r="AB26" s="97"/>
      <c r="AC26" s="88"/>
      <c r="AD26" s="88"/>
      <c r="AE26" s="89"/>
      <c r="AF26" s="89"/>
      <c r="AG26" s="89"/>
      <c r="AH26" s="89"/>
      <c r="AI26" s="89"/>
      <c r="AJ26" s="89"/>
      <c r="AK26" s="89"/>
      <c r="AL26" s="89"/>
      <c r="AM26" s="98"/>
      <c r="AN26" s="98"/>
      <c r="AO26" s="98"/>
      <c r="AP26" s="98"/>
      <c r="AQ26" s="98"/>
      <c r="AR26" s="98"/>
      <c r="AS26" s="98"/>
      <c r="AT26" s="90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89"/>
      <c r="CZ26" s="89"/>
      <c r="DA26" s="89"/>
      <c r="DB26" s="96"/>
      <c r="DC26" s="96"/>
      <c r="DD26" s="110"/>
      <c r="DE26" s="110"/>
      <c r="DF26" s="110">
        <v>10</v>
      </c>
      <c r="DG26" s="110"/>
      <c r="DH26" s="110"/>
      <c r="DI26" s="110"/>
      <c r="DJ26" s="110"/>
      <c r="DK26" s="110"/>
      <c r="DL26" s="372"/>
      <c r="DM26" s="372"/>
      <c r="DN26" s="372"/>
      <c r="DO26" s="372"/>
      <c r="DP26" s="372"/>
      <c r="DQ26" s="372"/>
      <c r="DR26" s="525"/>
      <c r="DS26" s="525"/>
      <c r="DT26" s="525"/>
      <c r="DU26" s="525"/>
      <c r="DV26" s="525"/>
      <c r="DW26" s="525"/>
      <c r="DX26" s="525"/>
      <c r="DY26" s="525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767"/>
      <c r="EO26" s="767"/>
      <c r="EP26" s="767"/>
      <c r="EQ26" s="767"/>
      <c r="ER26" s="767"/>
      <c r="ES26" s="767"/>
      <c r="ET26" s="767"/>
      <c r="EU26" s="767"/>
      <c r="EV26" s="767"/>
      <c r="EW26" s="767"/>
      <c r="EX26" s="767"/>
      <c r="EY26" s="767"/>
      <c r="EZ26" s="767"/>
      <c r="FA26" s="767"/>
      <c r="FB26" s="1662"/>
      <c r="FC26" s="1662"/>
      <c r="FD26" s="1662"/>
      <c r="FE26" s="1662"/>
      <c r="FF26" s="1662"/>
      <c r="FG26" s="1662"/>
      <c r="FH26" s="1662"/>
      <c r="FI26" s="1666"/>
    </row>
    <row r="27" spans="1:165" s="489" customFormat="1" ht="11.1" customHeight="1" x14ac:dyDescent="0.2">
      <c r="A27" s="60" t="s">
        <v>132</v>
      </c>
      <c r="B27" s="458">
        <f t="shared" si="3"/>
        <v>94</v>
      </c>
      <c r="C27" s="457">
        <f t="shared" si="4"/>
        <v>0.68613138686131392</v>
      </c>
      <c r="D27" s="413">
        <f t="array" ref="D27">MIN(IF(AB27:FI27&gt;=1,$AB$3:$FI$3))</f>
        <v>39445</v>
      </c>
      <c r="E27" s="410">
        <f t="array" ref="E27">MAX(IF(AB27:FI27&gt;=1,$AB$3:$FI$3))</f>
        <v>43462</v>
      </c>
      <c r="F27" s="452">
        <f t="shared" si="5"/>
        <v>8</v>
      </c>
      <c r="G27" s="456">
        <f t="shared" si="6"/>
        <v>8.5106382978723402E-2</v>
      </c>
      <c r="H27" s="639">
        <f t="shared" si="7"/>
        <v>0.61538461538461542</v>
      </c>
      <c r="I27" s="381">
        <f t="array" ref="I27">IF((F27&gt;=1),MAX(IF(AB27:FI27=1,$AB$3:$FI$3)),"-")</f>
        <v>43077</v>
      </c>
      <c r="J27" s="775">
        <f t="array" ref="J27">IF((F27&gt;=1),MAX(IF(AB27:FI27=1,$AB$2:$FI$2)),"-")</f>
        <v>120</v>
      </c>
      <c r="K27" s="390">
        <f ca="1">IF(F27&gt;=1,COUNTIF(OFFSET(AB27,,J27,1,($FI$2-J27)),"&gt;1"),B27)</f>
        <v>12</v>
      </c>
      <c r="L27" s="390">
        <f ca="1">IF(F27&gt;=1,COUNTBLANK(OFFSET(AB27,,J27,1,($FI$2-J27)))+K27-1,"-")</f>
        <v>17</v>
      </c>
      <c r="M27" s="455">
        <f t="shared" si="8"/>
        <v>5</v>
      </c>
      <c r="N27" s="454">
        <f t="shared" si="9"/>
        <v>5.3191489361702128E-2</v>
      </c>
      <c r="O27" s="162">
        <f t="shared" si="10"/>
        <v>10</v>
      </c>
      <c r="P27" s="453">
        <f t="shared" si="11"/>
        <v>0.10638297872340426</v>
      </c>
      <c r="Q27" s="452">
        <f t="shared" si="12"/>
        <v>23</v>
      </c>
      <c r="R27" s="451">
        <f t="shared" si="13"/>
        <v>0.24468085106382978</v>
      </c>
      <c r="S27" s="368">
        <f>SUMPRODUCT((((AB$5:FI$5)/3)&gt;=(AB27:FI27))*1)-$B$5+B27-1</f>
        <v>33</v>
      </c>
      <c r="T27" s="163">
        <f t="shared" si="14"/>
        <v>0.35106382978723405</v>
      </c>
      <c r="U27" s="369">
        <f>SUMPRODUCT((((AB$5:FI$5)/2)&gt;=(AB27:FI27))*1)-$B$5+B27-1</f>
        <v>50</v>
      </c>
      <c r="V27" s="164">
        <f t="shared" si="15"/>
        <v>0.53191489361702127</v>
      </c>
      <c r="W27" s="165">
        <f t="array" ref="W27">SUM(1*(AB$5:FI$5=AB27:FI27))-1</f>
        <v>1</v>
      </c>
      <c r="X27" s="166">
        <f t="shared" si="16"/>
        <v>1.0638297872340425E-2</v>
      </c>
      <c r="Y27" s="395">
        <f t="shared" si="17"/>
        <v>6.6382978723404253</v>
      </c>
      <c r="Z27" s="395">
        <f t="shared" si="18"/>
        <v>13.436170212765957</v>
      </c>
      <c r="AA27" s="403">
        <f t="shared" si="19"/>
        <v>0.494061757719715</v>
      </c>
      <c r="AB27" s="97"/>
      <c r="AC27" s="88"/>
      <c r="AD27" s="88"/>
      <c r="AE27" s="89"/>
      <c r="AF27" s="89"/>
      <c r="AG27" s="89"/>
      <c r="AH27" s="89">
        <v>4</v>
      </c>
      <c r="AI27" s="89"/>
      <c r="AJ27" s="89">
        <v>10</v>
      </c>
      <c r="AK27" s="89"/>
      <c r="AL27" s="89"/>
      <c r="AM27" s="90"/>
      <c r="AN27" s="90"/>
      <c r="AO27" s="90">
        <v>1</v>
      </c>
      <c r="AP27" s="90"/>
      <c r="AQ27" s="90">
        <v>7</v>
      </c>
      <c r="AR27" s="90">
        <v>7</v>
      </c>
      <c r="AS27" s="90">
        <v>6</v>
      </c>
      <c r="AT27" s="90">
        <v>6</v>
      </c>
      <c r="AU27" s="91">
        <v>5</v>
      </c>
      <c r="AV27" s="91">
        <v>5</v>
      </c>
      <c r="AW27" s="91">
        <v>4</v>
      </c>
      <c r="AX27" s="91">
        <v>6</v>
      </c>
      <c r="AY27" s="91"/>
      <c r="AZ27" s="91"/>
      <c r="BA27" s="91"/>
      <c r="BB27" s="91"/>
      <c r="BC27" s="91"/>
      <c r="BD27" s="91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3"/>
      <c r="BQ27" s="93"/>
      <c r="BR27" s="93"/>
      <c r="BS27" s="93"/>
      <c r="BT27" s="93">
        <v>11</v>
      </c>
      <c r="BU27" s="93">
        <v>4</v>
      </c>
      <c r="BV27" s="93">
        <v>3</v>
      </c>
      <c r="BW27" s="93">
        <v>6</v>
      </c>
      <c r="BX27" s="93">
        <v>4</v>
      </c>
      <c r="BY27" s="93">
        <v>2</v>
      </c>
      <c r="BZ27" s="94">
        <v>3</v>
      </c>
      <c r="CA27" s="94">
        <v>3</v>
      </c>
      <c r="CB27" s="94">
        <v>1</v>
      </c>
      <c r="CC27" s="94">
        <v>3</v>
      </c>
      <c r="CD27" s="94">
        <v>11</v>
      </c>
      <c r="CE27" s="94">
        <v>9</v>
      </c>
      <c r="CF27" s="94">
        <v>4</v>
      </c>
      <c r="CG27" s="94">
        <v>3</v>
      </c>
      <c r="CH27" s="94">
        <v>4</v>
      </c>
      <c r="CI27" s="94">
        <v>8</v>
      </c>
      <c r="CJ27" s="94">
        <v>8</v>
      </c>
      <c r="CK27" s="94">
        <v>4</v>
      </c>
      <c r="CL27" s="94">
        <v>13</v>
      </c>
      <c r="CM27" s="95">
        <v>4</v>
      </c>
      <c r="CN27" s="95">
        <v>9</v>
      </c>
      <c r="CO27" s="95">
        <v>2</v>
      </c>
      <c r="CP27" s="95">
        <v>11</v>
      </c>
      <c r="CQ27" s="95">
        <v>14</v>
      </c>
      <c r="CR27" s="95">
        <v>10</v>
      </c>
      <c r="CS27" s="95">
        <v>12</v>
      </c>
      <c r="CT27" s="95">
        <v>1</v>
      </c>
      <c r="CU27" s="95">
        <v>1</v>
      </c>
      <c r="CV27" s="95">
        <v>4</v>
      </c>
      <c r="CW27" s="95">
        <v>3</v>
      </c>
      <c r="CX27" s="95">
        <v>5</v>
      </c>
      <c r="CY27" s="89">
        <v>10</v>
      </c>
      <c r="CZ27" s="89">
        <v>5</v>
      </c>
      <c r="DA27" s="89">
        <v>10</v>
      </c>
      <c r="DB27" s="96">
        <v>12</v>
      </c>
      <c r="DC27" s="96">
        <v>8</v>
      </c>
      <c r="DD27" s="110">
        <v>1</v>
      </c>
      <c r="DE27" s="110"/>
      <c r="DF27" s="110">
        <v>11</v>
      </c>
      <c r="DG27" s="110">
        <v>7</v>
      </c>
      <c r="DH27" s="110">
        <v>3</v>
      </c>
      <c r="DI27" s="110">
        <v>5</v>
      </c>
      <c r="DJ27" s="110">
        <v>10</v>
      </c>
      <c r="DK27" s="110">
        <v>4</v>
      </c>
      <c r="DL27" s="372">
        <v>4</v>
      </c>
      <c r="DM27" s="372">
        <v>4</v>
      </c>
      <c r="DN27" s="372">
        <v>10</v>
      </c>
      <c r="DO27" s="372">
        <v>12</v>
      </c>
      <c r="DP27" s="372">
        <v>8</v>
      </c>
      <c r="DQ27" s="372">
        <v>5</v>
      </c>
      <c r="DR27" s="525"/>
      <c r="DS27" s="525">
        <v>13</v>
      </c>
      <c r="DT27" s="525">
        <v>1</v>
      </c>
      <c r="DU27" s="525">
        <v>12</v>
      </c>
      <c r="DV27" s="525">
        <v>5</v>
      </c>
      <c r="DW27" s="525">
        <v>3</v>
      </c>
      <c r="DX27" s="525">
        <v>3</v>
      </c>
      <c r="DY27" s="525">
        <v>4</v>
      </c>
      <c r="DZ27" s="648">
        <v>3</v>
      </c>
      <c r="EA27" s="648">
        <v>7</v>
      </c>
      <c r="EB27" s="648">
        <v>1</v>
      </c>
      <c r="EC27" s="648">
        <v>9</v>
      </c>
      <c r="ED27" s="648">
        <v>4</v>
      </c>
      <c r="EE27" s="648">
        <v>10</v>
      </c>
      <c r="EF27" s="648">
        <v>9</v>
      </c>
      <c r="EG27" s="648">
        <v>12</v>
      </c>
      <c r="EH27" s="648">
        <v>8</v>
      </c>
      <c r="EI27" s="648"/>
      <c r="EJ27" s="648"/>
      <c r="EK27" s="648">
        <v>11</v>
      </c>
      <c r="EL27" s="648"/>
      <c r="EM27" s="648">
        <v>2</v>
      </c>
      <c r="EN27" s="767">
        <v>2</v>
      </c>
      <c r="EO27" s="767">
        <v>11</v>
      </c>
      <c r="EP27" s="767">
        <v>6</v>
      </c>
      <c r="EQ27" s="767">
        <v>1</v>
      </c>
      <c r="ER27" s="767">
        <v>12</v>
      </c>
      <c r="ES27" s="767">
        <v>17</v>
      </c>
      <c r="ET27" s="767">
        <v>9</v>
      </c>
      <c r="EU27" s="767">
        <v>16</v>
      </c>
      <c r="EV27" s="767">
        <v>2</v>
      </c>
      <c r="EW27" s="767">
        <v>10</v>
      </c>
      <c r="EX27" s="767">
        <v>6</v>
      </c>
      <c r="EY27" s="767">
        <v>11</v>
      </c>
      <c r="EZ27" s="767"/>
      <c r="FA27" s="767"/>
      <c r="FB27" s="1662">
        <v>4</v>
      </c>
      <c r="FC27" s="1662">
        <v>11</v>
      </c>
      <c r="FD27" s="1662"/>
      <c r="FE27" s="1662"/>
      <c r="FF27" s="1662">
        <v>6</v>
      </c>
      <c r="FG27" s="1662">
        <v>13</v>
      </c>
      <c r="FH27" s="1662"/>
      <c r="FI27" s="1666"/>
    </row>
    <row r="28" spans="1:165" s="489" customFormat="1" ht="11.1" customHeight="1" x14ac:dyDescent="0.2">
      <c r="A28" s="59" t="s">
        <v>198</v>
      </c>
      <c r="B28" s="458">
        <f t="shared" si="3"/>
        <v>1</v>
      </c>
      <c r="C28" s="457">
        <f t="shared" si="4"/>
        <v>7.2992700729927005E-3</v>
      </c>
      <c r="D28" s="413">
        <f t="array" ref="D28">MIN(IF(AB28:FI28&gt;=1,$AB$3:$FI$3))</f>
        <v>39480</v>
      </c>
      <c r="E28" s="410">
        <f t="array" ref="E28">MAX(IF(AB28:FI28&gt;=1,$AB$3:$FI$3))</f>
        <v>39480</v>
      </c>
      <c r="F28" s="452">
        <f t="shared" si="5"/>
        <v>0</v>
      </c>
      <c r="G28" s="456">
        <f t="shared" si="6"/>
        <v>0</v>
      </c>
      <c r="H28" s="639" t="str">
        <f t="shared" si="7"/>
        <v>-</v>
      </c>
      <c r="I28" s="381" t="str">
        <f t="array" ref="I28">IF((F28&gt;=1),MAX(IF(AB28:FI28=1,$AB$3:$FI$3)),"-")</f>
        <v>-</v>
      </c>
      <c r="J28" s="775" t="str">
        <f t="array" ref="J28">IF((F28&gt;=1),MAX(IF(AB28:FI28=1,$AB$2:$FI$2)),"-")</f>
        <v>-</v>
      </c>
      <c r="K28" s="390">
        <f ca="1">IF(F28&gt;=1,COUNTIF(OFFSET(AB28,,J28,1,($FI$2-J28)),"&gt;1"),B28)</f>
        <v>1</v>
      </c>
      <c r="L28" s="390" t="str">
        <f ca="1">IF(F28&gt;=1,COUNTBLANK(OFFSET(AB28,,J28,1,($FI$2-J28)))+K28-1,"-")</f>
        <v>-</v>
      </c>
      <c r="M28" s="455">
        <f t="shared" si="8"/>
        <v>0</v>
      </c>
      <c r="N28" s="454">
        <f t="shared" si="9"/>
        <v>0</v>
      </c>
      <c r="O28" s="162">
        <f t="shared" si="10"/>
        <v>0</v>
      </c>
      <c r="P28" s="453">
        <f t="shared" si="11"/>
        <v>0</v>
      </c>
      <c r="Q28" s="452">
        <f t="shared" si="12"/>
        <v>0</v>
      </c>
      <c r="R28" s="451">
        <f t="shared" si="13"/>
        <v>0</v>
      </c>
      <c r="S28" s="368">
        <f>SUMPRODUCT((((AB$5:FI$5)/3)&gt;=(AB28:FI28))*1)-$B$5+B28-1</f>
        <v>0</v>
      </c>
      <c r="T28" s="163">
        <f t="shared" si="14"/>
        <v>0</v>
      </c>
      <c r="U28" s="369">
        <f>SUMPRODUCT((((AB$5:FI$5)/2)&gt;=(AB28:FI28))*1)-$B$5+B28-1</f>
        <v>0</v>
      </c>
      <c r="V28" s="164">
        <f t="shared" si="15"/>
        <v>0</v>
      </c>
      <c r="W28" s="165">
        <f t="array" ref="W28">SUM(1*(AB$5:FI$5=AB28:FI28))-1</f>
        <v>1</v>
      </c>
      <c r="X28" s="166">
        <f t="shared" si="16"/>
        <v>1</v>
      </c>
      <c r="Y28" s="395">
        <f t="shared" si="17"/>
        <v>13</v>
      </c>
      <c r="Z28" s="395">
        <f t="shared" si="18"/>
        <v>13</v>
      </c>
      <c r="AA28" s="403">
        <f t="shared" si="19"/>
        <v>1</v>
      </c>
      <c r="AB28" s="97"/>
      <c r="AC28" s="88"/>
      <c r="AD28" s="88"/>
      <c r="AE28" s="89"/>
      <c r="AF28" s="89"/>
      <c r="AG28" s="89"/>
      <c r="AH28" s="89"/>
      <c r="AI28" s="89">
        <v>13</v>
      </c>
      <c r="AJ28" s="89"/>
      <c r="AK28" s="89"/>
      <c r="AL28" s="89"/>
      <c r="AM28" s="90"/>
      <c r="AN28" s="90"/>
      <c r="AO28" s="90"/>
      <c r="AP28" s="90"/>
      <c r="AQ28" s="90"/>
      <c r="AR28" s="90"/>
      <c r="AS28" s="90"/>
      <c r="AT28" s="90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89"/>
      <c r="CZ28" s="89"/>
      <c r="DA28" s="89"/>
      <c r="DB28" s="96"/>
      <c r="DC28" s="96"/>
      <c r="DD28" s="110"/>
      <c r="DE28" s="110"/>
      <c r="DF28" s="110"/>
      <c r="DG28" s="110"/>
      <c r="DH28" s="110"/>
      <c r="DI28" s="110"/>
      <c r="DJ28" s="110"/>
      <c r="DK28" s="110"/>
      <c r="DL28" s="372"/>
      <c r="DM28" s="372"/>
      <c r="DN28" s="372"/>
      <c r="DO28" s="372"/>
      <c r="DP28" s="372"/>
      <c r="DQ28" s="372"/>
      <c r="DR28" s="525"/>
      <c r="DS28" s="525"/>
      <c r="DT28" s="525"/>
      <c r="DU28" s="525"/>
      <c r="DV28" s="525"/>
      <c r="DW28" s="525"/>
      <c r="DX28" s="525"/>
      <c r="DY28" s="525"/>
      <c r="DZ28" s="648"/>
      <c r="EA28" s="648"/>
      <c r="EB28" s="648"/>
      <c r="EC28" s="648"/>
      <c r="ED28" s="648"/>
      <c r="EE28" s="648"/>
      <c r="EF28" s="648"/>
      <c r="EG28" s="648"/>
      <c r="EH28" s="648"/>
      <c r="EI28" s="648"/>
      <c r="EJ28" s="648"/>
      <c r="EK28" s="648"/>
      <c r="EL28" s="648"/>
      <c r="EM28" s="648"/>
      <c r="EN28" s="767"/>
      <c r="EO28" s="767"/>
      <c r="EP28" s="767"/>
      <c r="EQ28" s="767"/>
      <c r="ER28" s="767"/>
      <c r="ES28" s="767"/>
      <c r="ET28" s="767"/>
      <c r="EU28" s="767"/>
      <c r="EV28" s="767"/>
      <c r="EW28" s="767"/>
      <c r="EX28" s="767"/>
      <c r="EY28" s="767"/>
      <c r="EZ28" s="767"/>
      <c r="FA28" s="767"/>
      <c r="FB28" s="1662"/>
      <c r="FC28" s="1662"/>
      <c r="FD28" s="1662"/>
      <c r="FE28" s="1662"/>
      <c r="FF28" s="1662"/>
      <c r="FG28" s="1662"/>
      <c r="FH28" s="1662"/>
      <c r="FI28" s="1666"/>
    </row>
    <row r="29" spans="1:165" s="489" customFormat="1" ht="11.1" customHeight="1" x14ac:dyDescent="0.2">
      <c r="A29" s="58" t="s">
        <v>133</v>
      </c>
      <c r="B29" s="458">
        <f t="shared" si="3"/>
        <v>136</v>
      </c>
      <c r="C29" s="457">
        <f t="shared" si="4"/>
        <v>0.99270072992700731</v>
      </c>
      <c r="D29" s="413">
        <f t="array" ref="D29">MIN(IF(AB29:FI29&gt;=1,$AB$3:$FI$3))</f>
        <v>39227</v>
      </c>
      <c r="E29" s="410">
        <f t="array" ref="E29">MAX(IF(AB29:FI29&gt;=1,$AB$3:$FI$3))</f>
        <v>43490</v>
      </c>
      <c r="F29" s="452">
        <f t="shared" si="5"/>
        <v>10</v>
      </c>
      <c r="G29" s="456">
        <f t="shared" si="6"/>
        <v>7.3529411764705885E-2</v>
      </c>
      <c r="H29" s="639">
        <f t="shared" si="7"/>
        <v>0.4</v>
      </c>
      <c r="I29" s="381">
        <f t="array" ref="I29">IF((F29&gt;=1),MAX(IF(AB29:FI29=1,$AB$3:$FI$3)),"-")</f>
        <v>43455</v>
      </c>
      <c r="J29" s="775">
        <f t="array" ref="J29">IF((F29&gt;=1),MAX(IF(AB29:FI29=1,$AB$2:$FI$2)),"-")</f>
        <v>135</v>
      </c>
      <c r="K29" s="390">
        <f ca="1">IF(F29&gt;=1,COUNTIF(OFFSET(AB29,,J29,1,($FI$2-J29)),"&gt;1"),B29)</f>
        <v>2</v>
      </c>
      <c r="L29" s="390">
        <f ca="1">IF(F29&gt;=1,COUNTBLANK(OFFSET(AB29,,J29,1,($FI$2-J29)))+K29-1,"-")</f>
        <v>2</v>
      </c>
      <c r="M29" s="455">
        <f t="shared" si="8"/>
        <v>15</v>
      </c>
      <c r="N29" s="454">
        <f t="shared" si="9"/>
        <v>0.11029411764705882</v>
      </c>
      <c r="O29" s="162">
        <f t="shared" si="10"/>
        <v>12</v>
      </c>
      <c r="P29" s="453">
        <f t="shared" si="11"/>
        <v>8.8235294117647065E-2</v>
      </c>
      <c r="Q29" s="452">
        <f t="shared" si="12"/>
        <v>37</v>
      </c>
      <c r="R29" s="451">
        <f t="shared" si="13"/>
        <v>0.27205882352941174</v>
      </c>
      <c r="S29" s="368">
        <f>SUMPRODUCT((((AB$5:FI$5)/3)&gt;=(AB29:FI29))*1)-$B$5+B29-1</f>
        <v>52</v>
      </c>
      <c r="T29" s="163">
        <f t="shared" si="14"/>
        <v>0.38235294117647056</v>
      </c>
      <c r="U29" s="369">
        <f>SUMPRODUCT((((AB$5:FI$5)/2)&gt;=(AB29:FI29))*1)-$B$5+B29-1</f>
        <v>74</v>
      </c>
      <c r="V29" s="164">
        <f t="shared" si="15"/>
        <v>0.54411764705882348</v>
      </c>
      <c r="W29" s="165">
        <f t="array" ref="W29">SUM(1*(AB$5:FI$5=AB29:FI29))-1</f>
        <v>7</v>
      </c>
      <c r="X29" s="166">
        <f t="shared" si="16"/>
        <v>5.1470588235294115E-2</v>
      </c>
      <c r="Y29" s="395">
        <f t="shared" si="17"/>
        <v>6.25</v>
      </c>
      <c r="Z29" s="395">
        <f t="shared" si="18"/>
        <v>12.911764705882353</v>
      </c>
      <c r="AA29" s="403">
        <f t="shared" si="19"/>
        <v>0.48405466970387245</v>
      </c>
      <c r="AB29" s="99">
        <v>8</v>
      </c>
      <c r="AC29" s="95">
        <v>4</v>
      </c>
      <c r="AD29" s="95">
        <v>9</v>
      </c>
      <c r="AE29" s="89">
        <v>3</v>
      </c>
      <c r="AF29" s="89">
        <v>7</v>
      </c>
      <c r="AG29" s="89">
        <v>3</v>
      </c>
      <c r="AH29" s="89">
        <v>3</v>
      </c>
      <c r="AI29" s="89">
        <v>2</v>
      </c>
      <c r="AJ29" s="89">
        <v>6</v>
      </c>
      <c r="AK29" s="89">
        <v>7</v>
      </c>
      <c r="AL29" s="89">
        <v>6</v>
      </c>
      <c r="AM29" s="90">
        <v>5</v>
      </c>
      <c r="AN29" s="90">
        <v>2</v>
      </c>
      <c r="AO29" s="90">
        <v>3</v>
      </c>
      <c r="AP29" s="90">
        <v>8</v>
      </c>
      <c r="AQ29" s="90">
        <v>2</v>
      </c>
      <c r="AR29" s="90">
        <v>3</v>
      </c>
      <c r="AS29" s="90">
        <v>5</v>
      </c>
      <c r="AT29" s="90">
        <v>3</v>
      </c>
      <c r="AU29" s="91">
        <v>4</v>
      </c>
      <c r="AV29" s="91">
        <v>2</v>
      </c>
      <c r="AW29" s="91">
        <v>5</v>
      </c>
      <c r="AX29" s="91">
        <v>9</v>
      </c>
      <c r="AY29" s="91">
        <v>8</v>
      </c>
      <c r="AZ29" s="91">
        <v>5</v>
      </c>
      <c r="BA29" s="91">
        <v>7</v>
      </c>
      <c r="BB29" s="91">
        <v>7</v>
      </c>
      <c r="BC29" s="91">
        <v>9</v>
      </c>
      <c r="BD29" s="91">
        <v>1</v>
      </c>
      <c r="BE29" s="92">
        <v>4</v>
      </c>
      <c r="BF29" s="92">
        <v>5</v>
      </c>
      <c r="BG29" s="92">
        <v>9</v>
      </c>
      <c r="BH29" s="92">
        <v>1</v>
      </c>
      <c r="BI29" s="92">
        <v>6</v>
      </c>
      <c r="BJ29" s="92">
        <v>5</v>
      </c>
      <c r="BK29" s="92">
        <v>6</v>
      </c>
      <c r="BL29" s="92">
        <v>2</v>
      </c>
      <c r="BM29" s="92">
        <v>4</v>
      </c>
      <c r="BN29" s="92">
        <v>4</v>
      </c>
      <c r="BO29" s="92">
        <v>6</v>
      </c>
      <c r="BP29" s="93">
        <v>5</v>
      </c>
      <c r="BQ29" s="93">
        <v>1</v>
      </c>
      <c r="BR29" s="93">
        <v>2</v>
      </c>
      <c r="BS29" s="93">
        <v>2</v>
      </c>
      <c r="BT29" s="93">
        <v>4</v>
      </c>
      <c r="BU29" s="93">
        <v>6</v>
      </c>
      <c r="BV29" s="93">
        <v>6</v>
      </c>
      <c r="BW29" s="93">
        <v>5</v>
      </c>
      <c r="BX29" s="93">
        <v>5</v>
      </c>
      <c r="BY29" s="93">
        <v>6</v>
      </c>
      <c r="BZ29" s="94">
        <v>1</v>
      </c>
      <c r="CA29" s="94">
        <v>1</v>
      </c>
      <c r="CB29" s="94">
        <v>9</v>
      </c>
      <c r="CC29" s="94">
        <v>2</v>
      </c>
      <c r="CD29" s="94">
        <v>4</v>
      </c>
      <c r="CE29" s="94">
        <v>6</v>
      </c>
      <c r="CF29" s="94">
        <v>2</v>
      </c>
      <c r="CG29" s="94">
        <v>6</v>
      </c>
      <c r="CH29" s="94">
        <v>6</v>
      </c>
      <c r="CI29" s="94">
        <v>9</v>
      </c>
      <c r="CJ29" s="94">
        <v>7</v>
      </c>
      <c r="CK29" s="94">
        <v>12</v>
      </c>
      <c r="CL29" s="94">
        <v>2</v>
      </c>
      <c r="CM29" s="95">
        <v>7</v>
      </c>
      <c r="CN29" s="95">
        <v>14</v>
      </c>
      <c r="CO29" s="95">
        <v>12</v>
      </c>
      <c r="CP29" s="95">
        <v>12</v>
      </c>
      <c r="CQ29" s="95">
        <v>5</v>
      </c>
      <c r="CR29" s="95">
        <v>5</v>
      </c>
      <c r="CS29" s="95">
        <v>4</v>
      </c>
      <c r="CT29" s="95">
        <v>6</v>
      </c>
      <c r="CU29" s="95">
        <v>12</v>
      </c>
      <c r="CV29" s="95">
        <v>10</v>
      </c>
      <c r="CW29" s="95">
        <v>2</v>
      </c>
      <c r="CX29" s="95">
        <v>3</v>
      </c>
      <c r="CY29" s="89">
        <v>8</v>
      </c>
      <c r="CZ29" s="89">
        <v>9</v>
      </c>
      <c r="DA29" s="89">
        <v>3</v>
      </c>
      <c r="DB29" s="96">
        <v>13</v>
      </c>
      <c r="DC29" s="96">
        <v>5</v>
      </c>
      <c r="DD29" s="110">
        <v>9</v>
      </c>
      <c r="DE29" s="110">
        <v>2</v>
      </c>
      <c r="DF29" s="110">
        <v>13</v>
      </c>
      <c r="DG29" s="110">
        <v>4</v>
      </c>
      <c r="DH29" s="110">
        <v>18</v>
      </c>
      <c r="DI29" s="110">
        <v>8</v>
      </c>
      <c r="DJ29" s="110">
        <v>1</v>
      </c>
      <c r="DK29" s="110">
        <v>14</v>
      </c>
      <c r="DL29" s="372">
        <v>11</v>
      </c>
      <c r="DM29" s="372">
        <v>10</v>
      </c>
      <c r="DN29" s="372">
        <v>2</v>
      </c>
      <c r="DO29" s="372">
        <v>10</v>
      </c>
      <c r="DP29" s="372">
        <v>1</v>
      </c>
      <c r="DQ29" s="372">
        <v>6</v>
      </c>
      <c r="DR29" s="525">
        <v>13</v>
      </c>
      <c r="DS29" s="525">
        <v>10</v>
      </c>
      <c r="DT29" s="525">
        <v>3</v>
      </c>
      <c r="DU29" s="525">
        <v>17</v>
      </c>
      <c r="DV29" s="525">
        <v>8</v>
      </c>
      <c r="DW29" s="525">
        <v>9</v>
      </c>
      <c r="DX29" s="525">
        <v>4</v>
      </c>
      <c r="DY29" s="525">
        <v>7</v>
      </c>
      <c r="DZ29" s="648">
        <v>1</v>
      </c>
      <c r="EA29" s="648"/>
      <c r="EB29" s="648">
        <v>4</v>
      </c>
      <c r="EC29" s="648">
        <v>7</v>
      </c>
      <c r="ED29" s="648">
        <v>7</v>
      </c>
      <c r="EE29" s="648">
        <v>8</v>
      </c>
      <c r="EF29" s="648">
        <v>8</v>
      </c>
      <c r="EG29" s="648">
        <v>14</v>
      </c>
      <c r="EH29" s="648">
        <v>2</v>
      </c>
      <c r="EI29" s="648">
        <v>3</v>
      </c>
      <c r="EJ29" s="648">
        <v>7</v>
      </c>
      <c r="EK29" s="648">
        <v>4</v>
      </c>
      <c r="EL29" s="648">
        <v>7</v>
      </c>
      <c r="EM29" s="648">
        <v>8</v>
      </c>
      <c r="EN29" s="767">
        <v>4</v>
      </c>
      <c r="EO29" s="767">
        <v>13</v>
      </c>
      <c r="EP29" s="767">
        <v>12</v>
      </c>
      <c r="EQ29" s="767">
        <v>6</v>
      </c>
      <c r="ER29" s="767">
        <v>4</v>
      </c>
      <c r="ES29" s="767">
        <v>13</v>
      </c>
      <c r="ET29" s="767">
        <v>14</v>
      </c>
      <c r="EU29" s="767">
        <v>11</v>
      </c>
      <c r="EV29" s="767">
        <v>5</v>
      </c>
      <c r="EW29" s="767">
        <v>13</v>
      </c>
      <c r="EX29" s="767">
        <v>3</v>
      </c>
      <c r="EY29" s="767">
        <v>4</v>
      </c>
      <c r="EZ29" s="767">
        <v>14</v>
      </c>
      <c r="FA29" s="767">
        <v>5</v>
      </c>
      <c r="FB29" s="1662">
        <v>1</v>
      </c>
      <c r="FC29" s="1662">
        <v>9</v>
      </c>
      <c r="FD29" s="1662">
        <v>5</v>
      </c>
      <c r="FE29" s="1662">
        <v>2</v>
      </c>
      <c r="FF29" s="1662">
        <v>1</v>
      </c>
      <c r="FG29" s="1662">
        <v>3</v>
      </c>
      <c r="FH29" s="1662">
        <v>11</v>
      </c>
      <c r="FI29" s="1666"/>
    </row>
    <row r="30" spans="1:165" s="489" customFormat="1" ht="11.1" customHeight="1" x14ac:dyDescent="0.2">
      <c r="A30" s="59" t="s">
        <v>51</v>
      </c>
      <c r="B30" s="458">
        <f t="shared" si="3"/>
        <v>2</v>
      </c>
      <c r="C30" s="457">
        <f t="shared" si="4"/>
        <v>1.4598540145985401E-2</v>
      </c>
      <c r="D30" s="413">
        <f t="array" ref="D30">MIN(IF(AB30:FI30&gt;=1,$AB$3:$FI$3))</f>
        <v>39227</v>
      </c>
      <c r="E30" s="410">
        <f t="array" ref="E30">MAX(IF(AB30:FI30&gt;=1,$AB$3:$FI$3))</f>
        <v>39263</v>
      </c>
      <c r="F30" s="452">
        <f t="shared" si="5"/>
        <v>0</v>
      </c>
      <c r="G30" s="456">
        <f t="shared" si="6"/>
        <v>0</v>
      </c>
      <c r="H30" s="639" t="str">
        <f t="shared" si="7"/>
        <v>-</v>
      </c>
      <c r="I30" s="381" t="str">
        <f t="array" ref="I30">IF((F30&gt;=1),MAX(IF(AB30:FI30=1,$AB$3:$FI$3)),"-")</f>
        <v>-</v>
      </c>
      <c r="J30" s="775" t="str">
        <f t="array" ref="J30">IF((F30&gt;=1),MAX(IF(AB30:FI30=1,$AB$2:$FI$2)),"-")</f>
        <v>-</v>
      </c>
      <c r="K30" s="390">
        <f ca="1">IF(F30&gt;=1,COUNTIF(OFFSET(AB30,,J30,1,($FI$2-J30)),"&gt;1"),B30)</f>
        <v>2</v>
      </c>
      <c r="L30" s="390" t="str">
        <f ca="1">IF(F30&gt;=1,COUNTBLANK(OFFSET(AB30,,J30,1,($FI$2-J30)))+K30-1,"-")</f>
        <v>-</v>
      </c>
      <c r="M30" s="455">
        <f t="shared" si="8"/>
        <v>0</v>
      </c>
      <c r="N30" s="454">
        <f t="shared" si="9"/>
        <v>0</v>
      </c>
      <c r="O30" s="162">
        <f t="shared" si="10"/>
        <v>0</v>
      </c>
      <c r="P30" s="453">
        <f t="shared" si="11"/>
        <v>0</v>
      </c>
      <c r="Q30" s="452">
        <f t="shared" si="12"/>
        <v>0</v>
      </c>
      <c r="R30" s="451">
        <f t="shared" si="13"/>
        <v>0</v>
      </c>
      <c r="S30" s="368">
        <f>SUMPRODUCT((((AB$5:FI$5)/3)&gt;=(AB30:FI30))*1)-$B$5+B30-1</f>
        <v>0</v>
      </c>
      <c r="T30" s="163">
        <f t="shared" si="14"/>
        <v>0</v>
      </c>
      <c r="U30" s="369">
        <f>SUMPRODUCT((((AB$5:FI$5)/2)&gt;=(AB30:FI30))*1)-$B$5+B30-1</f>
        <v>0</v>
      </c>
      <c r="V30" s="164">
        <f t="shared" si="15"/>
        <v>0</v>
      </c>
      <c r="W30" s="165">
        <f t="array" ref="W30">SUM(1*(AB$5:FI$5=AB30:FI30))-1</f>
        <v>0</v>
      </c>
      <c r="X30" s="166">
        <f t="shared" si="16"/>
        <v>0</v>
      </c>
      <c r="Y30" s="395">
        <f t="shared" si="17"/>
        <v>9</v>
      </c>
      <c r="Z30" s="395">
        <f t="shared" si="18"/>
        <v>13</v>
      </c>
      <c r="AA30" s="403">
        <f t="shared" si="19"/>
        <v>0.69230769230769229</v>
      </c>
      <c r="AB30" s="99">
        <v>10</v>
      </c>
      <c r="AC30" s="95">
        <v>8</v>
      </c>
      <c r="AD30" s="95"/>
      <c r="AE30" s="89"/>
      <c r="AF30" s="89"/>
      <c r="AG30" s="89"/>
      <c r="AH30" s="89"/>
      <c r="AI30" s="89"/>
      <c r="AJ30" s="89"/>
      <c r="AK30" s="89"/>
      <c r="AL30" s="89"/>
      <c r="AM30" s="98"/>
      <c r="AN30" s="98"/>
      <c r="AO30" s="98"/>
      <c r="AP30" s="98"/>
      <c r="AQ30" s="98"/>
      <c r="AR30" s="98"/>
      <c r="AS30" s="98"/>
      <c r="AT30" s="90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89"/>
      <c r="CZ30" s="89"/>
      <c r="DA30" s="89"/>
      <c r="DB30" s="96"/>
      <c r="DC30" s="96"/>
      <c r="DD30" s="110"/>
      <c r="DE30" s="110"/>
      <c r="DF30" s="110"/>
      <c r="DG30" s="110"/>
      <c r="DH30" s="110"/>
      <c r="DI30" s="110"/>
      <c r="DJ30" s="110"/>
      <c r="DK30" s="110"/>
      <c r="DL30" s="372"/>
      <c r="DM30" s="372"/>
      <c r="DN30" s="372"/>
      <c r="DO30" s="372"/>
      <c r="DP30" s="372"/>
      <c r="DQ30" s="372"/>
      <c r="DR30" s="525"/>
      <c r="DS30" s="525"/>
      <c r="DT30" s="525"/>
      <c r="DU30" s="525"/>
      <c r="DV30" s="525"/>
      <c r="DW30" s="525"/>
      <c r="DX30" s="525"/>
      <c r="DY30" s="525"/>
      <c r="DZ30" s="648"/>
      <c r="EA30" s="648"/>
      <c r="EB30" s="648"/>
      <c r="EC30" s="648"/>
      <c r="ED30" s="648"/>
      <c r="EE30" s="648"/>
      <c r="EF30" s="648"/>
      <c r="EG30" s="648"/>
      <c r="EH30" s="648"/>
      <c r="EI30" s="648"/>
      <c r="EJ30" s="648"/>
      <c r="EK30" s="648"/>
      <c r="EL30" s="648"/>
      <c r="EM30" s="648"/>
      <c r="EN30" s="767"/>
      <c r="EO30" s="767"/>
      <c r="EP30" s="767"/>
      <c r="EQ30" s="767"/>
      <c r="ER30" s="767"/>
      <c r="ES30" s="767"/>
      <c r="ET30" s="767"/>
      <c r="EU30" s="767"/>
      <c r="EV30" s="767"/>
      <c r="EW30" s="767"/>
      <c r="EX30" s="767"/>
      <c r="EY30" s="767"/>
      <c r="EZ30" s="767"/>
      <c r="FA30" s="767"/>
      <c r="FB30" s="1662"/>
      <c r="FC30" s="1662"/>
      <c r="FD30" s="1662"/>
      <c r="FE30" s="1662"/>
      <c r="FF30" s="1662"/>
      <c r="FG30" s="1662"/>
      <c r="FH30" s="1662"/>
      <c r="FI30" s="1666"/>
    </row>
    <row r="31" spans="1:165" s="489" customFormat="1" ht="11.1" customHeight="1" x14ac:dyDescent="0.2">
      <c r="A31" s="60" t="s">
        <v>136</v>
      </c>
      <c r="B31" s="458">
        <f t="shared" si="3"/>
        <v>21</v>
      </c>
      <c r="C31" s="457">
        <f t="shared" si="4"/>
        <v>0.15328467153284672</v>
      </c>
      <c r="D31" s="413">
        <f t="array" ref="D31">MIN(IF(AB31:FI31&gt;=1,$AB$3:$FI$3))</f>
        <v>39227</v>
      </c>
      <c r="E31" s="410">
        <f t="array" ref="E31">MAX(IF(AB31:FI31&gt;=1,$AB$3:$FI$3))</f>
        <v>41670</v>
      </c>
      <c r="F31" s="452">
        <f t="shared" si="5"/>
        <v>4</v>
      </c>
      <c r="G31" s="456">
        <f t="shared" si="6"/>
        <v>0.19047619047619047</v>
      </c>
      <c r="H31" s="639">
        <f t="shared" si="7"/>
        <v>0.8</v>
      </c>
      <c r="I31" s="381">
        <f t="array" ref="I31">IF((F31&gt;=1),MAX(IF(AB31:FI31=1,$AB$3:$FI$3)),"-")</f>
        <v>41040</v>
      </c>
      <c r="J31" s="775">
        <f t="array" ref="J31">IF((F31&gt;=1),MAX(IF(AB31:FI31=1,$AB$2:$FI$2)),"-")</f>
        <v>50</v>
      </c>
      <c r="K31" s="390">
        <f ca="1">IF(F31&gt;=1,COUNTIF(OFFSET(AB31,,J31,1,($FI$2-J31)),"&gt;1"),B31)</f>
        <v>3</v>
      </c>
      <c r="L31" s="390">
        <f ca="1">IF(F31&gt;=1,COUNTBLANK(OFFSET(AB31,,J31,1,($FI$2-J31)))+K31-1,"-")</f>
        <v>87</v>
      </c>
      <c r="M31" s="455">
        <f t="shared" si="8"/>
        <v>1</v>
      </c>
      <c r="N31" s="454">
        <f t="shared" si="9"/>
        <v>4.7619047619047616E-2</v>
      </c>
      <c r="O31" s="162">
        <f t="shared" si="10"/>
        <v>1</v>
      </c>
      <c r="P31" s="453">
        <f t="shared" si="11"/>
        <v>4.7619047619047616E-2</v>
      </c>
      <c r="Q31" s="452">
        <f t="shared" si="12"/>
        <v>6</v>
      </c>
      <c r="R31" s="451">
        <f t="shared" si="13"/>
        <v>0.2857142857142857</v>
      </c>
      <c r="S31" s="368">
        <f>SUMPRODUCT((((AB$5:FI$5)/3)&gt;=(AB31:FI31))*1)-$B$5+B31-1</f>
        <v>8</v>
      </c>
      <c r="T31" s="163">
        <f t="shared" si="14"/>
        <v>0.38095238095238093</v>
      </c>
      <c r="U31" s="369">
        <f>SUMPRODUCT((((AB$5:FI$5)/2)&gt;=(AB31:FI31))*1)-$B$5+B31-1</f>
        <v>9</v>
      </c>
      <c r="V31" s="164">
        <f t="shared" si="15"/>
        <v>0.42857142857142855</v>
      </c>
      <c r="W31" s="165">
        <f t="array" ref="W31">SUM(1*(AB$5:FI$5=AB31:FI31))-1</f>
        <v>3</v>
      </c>
      <c r="X31" s="166">
        <f t="shared" si="16"/>
        <v>0.14285714285714285</v>
      </c>
      <c r="Y31" s="395">
        <f t="shared" si="17"/>
        <v>6.4761904761904763</v>
      </c>
      <c r="Z31" s="395">
        <f t="shared" si="18"/>
        <v>11.904761904761905</v>
      </c>
      <c r="AA31" s="403">
        <f t="shared" si="19"/>
        <v>0.54400000000000004</v>
      </c>
      <c r="AB31" s="99">
        <v>4</v>
      </c>
      <c r="AC31" s="95">
        <v>2</v>
      </c>
      <c r="AD31" s="95"/>
      <c r="AE31" s="89">
        <v>9</v>
      </c>
      <c r="AF31" s="89">
        <v>12</v>
      </c>
      <c r="AG31" s="89"/>
      <c r="AH31" s="89"/>
      <c r="AI31" s="89"/>
      <c r="AJ31" s="89">
        <v>3</v>
      </c>
      <c r="AK31" s="89">
        <v>11</v>
      </c>
      <c r="AL31" s="89">
        <v>11</v>
      </c>
      <c r="AM31" s="90">
        <v>4</v>
      </c>
      <c r="AN31" s="90"/>
      <c r="AO31" s="90"/>
      <c r="AP31" s="90"/>
      <c r="AQ31" s="90"/>
      <c r="AR31" s="90"/>
      <c r="AS31" s="90"/>
      <c r="AT31" s="90"/>
      <c r="AU31" s="91"/>
      <c r="AV31" s="91"/>
      <c r="AW31" s="91"/>
      <c r="AX31" s="91"/>
      <c r="AY31" s="91"/>
      <c r="AZ31" s="91">
        <v>1</v>
      </c>
      <c r="BA31" s="91"/>
      <c r="BB31" s="91"/>
      <c r="BC31" s="91"/>
      <c r="BD31" s="91"/>
      <c r="BE31" s="92">
        <v>1</v>
      </c>
      <c r="BF31" s="92"/>
      <c r="BG31" s="92"/>
      <c r="BH31" s="92">
        <v>5</v>
      </c>
      <c r="BI31" s="92">
        <v>9</v>
      </c>
      <c r="BJ31" s="92"/>
      <c r="BK31" s="92"/>
      <c r="BL31" s="92"/>
      <c r="BM31" s="92"/>
      <c r="BN31" s="92"/>
      <c r="BO31" s="92">
        <v>9</v>
      </c>
      <c r="BP31" s="93">
        <v>10</v>
      </c>
      <c r="BQ31" s="93"/>
      <c r="BR31" s="93"/>
      <c r="BS31" s="93">
        <v>10</v>
      </c>
      <c r="BT31" s="93">
        <v>1</v>
      </c>
      <c r="BU31" s="93"/>
      <c r="BV31" s="93"/>
      <c r="BW31" s="93"/>
      <c r="BX31" s="93">
        <v>7</v>
      </c>
      <c r="BY31" s="93">
        <v>1</v>
      </c>
      <c r="BZ31" s="94"/>
      <c r="CA31" s="94"/>
      <c r="CB31" s="94">
        <v>8</v>
      </c>
      <c r="CC31" s="94"/>
      <c r="CD31" s="94"/>
      <c r="CE31" s="94"/>
      <c r="CF31" s="94">
        <v>9</v>
      </c>
      <c r="CG31" s="94"/>
      <c r="CH31" s="94"/>
      <c r="CI31" s="94"/>
      <c r="CJ31" s="94"/>
      <c r="CK31" s="94"/>
      <c r="CL31" s="94"/>
      <c r="CM31" s="95"/>
      <c r="CN31" s="95"/>
      <c r="CO31" s="95"/>
      <c r="CP31" s="95"/>
      <c r="CQ31" s="95"/>
      <c r="CR31" s="95"/>
      <c r="CS31" s="95">
        <v>9</v>
      </c>
      <c r="CT31" s="95"/>
      <c r="CU31" s="95"/>
      <c r="CV31" s="95"/>
      <c r="CW31" s="95"/>
      <c r="CX31" s="95"/>
      <c r="CY31" s="89"/>
      <c r="CZ31" s="89"/>
      <c r="DA31" s="89"/>
      <c r="DB31" s="96"/>
      <c r="DC31" s="96"/>
      <c r="DD31" s="110"/>
      <c r="DE31" s="110"/>
      <c r="DF31" s="110"/>
      <c r="DG31" s="110"/>
      <c r="DH31" s="110"/>
      <c r="DI31" s="110"/>
      <c r="DJ31" s="110"/>
      <c r="DK31" s="110"/>
      <c r="DL31" s="372"/>
      <c r="DM31" s="372"/>
      <c r="DN31" s="372"/>
      <c r="DO31" s="372"/>
      <c r="DP31" s="372"/>
      <c r="DQ31" s="372"/>
      <c r="DR31" s="525"/>
      <c r="DS31" s="525"/>
      <c r="DT31" s="525"/>
      <c r="DU31" s="525"/>
      <c r="DV31" s="525"/>
      <c r="DW31" s="525"/>
      <c r="DX31" s="525"/>
      <c r="DY31" s="525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767"/>
      <c r="EO31" s="767"/>
      <c r="EP31" s="767"/>
      <c r="EQ31" s="767"/>
      <c r="ER31" s="767"/>
      <c r="ES31" s="767"/>
      <c r="ET31" s="767"/>
      <c r="EU31" s="767"/>
      <c r="EV31" s="767"/>
      <c r="EW31" s="767"/>
      <c r="EX31" s="767"/>
      <c r="EY31" s="767"/>
      <c r="EZ31" s="767"/>
      <c r="FA31" s="767"/>
      <c r="FB31" s="1662"/>
      <c r="FC31" s="1662"/>
      <c r="FD31" s="1662"/>
      <c r="FE31" s="1662"/>
      <c r="FF31" s="1662"/>
      <c r="FG31" s="1662"/>
      <c r="FH31" s="1662"/>
      <c r="FI31" s="1666"/>
    </row>
    <row r="32" spans="1:165" s="489" customFormat="1" ht="11.1" customHeight="1" x14ac:dyDescent="0.2">
      <c r="A32" s="64" t="s">
        <v>197</v>
      </c>
      <c r="B32" s="458">
        <f t="shared" si="3"/>
        <v>8</v>
      </c>
      <c r="C32" s="457">
        <f t="shared" si="4"/>
        <v>5.8394160583941604E-2</v>
      </c>
      <c r="D32" s="413">
        <f t="array" ref="D32">MIN(IF(AB32:FI32&gt;=1,$AB$3:$FI$3))</f>
        <v>39227</v>
      </c>
      <c r="E32" s="410">
        <f t="array" ref="E32">MAX(IF(AB32:FI32&gt;=1,$AB$3:$FI$3))</f>
        <v>39599</v>
      </c>
      <c r="F32" s="452">
        <f t="shared" si="5"/>
        <v>1</v>
      </c>
      <c r="G32" s="456">
        <f t="shared" si="6"/>
        <v>0.125</v>
      </c>
      <c r="H32" s="639">
        <f t="shared" si="7"/>
        <v>0.5</v>
      </c>
      <c r="I32" s="381">
        <f t="array" ref="I32">IF((F32&gt;=1),MAX(IF(AB32:FI32=1,$AB$3:$FI$3)),"-")</f>
        <v>39564</v>
      </c>
      <c r="J32" s="775">
        <f t="array" ref="J32">IF((F32&gt;=1),MAX(IF(AB32:FI32=1,$AB$2:$FI$2)),"-")</f>
        <v>10</v>
      </c>
      <c r="K32" s="390">
        <f ca="1">IF(F32&gt;=1,COUNTIF(OFFSET(AB32,,J32,1,($FI$2-J32)),"&gt;1"),B32)</f>
        <v>1</v>
      </c>
      <c r="L32" s="390">
        <f ca="1">IF(F32&gt;=1,COUNTBLANK(OFFSET(AB32,,J32,1,($FI$2-J32)))+K32-1,"-")</f>
        <v>127</v>
      </c>
      <c r="M32" s="455">
        <f t="shared" si="8"/>
        <v>1</v>
      </c>
      <c r="N32" s="454">
        <f t="shared" si="9"/>
        <v>0.125</v>
      </c>
      <c r="O32" s="162">
        <f t="shared" si="10"/>
        <v>0</v>
      </c>
      <c r="P32" s="453">
        <f t="shared" si="11"/>
        <v>0</v>
      </c>
      <c r="Q32" s="452">
        <f t="shared" si="12"/>
        <v>2</v>
      </c>
      <c r="R32" s="451">
        <f t="shared" si="13"/>
        <v>0.25</v>
      </c>
      <c r="S32" s="368">
        <f>SUMPRODUCT((((AB$5:FI$5)/3)&gt;=(AB32:FI32))*1)-$B$5+B32-1</f>
        <v>4</v>
      </c>
      <c r="T32" s="163">
        <f t="shared" si="14"/>
        <v>0.5</v>
      </c>
      <c r="U32" s="369">
        <f>SUMPRODUCT((((AB$5:FI$5)/2)&gt;=(AB32:FI32))*1)-$B$5+B32-1</f>
        <v>4</v>
      </c>
      <c r="V32" s="164">
        <f t="shared" si="15"/>
        <v>0.5</v>
      </c>
      <c r="W32" s="165">
        <f t="array" ref="W32">SUM(1*(AB$5:FI$5=AB32:FI32))-1</f>
        <v>0</v>
      </c>
      <c r="X32" s="166">
        <f t="shared" si="16"/>
        <v>0</v>
      </c>
      <c r="Y32" s="395">
        <f t="shared" si="17"/>
        <v>5.875</v>
      </c>
      <c r="Z32" s="395">
        <f t="shared" si="18"/>
        <v>12.75</v>
      </c>
      <c r="AA32" s="403">
        <f t="shared" si="19"/>
        <v>0.46078431372549017</v>
      </c>
      <c r="AB32" s="99">
        <v>7</v>
      </c>
      <c r="AC32" s="95">
        <v>11</v>
      </c>
      <c r="AD32" s="95">
        <v>6</v>
      </c>
      <c r="AE32" s="89"/>
      <c r="AF32" s="89">
        <v>4</v>
      </c>
      <c r="AG32" s="89">
        <v>12</v>
      </c>
      <c r="AH32" s="89"/>
      <c r="AI32" s="89"/>
      <c r="AJ32" s="89">
        <v>2</v>
      </c>
      <c r="AK32" s="89">
        <v>1</v>
      </c>
      <c r="AL32" s="89">
        <v>4</v>
      </c>
      <c r="AM32" s="90"/>
      <c r="AN32" s="90"/>
      <c r="AO32" s="90"/>
      <c r="AP32" s="90"/>
      <c r="AQ32" s="90"/>
      <c r="AR32" s="90"/>
      <c r="AS32" s="90"/>
      <c r="AT32" s="90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89"/>
      <c r="CZ32" s="89"/>
      <c r="DA32" s="89"/>
      <c r="DB32" s="96"/>
      <c r="DC32" s="96"/>
      <c r="DD32" s="110"/>
      <c r="DE32" s="110"/>
      <c r="DF32" s="110"/>
      <c r="DG32" s="110"/>
      <c r="DH32" s="110"/>
      <c r="DI32" s="110"/>
      <c r="DJ32" s="110"/>
      <c r="DK32" s="110"/>
      <c r="DL32" s="372"/>
      <c r="DM32" s="372"/>
      <c r="DN32" s="372"/>
      <c r="DO32" s="372"/>
      <c r="DP32" s="372"/>
      <c r="DQ32" s="372"/>
      <c r="DR32" s="525"/>
      <c r="DS32" s="525"/>
      <c r="DT32" s="525"/>
      <c r="DU32" s="525"/>
      <c r="DV32" s="525"/>
      <c r="DW32" s="525"/>
      <c r="DX32" s="525"/>
      <c r="DY32" s="525"/>
      <c r="DZ32" s="648"/>
      <c r="EA32" s="648"/>
      <c r="EB32" s="648"/>
      <c r="EC32" s="648"/>
      <c r="ED32" s="648"/>
      <c r="EE32" s="648"/>
      <c r="EF32" s="648"/>
      <c r="EG32" s="648"/>
      <c r="EH32" s="648"/>
      <c r="EI32" s="648"/>
      <c r="EJ32" s="648"/>
      <c r="EK32" s="648"/>
      <c r="EL32" s="648"/>
      <c r="EM32" s="648"/>
      <c r="EN32" s="767"/>
      <c r="EO32" s="767"/>
      <c r="EP32" s="767"/>
      <c r="EQ32" s="767"/>
      <c r="ER32" s="767"/>
      <c r="ES32" s="767"/>
      <c r="ET32" s="767"/>
      <c r="EU32" s="767"/>
      <c r="EV32" s="767"/>
      <c r="EW32" s="767"/>
      <c r="EX32" s="767"/>
      <c r="EY32" s="767"/>
      <c r="EZ32" s="767"/>
      <c r="FA32" s="767"/>
      <c r="FB32" s="1662"/>
      <c r="FC32" s="1662"/>
      <c r="FD32" s="1662"/>
      <c r="FE32" s="1662"/>
      <c r="FF32" s="1662"/>
      <c r="FG32" s="1662"/>
      <c r="FH32" s="1662"/>
      <c r="FI32" s="1666"/>
    </row>
    <row r="33" spans="1:165" s="489" customFormat="1" ht="11.1" customHeight="1" x14ac:dyDescent="0.2">
      <c r="A33" s="62" t="s">
        <v>145</v>
      </c>
      <c r="B33" s="458">
        <f t="shared" si="3"/>
        <v>9</v>
      </c>
      <c r="C33" s="457">
        <f t="shared" si="4"/>
        <v>6.569343065693431E-2</v>
      </c>
      <c r="D33" s="413">
        <f t="array" ref="D33">MIN(IF(AB33:FI33&gt;=1,$AB$3:$FI$3))</f>
        <v>39599</v>
      </c>
      <c r="E33" s="410">
        <f t="array" ref="E33">MAX(IF(AB33:FI33&gt;=1,$AB$3:$FI$3))</f>
        <v>40466</v>
      </c>
      <c r="F33" s="452">
        <f t="shared" si="5"/>
        <v>1</v>
      </c>
      <c r="G33" s="456">
        <f t="shared" si="6"/>
        <v>0.1111111111111111</v>
      </c>
      <c r="H33" s="639">
        <f t="shared" si="7"/>
        <v>0.33333333333333331</v>
      </c>
      <c r="I33" s="381">
        <f t="array" ref="I33">IF((F33&gt;=1),MAX(IF(AB33:FI33=1,$AB$3:$FI$3)),"-")</f>
        <v>39718</v>
      </c>
      <c r="J33" s="775">
        <f t="array" ref="J33">IF((F33&gt;=1),MAX(IF(AB33:FI33=1,$AB$2:$FI$2)),"-")</f>
        <v>12</v>
      </c>
      <c r="K33" s="390">
        <f ca="1">IF(F33&gt;=1,COUNTIF(OFFSET(AB33,,J33,1,($FI$2-J33)),"&gt;1"),B33)</f>
        <v>7</v>
      </c>
      <c r="L33" s="390">
        <f ca="1">IF(F33&gt;=1,COUNTBLANK(OFFSET(AB33,,J33,1,($FI$2-J33)))+K33-1,"-")</f>
        <v>125</v>
      </c>
      <c r="M33" s="455">
        <f t="shared" si="8"/>
        <v>2</v>
      </c>
      <c r="N33" s="454">
        <f t="shared" si="9"/>
        <v>0.22222222222222221</v>
      </c>
      <c r="O33" s="162">
        <f t="shared" si="10"/>
        <v>2</v>
      </c>
      <c r="P33" s="453">
        <f t="shared" si="11"/>
        <v>0.22222222222222221</v>
      </c>
      <c r="Q33" s="452">
        <f t="shared" si="12"/>
        <v>5</v>
      </c>
      <c r="R33" s="451">
        <f t="shared" si="13"/>
        <v>0.55555555555555558</v>
      </c>
      <c r="S33" s="368">
        <f>SUMPRODUCT((((AB$5:FI$5)/3)&gt;=(AB33:FI33))*1)-$B$5+B33-1</f>
        <v>5</v>
      </c>
      <c r="T33" s="163">
        <f t="shared" si="14"/>
        <v>0.55555555555555558</v>
      </c>
      <c r="U33" s="369">
        <f>SUMPRODUCT((((AB$5:FI$5)/2)&gt;=(AB33:FI33))*1)-$B$5+B33-1</f>
        <v>6</v>
      </c>
      <c r="V33" s="164">
        <f t="shared" si="15"/>
        <v>0.66666666666666663</v>
      </c>
      <c r="W33" s="165">
        <f t="array" ref="W33">SUM(1*(AB$5:FI$5=AB33:FI33))-1</f>
        <v>1</v>
      </c>
      <c r="X33" s="166">
        <f t="shared" si="16"/>
        <v>0.1111111111111111</v>
      </c>
      <c r="Y33" s="395">
        <f t="shared" si="17"/>
        <v>4.8888888888888893</v>
      </c>
      <c r="Z33" s="395">
        <f t="shared" si="18"/>
        <v>11.666666666666666</v>
      </c>
      <c r="AA33" s="403">
        <f t="shared" si="19"/>
        <v>0.41904761904761911</v>
      </c>
      <c r="AB33" s="97"/>
      <c r="AC33" s="88"/>
      <c r="AD33" s="88"/>
      <c r="AE33" s="89"/>
      <c r="AF33" s="89"/>
      <c r="AG33" s="89"/>
      <c r="AH33" s="89"/>
      <c r="AI33" s="89"/>
      <c r="AJ33" s="89"/>
      <c r="AK33" s="89"/>
      <c r="AL33" s="89">
        <v>2</v>
      </c>
      <c r="AM33" s="90">
        <v>1</v>
      </c>
      <c r="AN33" s="90"/>
      <c r="AO33" s="90"/>
      <c r="AP33" s="90">
        <v>2</v>
      </c>
      <c r="AQ33" s="90">
        <v>4</v>
      </c>
      <c r="AR33" s="90"/>
      <c r="AS33" s="90"/>
      <c r="AT33" s="90"/>
      <c r="AU33" s="91"/>
      <c r="AV33" s="91">
        <v>12</v>
      </c>
      <c r="AW33" s="91">
        <v>3</v>
      </c>
      <c r="AX33" s="91"/>
      <c r="AY33" s="91">
        <v>3</v>
      </c>
      <c r="AZ33" s="91">
        <v>11</v>
      </c>
      <c r="BA33" s="91"/>
      <c r="BB33" s="91"/>
      <c r="BC33" s="91"/>
      <c r="BD33" s="91"/>
      <c r="BE33" s="92"/>
      <c r="BF33" s="92">
        <v>6</v>
      </c>
      <c r="BG33" s="92"/>
      <c r="BH33" s="92"/>
      <c r="BI33" s="92"/>
      <c r="BJ33" s="92"/>
      <c r="BK33" s="92"/>
      <c r="BL33" s="92"/>
      <c r="BM33" s="92"/>
      <c r="BN33" s="92"/>
      <c r="BO33" s="92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89"/>
      <c r="CZ33" s="89"/>
      <c r="DA33" s="89"/>
      <c r="DB33" s="96"/>
      <c r="DC33" s="96"/>
      <c r="DD33" s="110"/>
      <c r="DE33" s="110"/>
      <c r="DF33" s="110"/>
      <c r="DG33" s="110"/>
      <c r="DH33" s="110"/>
      <c r="DI33" s="110"/>
      <c r="DJ33" s="110"/>
      <c r="DK33" s="110"/>
      <c r="DL33" s="372"/>
      <c r="DM33" s="372"/>
      <c r="DN33" s="372"/>
      <c r="DO33" s="372"/>
      <c r="DP33" s="372"/>
      <c r="DQ33" s="372"/>
      <c r="DR33" s="525"/>
      <c r="DS33" s="525"/>
      <c r="DT33" s="525"/>
      <c r="DU33" s="525"/>
      <c r="DV33" s="525"/>
      <c r="DW33" s="525"/>
      <c r="DX33" s="525"/>
      <c r="DY33" s="525"/>
      <c r="DZ33" s="648"/>
      <c r="EA33" s="648"/>
      <c r="EB33" s="648"/>
      <c r="EC33" s="648"/>
      <c r="ED33" s="648"/>
      <c r="EE33" s="648"/>
      <c r="EF33" s="648"/>
      <c r="EG33" s="648"/>
      <c r="EH33" s="648"/>
      <c r="EI33" s="648"/>
      <c r="EJ33" s="648"/>
      <c r="EK33" s="648"/>
      <c r="EL33" s="648"/>
      <c r="EM33" s="648"/>
      <c r="EN33" s="767"/>
      <c r="EO33" s="767"/>
      <c r="EP33" s="767"/>
      <c r="EQ33" s="767"/>
      <c r="ER33" s="767"/>
      <c r="ES33" s="767"/>
      <c r="ET33" s="767"/>
      <c r="EU33" s="767"/>
      <c r="EV33" s="767"/>
      <c r="EW33" s="767"/>
      <c r="EX33" s="767"/>
      <c r="EY33" s="767"/>
      <c r="EZ33" s="767"/>
      <c r="FA33" s="767"/>
      <c r="FB33" s="1662"/>
      <c r="FC33" s="1662"/>
      <c r="FD33" s="1662"/>
      <c r="FE33" s="1662"/>
      <c r="FF33" s="1662"/>
      <c r="FG33" s="1662"/>
      <c r="FH33" s="1662"/>
      <c r="FI33" s="1666"/>
    </row>
    <row r="34" spans="1:165" s="489" customFormat="1" ht="11.1" customHeight="1" x14ac:dyDescent="0.2">
      <c r="A34" s="59" t="s">
        <v>118</v>
      </c>
      <c r="B34" s="458">
        <f t="shared" si="3"/>
        <v>1</v>
      </c>
      <c r="C34" s="457">
        <f t="shared" si="4"/>
        <v>7.2992700729927005E-3</v>
      </c>
      <c r="D34" s="413">
        <f t="array" ref="D34">MIN(IF(AB34:FI34&gt;=1,$AB$3:$FI$3))</f>
        <v>41040</v>
      </c>
      <c r="E34" s="410">
        <f t="array" ref="E34">MAX(IF(AB34:FI34&gt;=1,$AB$3:$FI$3))</f>
        <v>41040</v>
      </c>
      <c r="F34" s="452">
        <f t="shared" si="5"/>
        <v>0</v>
      </c>
      <c r="G34" s="456">
        <f t="shared" si="6"/>
        <v>0</v>
      </c>
      <c r="H34" s="639" t="str">
        <f t="shared" si="7"/>
        <v>-</v>
      </c>
      <c r="I34" s="381" t="str">
        <f t="array" ref="I34">IF((F34&gt;=1),MAX(IF(AB34:FI34=1,$AB$3:$FI$3)),"-")</f>
        <v>-</v>
      </c>
      <c r="J34" s="775" t="str">
        <f t="array" ref="J34">IF((F34&gt;=1),MAX(IF(AB34:FI34=1,$AB$2:$FI$2)),"-")</f>
        <v>-</v>
      </c>
      <c r="K34" s="390">
        <f ca="1">IF(F34&gt;=1,COUNTIF(OFFSET(AB34,,J34,1,($FI$2-J34)),"&gt;1"),B34)</f>
        <v>1</v>
      </c>
      <c r="L34" s="390" t="str">
        <f ca="1">IF(F34&gt;=1,COUNTBLANK(OFFSET(AB34,,J34,1,($FI$2-J34)))+K34-1,"-")</f>
        <v>-</v>
      </c>
      <c r="M34" s="455">
        <f t="shared" si="8"/>
        <v>0</v>
      </c>
      <c r="N34" s="454">
        <f t="shared" si="9"/>
        <v>0</v>
      </c>
      <c r="O34" s="162">
        <f t="shared" si="10"/>
        <v>0</v>
      </c>
      <c r="P34" s="453">
        <f t="shared" si="11"/>
        <v>0</v>
      </c>
      <c r="Q34" s="452">
        <f t="shared" si="12"/>
        <v>0</v>
      </c>
      <c r="R34" s="451">
        <f t="shared" si="13"/>
        <v>0</v>
      </c>
      <c r="S34" s="368">
        <f>SUMPRODUCT((((AB$5:FI$5)/3)&gt;=(AB34:FI34))*1)-$B$5+B34-1</f>
        <v>0</v>
      </c>
      <c r="T34" s="163">
        <f t="shared" si="14"/>
        <v>0</v>
      </c>
      <c r="U34" s="369">
        <f>SUMPRODUCT((((AB$5:FI$5)/2)&gt;=(AB34:FI34))*1)-$B$5+B34-1</f>
        <v>0</v>
      </c>
      <c r="V34" s="164">
        <f t="shared" si="15"/>
        <v>0</v>
      </c>
      <c r="W34" s="165">
        <f t="array" ref="W34">SUM(1*(AB$5:FI$5=AB34:FI34))-1</f>
        <v>0</v>
      </c>
      <c r="X34" s="166">
        <f t="shared" si="16"/>
        <v>0</v>
      </c>
      <c r="Y34" s="395">
        <f t="shared" si="17"/>
        <v>9</v>
      </c>
      <c r="Z34" s="395">
        <f t="shared" si="18"/>
        <v>14</v>
      </c>
      <c r="AA34" s="403">
        <f t="shared" si="19"/>
        <v>0.6428571428571429</v>
      </c>
      <c r="AB34" s="100"/>
      <c r="AC34" s="101"/>
      <c r="AD34" s="101"/>
      <c r="AE34" s="102"/>
      <c r="AF34" s="102"/>
      <c r="AG34" s="102"/>
      <c r="AH34" s="102"/>
      <c r="AI34" s="102"/>
      <c r="AJ34" s="102"/>
      <c r="AK34" s="102"/>
      <c r="AL34" s="102"/>
      <c r="AM34" s="103"/>
      <c r="AN34" s="103"/>
      <c r="AO34" s="103"/>
      <c r="AP34" s="103"/>
      <c r="AQ34" s="103"/>
      <c r="AR34" s="103"/>
      <c r="AS34" s="103"/>
      <c r="AT34" s="104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>
        <v>9</v>
      </c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2"/>
      <c r="CZ34" s="102"/>
      <c r="DA34" s="102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373"/>
      <c r="DM34" s="373"/>
      <c r="DN34" s="373"/>
      <c r="DO34" s="373"/>
      <c r="DP34" s="373"/>
      <c r="DQ34" s="373"/>
      <c r="DR34" s="526"/>
      <c r="DS34" s="526"/>
      <c r="DT34" s="526"/>
      <c r="DU34" s="526"/>
      <c r="DV34" s="526"/>
      <c r="DW34" s="526"/>
      <c r="DX34" s="526"/>
      <c r="DY34" s="526"/>
      <c r="DZ34" s="649"/>
      <c r="EA34" s="649"/>
      <c r="EB34" s="649"/>
      <c r="EC34" s="649"/>
      <c r="ED34" s="649"/>
      <c r="EE34" s="649"/>
      <c r="EF34" s="649"/>
      <c r="EG34" s="649"/>
      <c r="EH34" s="649"/>
      <c r="EI34" s="649"/>
      <c r="EJ34" s="649"/>
      <c r="EK34" s="649"/>
      <c r="EL34" s="649"/>
      <c r="EM34" s="649"/>
      <c r="EN34" s="768"/>
      <c r="EO34" s="768"/>
      <c r="EP34" s="768"/>
      <c r="EQ34" s="768"/>
      <c r="ER34" s="768"/>
      <c r="ES34" s="768"/>
      <c r="ET34" s="768"/>
      <c r="EU34" s="768"/>
      <c r="EV34" s="768"/>
      <c r="EW34" s="768"/>
      <c r="EX34" s="768"/>
      <c r="EY34" s="768"/>
      <c r="EZ34" s="768"/>
      <c r="FA34" s="768"/>
      <c r="FB34" s="1663"/>
      <c r="FC34" s="1663"/>
      <c r="FD34" s="1663"/>
      <c r="FE34" s="1663"/>
      <c r="FF34" s="1663"/>
      <c r="FG34" s="1663"/>
      <c r="FH34" s="1663"/>
      <c r="FI34" s="1667"/>
    </row>
    <row r="35" spans="1:165" s="489" customFormat="1" ht="11.1" customHeight="1" x14ac:dyDescent="0.2">
      <c r="A35" s="59" t="s">
        <v>37</v>
      </c>
      <c r="B35" s="458">
        <f t="shared" si="3"/>
        <v>4</v>
      </c>
      <c r="C35" s="457">
        <f t="shared" si="4"/>
        <v>2.9197080291970802E-2</v>
      </c>
      <c r="D35" s="413">
        <f t="array" ref="D35">MIN(IF(AB35:FI35&gt;=1,$AB$3:$FI$3))</f>
        <v>39718</v>
      </c>
      <c r="E35" s="410">
        <f t="array" ref="E35">MAX(IF(AB35:FI35&gt;=1,$AB$3:$FI$3))</f>
        <v>41397</v>
      </c>
      <c r="F35" s="452">
        <f t="shared" si="5"/>
        <v>0</v>
      </c>
      <c r="G35" s="456">
        <f t="shared" si="6"/>
        <v>0</v>
      </c>
      <c r="H35" s="639" t="str">
        <f t="shared" si="7"/>
        <v>-</v>
      </c>
      <c r="I35" s="381" t="str">
        <f t="array" ref="I35">IF((F35&gt;=1),MAX(IF(AB35:FI35=1,$AB$3:$FI$3)),"-")</f>
        <v>-</v>
      </c>
      <c r="J35" s="775" t="str">
        <f t="array" ref="J35">IF((F35&gt;=1),MAX(IF(AB35:FI35=1,$AB$2:$FI$2)),"-")</f>
        <v>-</v>
      </c>
      <c r="K35" s="390">
        <f ca="1">IF(F35&gt;=1,COUNTIF(OFFSET(AB35,,J35,1,($FI$2-J35)),"&gt;1"),B35)</f>
        <v>4</v>
      </c>
      <c r="L35" s="390" t="str">
        <f ca="1">IF(F35&gt;=1,COUNTBLANK(OFFSET(AB35,,J35,1,($FI$2-J35)))+K35-1,"-")</f>
        <v>-</v>
      </c>
      <c r="M35" s="455">
        <f t="shared" si="8"/>
        <v>1</v>
      </c>
      <c r="N35" s="454">
        <f t="shared" si="9"/>
        <v>0.25</v>
      </c>
      <c r="O35" s="162">
        <f t="shared" si="10"/>
        <v>0</v>
      </c>
      <c r="P35" s="453">
        <f t="shared" si="11"/>
        <v>0</v>
      </c>
      <c r="Q35" s="452">
        <f t="shared" si="12"/>
        <v>1</v>
      </c>
      <c r="R35" s="451">
        <f t="shared" si="13"/>
        <v>0.25</v>
      </c>
      <c r="S35" s="368">
        <f>SUMPRODUCT((((AB$5:FI$5)/3)&gt;=(AB35:FI35))*1)-$B$5+B35-1</f>
        <v>1</v>
      </c>
      <c r="T35" s="163">
        <f t="shared" si="14"/>
        <v>0.25</v>
      </c>
      <c r="U35" s="369">
        <f>SUMPRODUCT((((AB$5:FI$5)/2)&gt;=(AB35:FI35))*1)-$B$5+B35-1</f>
        <v>2</v>
      </c>
      <c r="V35" s="164">
        <f t="shared" si="15"/>
        <v>0.5</v>
      </c>
      <c r="W35" s="165">
        <f t="array" ref="W35">SUM(1*(AB$5:FI$5=AB35:FI35))-1</f>
        <v>0</v>
      </c>
      <c r="X35" s="166">
        <f t="shared" si="16"/>
        <v>0</v>
      </c>
      <c r="Y35" s="395">
        <f t="shared" si="17"/>
        <v>7.25</v>
      </c>
      <c r="Z35" s="395">
        <f t="shared" si="18"/>
        <v>13.75</v>
      </c>
      <c r="AA35" s="403">
        <f t="shared" si="19"/>
        <v>0.52727272727272723</v>
      </c>
      <c r="AB35" s="100"/>
      <c r="AC35" s="101"/>
      <c r="AD35" s="101"/>
      <c r="AE35" s="102"/>
      <c r="AF35" s="102"/>
      <c r="AG35" s="102"/>
      <c r="AH35" s="102"/>
      <c r="AI35" s="102"/>
      <c r="AJ35" s="102"/>
      <c r="AK35" s="102"/>
      <c r="AL35" s="102"/>
      <c r="AM35" s="104">
        <v>9</v>
      </c>
      <c r="AN35" s="104"/>
      <c r="AO35" s="104"/>
      <c r="AP35" s="104"/>
      <c r="AQ35" s="104"/>
      <c r="AR35" s="104">
        <v>2</v>
      </c>
      <c r="AS35" s="104"/>
      <c r="AT35" s="104"/>
      <c r="AU35" s="105"/>
      <c r="AV35" s="105"/>
      <c r="AW35" s="105"/>
      <c r="AX35" s="105"/>
      <c r="AY35" s="105">
        <v>12</v>
      </c>
      <c r="AZ35" s="105"/>
      <c r="BA35" s="105"/>
      <c r="BB35" s="105"/>
      <c r="BC35" s="105"/>
      <c r="BD35" s="105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>
        <v>6</v>
      </c>
      <c r="CL35" s="108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2"/>
      <c r="CZ35" s="102"/>
      <c r="DA35" s="102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373"/>
      <c r="DM35" s="373"/>
      <c r="DN35" s="373"/>
      <c r="DO35" s="373"/>
      <c r="DP35" s="373"/>
      <c r="DQ35" s="373"/>
      <c r="DR35" s="526"/>
      <c r="DS35" s="526"/>
      <c r="DT35" s="526"/>
      <c r="DU35" s="526"/>
      <c r="DV35" s="526"/>
      <c r="DW35" s="526"/>
      <c r="DX35" s="526"/>
      <c r="DY35" s="526"/>
      <c r="DZ35" s="649"/>
      <c r="EA35" s="649"/>
      <c r="EB35" s="649"/>
      <c r="EC35" s="649"/>
      <c r="ED35" s="649"/>
      <c r="EE35" s="649"/>
      <c r="EF35" s="649"/>
      <c r="EG35" s="649"/>
      <c r="EH35" s="649"/>
      <c r="EI35" s="649"/>
      <c r="EJ35" s="649"/>
      <c r="EK35" s="649"/>
      <c r="EL35" s="649"/>
      <c r="EM35" s="649"/>
      <c r="EN35" s="768"/>
      <c r="EO35" s="768"/>
      <c r="EP35" s="768"/>
      <c r="EQ35" s="768"/>
      <c r="ER35" s="768"/>
      <c r="ES35" s="768"/>
      <c r="ET35" s="768"/>
      <c r="EU35" s="768"/>
      <c r="EV35" s="768"/>
      <c r="EW35" s="768"/>
      <c r="EX35" s="768"/>
      <c r="EY35" s="768"/>
      <c r="EZ35" s="768"/>
      <c r="FA35" s="768"/>
      <c r="FB35" s="1663"/>
      <c r="FC35" s="1663"/>
      <c r="FD35" s="1663"/>
      <c r="FE35" s="1663"/>
      <c r="FF35" s="1663"/>
      <c r="FG35" s="1663"/>
      <c r="FH35" s="1663"/>
      <c r="FI35" s="1667"/>
    </row>
    <row r="36" spans="1:165" s="489" customFormat="1" ht="11.1" customHeight="1" x14ac:dyDescent="0.2">
      <c r="A36" s="62" t="s">
        <v>210</v>
      </c>
      <c r="B36" s="458">
        <f t="shared" si="3"/>
        <v>9</v>
      </c>
      <c r="C36" s="457">
        <f t="shared" si="4"/>
        <v>6.569343065693431E-2</v>
      </c>
      <c r="D36" s="413">
        <f t="array" ref="D36">MIN(IF(AB36:FI36&gt;=1,$AB$3:$FI$3))</f>
        <v>41754</v>
      </c>
      <c r="E36" s="410">
        <f t="array" ref="E36">MAX(IF(AB36:FI36&gt;=1,$AB$3:$FI$3))</f>
        <v>42797</v>
      </c>
      <c r="F36" s="452">
        <f t="shared" si="5"/>
        <v>1</v>
      </c>
      <c r="G36" s="456">
        <f t="shared" si="6"/>
        <v>0.1111111111111111</v>
      </c>
      <c r="H36" s="639">
        <f t="shared" si="7"/>
        <v>1</v>
      </c>
      <c r="I36" s="381">
        <f t="array" ref="I36">IF((F36&gt;=1),MAX(IF(AB36:FI36=1,$AB$3:$FI$3)),"-")</f>
        <v>42720</v>
      </c>
      <c r="J36" s="775">
        <f t="array" ref="J36">IF((F36&gt;=1),MAX(IF(AB36:FI36=1,$AB$2:$FI$2)),"-")</f>
        <v>108</v>
      </c>
      <c r="K36" s="390">
        <f ca="1">IF(F36&gt;=1,COUNTIF(OFFSET(AB36,,J36,1,($FI$2-J36)),"&gt;1"),B36)</f>
        <v>1</v>
      </c>
      <c r="L36" s="390">
        <f ca="1">IF(F36&gt;=1,COUNTBLANK(OFFSET(AB36,,J36,1,($FI$2-J36)))+K36-1,"-")</f>
        <v>29</v>
      </c>
      <c r="M36" s="455">
        <f t="shared" si="8"/>
        <v>0</v>
      </c>
      <c r="N36" s="454">
        <f t="shared" si="9"/>
        <v>0</v>
      </c>
      <c r="O36" s="162">
        <f t="shared" si="10"/>
        <v>0</v>
      </c>
      <c r="P36" s="453">
        <f t="shared" si="11"/>
        <v>0</v>
      </c>
      <c r="Q36" s="452">
        <f t="shared" si="12"/>
        <v>1</v>
      </c>
      <c r="R36" s="451">
        <f t="shared" si="13"/>
        <v>0.1111111111111111</v>
      </c>
      <c r="S36" s="368">
        <f>SUMPRODUCT((((AB$5:FI$5)/3)&gt;=(AB36:FI36))*1)-$B$5+B36-1</f>
        <v>2</v>
      </c>
      <c r="T36" s="163">
        <f t="shared" si="14"/>
        <v>0.22222222222222221</v>
      </c>
      <c r="U36" s="369">
        <f>SUMPRODUCT((((AB$5:FI$5)/2)&gt;=(AB36:FI36))*1)-$B$5+B36-1</f>
        <v>2</v>
      </c>
      <c r="V36" s="164">
        <f t="shared" si="15"/>
        <v>0.22222222222222221</v>
      </c>
      <c r="W36" s="165">
        <f t="array" ref="W36">SUM(1*(AB$5:FI$5=AB36:FI36))-1</f>
        <v>1</v>
      </c>
      <c r="X36" s="166">
        <f t="shared" si="16"/>
        <v>0.1111111111111111</v>
      </c>
      <c r="Y36" s="395">
        <f t="shared" si="17"/>
        <v>10.333333333333334</v>
      </c>
      <c r="Z36" s="395">
        <f t="shared" si="18"/>
        <v>15.777777777777779</v>
      </c>
      <c r="AA36" s="403">
        <f t="shared" si="19"/>
        <v>0.65492957746478875</v>
      </c>
      <c r="AB36" s="100"/>
      <c r="AC36" s="101"/>
      <c r="AD36" s="101"/>
      <c r="AE36" s="102"/>
      <c r="AF36" s="102"/>
      <c r="AG36" s="102"/>
      <c r="AH36" s="102"/>
      <c r="AI36" s="102"/>
      <c r="AJ36" s="102"/>
      <c r="AK36" s="102"/>
      <c r="AL36" s="102"/>
      <c r="AM36" s="103"/>
      <c r="AN36" s="103"/>
      <c r="AO36" s="103"/>
      <c r="AP36" s="103"/>
      <c r="AQ36" s="103"/>
      <c r="AR36" s="103"/>
      <c r="AS36" s="103"/>
      <c r="AT36" s="104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>
        <v>11</v>
      </c>
      <c r="CW36" s="109"/>
      <c r="CX36" s="109"/>
      <c r="CY36" s="102"/>
      <c r="CZ36" s="102"/>
      <c r="DA36" s="102"/>
      <c r="DB36" s="110"/>
      <c r="DC36" s="110">
        <v>11</v>
      </c>
      <c r="DD36" s="110"/>
      <c r="DE36" s="110"/>
      <c r="DF36" s="110"/>
      <c r="DG36" s="110">
        <v>11</v>
      </c>
      <c r="DH36" s="110"/>
      <c r="DI36" s="110"/>
      <c r="DJ36" s="110"/>
      <c r="DK36" s="110"/>
      <c r="DL36" s="373"/>
      <c r="DM36" s="373">
        <v>14</v>
      </c>
      <c r="DN36" s="373"/>
      <c r="DO36" s="373"/>
      <c r="DP36" s="373"/>
      <c r="DQ36" s="373">
        <v>15</v>
      </c>
      <c r="DR36" s="526"/>
      <c r="DS36" s="526">
        <v>4</v>
      </c>
      <c r="DT36" s="526"/>
      <c r="DU36" s="526"/>
      <c r="DV36" s="526">
        <v>9</v>
      </c>
      <c r="DW36" s="526"/>
      <c r="DX36" s="526"/>
      <c r="DY36" s="526"/>
      <c r="DZ36" s="649"/>
      <c r="EA36" s="649"/>
      <c r="EB36" s="649"/>
      <c r="EC36" s="649"/>
      <c r="ED36" s="649"/>
      <c r="EE36" s="649">
        <v>1</v>
      </c>
      <c r="EF36" s="649"/>
      <c r="EG36" s="649"/>
      <c r="EH36" s="649"/>
      <c r="EI36" s="649">
        <v>17</v>
      </c>
      <c r="EJ36" s="649"/>
      <c r="EK36" s="649"/>
      <c r="EL36" s="649"/>
      <c r="EM36" s="649"/>
      <c r="EN36" s="768"/>
      <c r="EO36" s="768"/>
      <c r="EP36" s="768"/>
      <c r="EQ36" s="768"/>
      <c r="ER36" s="768"/>
      <c r="ES36" s="768"/>
      <c r="ET36" s="768"/>
      <c r="EU36" s="768"/>
      <c r="EV36" s="768"/>
      <c r="EW36" s="768"/>
      <c r="EX36" s="768"/>
      <c r="EY36" s="768"/>
      <c r="EZ36" s="768"/>
      <c r="FA36" s="768"/>
      <c r="FB36" s="1663"/>
      <c r="FC36" s="1663"/>
      <c r="FD36" s="1663"/>
      <c r="FE36" s="1663"/>
      <c r="FF36" s="1663"/>
      <c r="FG36" s="1663"/>
      <c r="FH36" s="1663"/>
      <c r="FI36" s="1667"/>
    </row>
    <row r="37" spans="1:165" s="489" customFormat="1" ht="11.1" customHeight="1" x14ac:dyDescent="0.2">
      <c r="A37" s="59" t="s">
        <v>5</v>
      </c>
      <c r="B37" s="458">
        <f t="shared" si="3"/>
        <v>3</v>
      </c>
      <c r="C37" s="457">
        <f t="shared" si="4"/>
        <v>2.1897810218978103E-2</v>
      </c>
      <c r="D37" s="413">
        <f t="array" ref="D37">MIN(IF(AB37:FI37&gt;=1,$AB$3:$FI$3))</f>
        <v>39263</v>
      </c>
      <c r="E37" s="410">
        <f t="array" ref="E37">MAX(IF(AB37:FI37&gt;=1,$AB$3:$FI$3))</f>
        <v>39389</v>
      </c>
      <c r="F37" s="452">
        <f t="shared" si="5"/>
        <v>0</v>
      </c>
      <c r="G37" s="456">
        <f t="shared" si="6"/>
        <v>0</v>
      </c>
      <c r="H37" s="639" t="str">
        <f t="shared" si="7"/>
        <v>-</v>
      </c>
      <c r="I37" s="381" t="str">
        <f t="array" ref="I37">IF((F37&gt;=1),MAX(IF(AB37:FI37=1,$AB$3:$FI$3)),"-")</f>
        <v>-</v>
      </c>
      <c r="J37" s="775" t="str">
        <f t="array" ref="J37">IF((F37&gt;=1),MAX(IF(AB37:FI37=1,$AB$2:$FI$2)),"-")</f>
        <v>-</v>
      </c>
      <c r="K37" s="390">
        <f ca="1">IF(F37&gt;=1,COUNTIF(OFFSET(AB37,,J37,1,($FI$2-J37)),"&gt;1"),B37)</f>
        <v>3</v>
      </c>
      <c r="L37" s="390" t="str">
        <f ca="1">IF(F37&gt;=1,COUNTBLANK(OFFSET(AB37,,J37,1,($FI$2-J37)))+K37-1,"-")</f>
        <v>-</v>
      </c>
      <c r="M37" s="455">
        <f t="shared" si="8"/>
        <v>0</v>
      </c>
      <c r="N37" s="454">
        <f t="shared" si="9"/>
        <v>0</v>
      </c>
      <c r="O37" s="162">
        <f t="shared" si="10"/>
        <v>0</v>
      </c>
      <c r="P37" s="453">
        <f t="shared" si="11"/>
        <v>0</v>
      </c>
      <c r="Q37" s="452">
        <f t="shared" si="12"/>
        <v>0</v>
      </c>
      <c r="R37" s="451">
        <f t="shared" si="13"/>
        <v>0</v>
      </c>
      <c r="S37" s="368">
        <f>SUMPRODUCT((((AB$5:FI$5)/3)&gt;=(AB37:FI37))*1)-$B$5+B37-1</f>
        <v>0</v>
      </c>
      <c r="T37" s="163">
        <f t="shared" si="14"/>
        <v>0</v>
      </c>
      <c r="U37" s="369">
        <f>SUMPRODUCT((((AB$5:FI$5)/2)&gt;=(AB37:FI37))*1)-$B$5+B37-1</f>
        <v>1</v>
      </c>
      <c r="V37" s="164">
        <f t="shared" si="15"/>
        <v>0.33333333333333331</v>
      </c>
      <c r="W37" s="165">
        <f t="array" ref="W37">SUM(1*(AB$5:FI$5=AB37:FI37))-1</f>
        <v>2</v>
      </c>
      <c r="X37" s="166">
        <f t="shared" si="16"/>
        <v>0.66666666666666663</v>
      </c>
      <c r="Y37" s="395">
        <f t="shared" si="17"/>
        <v>10</v>
      </c>
      <c r="Z37" s="395">
        <f t="shared" si="18"/>
        <v>12.666666666666666</v>
      </c>
      <c r="AA37" s="403">
        <f t="shared" si="19"/>
        <v>0.78947368421052633</v>
      </c>
      <c r="AB37" s="111"/>
      <c r="AC37" s="109">
        <v>5</v>
      </c>
      <c r="AD37" s="109"/>
      <c r="AE37" s="102">
        <v>12</v>
      </c>
      <c r="AF37" s="102">
        <v>13</v>
      </c>
      <c r="AG37" s="102"/>
      <c r="AH37" s="102"/>
      <c r="AI37" s="102"/>
      <c r="AJ37" s="102"/>
      <c r="AK37" s="102"/>
      <c r="AL37" s="102"/>
      <c r="AM37" s="104"/>
      <c r="AN37" s="104"/>
      <c r="AO37" s="104"/>
      <c r="AP37" s="104"/>
      <c r="AQ37" s="104"/>
      <c r="AR37" s="104"/>
      <c r="AS37" s="104"/>
      <c r="AT37" s="104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2"/>
      <c r="CZ37" s="102"/>
      <c r="DA37" s="102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373"/>
      <c r="DM37" s="373"/>
      <c r="DN37" s="373"/>
      <c r="DO37" s="373"/>
      <c r="DP37" s="373"/>
      <c r="DQ37" s="373"/>
      <c r="DR37" s="526"/>
      <c r="DS37" s="526"/>
      <c r="DT37" s="526"/>
      <c r="DU37" s="526"/>
      <c r="DV37" s="526"/>
      <c r="DW37" s="526"/>
      <c r="DX37" s="526"/>
      <c r="DY37" s="526"/>
      <c r="DZ37" s="649"/>
      <c r="EA37" s="649"/>
      <c r="EB37" s="649"/>
      <c r="EC37" s="649"/>
      <c r="ED37" s="649"/>
      <c r="EE37" s="649"/>
      <c r="EF37" s="649"/>
      <c r="EG37" s="649"/>
      <c r="EH37" s="649"/>
      <c r="EI37" s="649"/>
      <c r="EJ37" s="649"/>
      <c r="EK37" s="649"/>
      <c r="EL37" s="649"/>
      <c r="EM37" s="649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1663"/>
      <c r="FC37" s="1663"/>
      <c r="FD37" s="1663"/>
      <c r="FE37" s="1663"/>
      <c r="FF37" s="1663"/>
      <c r="FG37" s="1663"/>
      <c r="FH37" s="1663"/>
      <c r="FI37" s="1667"/>
    </row>
    <row r="38" spans="1:165" s="489" customFormat="1" ht="11.1" customHeight="1" x14ac:dyDescent="0.2">
      <c r="A38" s="61" t="s">
        <v>194</v>
      </c>
      <c r="B38" s="458">
        <f t="shared" si="3"/>
        <v>66</v>
      </c>
      <c r="C38" s="457">
        <f t="shared" si="4"/>
        <v>0.48175182481751827</v>
      </c>
      <c r="D38" s="413">
        <f t="array" ref="D38">MIN(IF(AB38:FI38&gt;=1,$AB$3:$FI$3))</f>
        <v>41152</v>
      </c>
      <c r="E38" s="410">
        <f t="array" ref="E38">MAX(IF(AB38:FI38&gt;=1,$AB$3:$FI$3))</f>
        <v>43462</v>
      </c>
      <c r="F38" s="452">
        <f t="shared" si="5"/>
        <v>5</v>
      </c>
      <c r="G38" s="456">
        <f t="shared" si="6"/>
        <v>7.575757575757576E-2</v>
      </c>
      <c r="H38" s="639">
        <f t="shared" si="7"/>
        <v>0.625</v>
      </c>
      <c r="I38" s="381">
        <f t="array" ref="I38">IF((F38&gt;=1),MAX(IF(AB38:FI38=1,$AB$3:$FI$3)),"-")</f>
        <v>42643</v>
      </c>
      <c r="J38" s="775">
        <f t="array" ref="J38">IF((F38&gt;=1),MAX(IF(AB38:FI38=1,$AB$2:$FI$2)),"-")</f>
        <v>104</v>
      </c>
      <c r="K38" s="390">
        <f ca="1">IF(F38&gt;=1,COUNTIF(OFFSET(AB38,,J38,1,($FI$2-J38)),"&gt;1"),B38)</f>
        <v>29</v>
      </c>
      <c r="L38" s="390">
        <f ca="1">IF(F38&gt;=1,COUNTBLANK(OFFSET(AB38,,J38,1,($FI$2-J38)))+K38-1,"-")</f>
        <v>33</v>
      </c>
      <c r="M38" s="455">
        <f t="shared" si="8"/>
        <v>3</v>
      </c>
      <c r="N38" s="454">
        <f t="shared" si="9"/>
        <v>4.5454545454545456E-2</v>
      </c>
      <c r="O38" s="162">
        <f t="shared" si="10"/>
        <v>3</v>
      </c>
      <c r="P38" s="453">
        <f t="shared" si="11"/>
        <v>4.5454545454545456E-2</v>
      </c>
      <c r="Q38" s="452">
        <f t="shared" si="12"/>
        <v>11</v>
      </c>
      <c r="R38" s="451">
        <f t="shared" si="13"/>
        <v>0.16666666666666666</v>
      </c>
      <c r="S38" s="368">
        <f>SUMPRODUCT((((AB$5:FI$5)/3)&gt;=(AB38:FI38))*1)-$B$5+B38-1</f>
        <v>21</v>
      </c>
      <c r="T38" s="163">
        <f t="shared" si="14"/>
        <v>0.31818181818181818</v>
      </c>
      <c r="U38" s="369">
        <f>SUMPRODUCT((((AB$5:FI$5)/2)&gt;=(AB38:FI38))*1)-$B$5+B38-1</f>
        <v>30</v>
      </c>
      <c r="V38" s="164">
        <f t="shared" si="15"/>
        <v>0.45454545454545453</v>
      </c>
      <c r="W38" s="165">
        <f t="array" ref="W38">SUM(1*(AB$5:FI$5=AB38:FI38))-1</f>
        <v>5</v>
      </c>
      <c r="X38" s="166">
        <f t="shared" si="16"/>
        <v>7.575757575757576E-2</v>
      </c>
      <c r="Y38" s="395">
        <f t="shared" si="17"/>
        <v>7.8181818181818183</v>
      </c>
      <c r="Z38" s="395">
        <f t="shared" si="18"/>
        <v>14.606060606060606</v>
      </c>
      <c r="AA38" s="403">
        <f t="shared" si="19"/>
        <v>0.53526970954356845</v>
      </c>
      <c r="AB38" s="100"/>
      <c r="AC38" s="101"/>
      <c r="AD38" s="101"/>
      <c r="AE38" s="102"/>
      <c r="AF38" s="102"/>
      <c r="AG38" s="102"/>
      <c r="AH38" s="102"/>
      <c r="AI38" s="102"/>
      <c r="AJ38" s="102"/>
      <c r="AK38" s="102"/>
      <c r="AL38" s="102"/>
      <c r="AM38" s="103"/>
      <c r="AN38" s="103"/>
      <c r="AO38" s="103"/>
      <c r="AP38" s="103"/>
      <c r="AQ38" s="103"/>
      <c r="AR38" s="103"/>
      <c r="AS38" s="103"/>
      <c r="AT38" s="104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8"/>
      <c r="CA38" s="108">
        <v>5</v>
      </c>
      <c r="CB38" s="108"/>
      <c r="CC38" s="108"/>
      <c r="CD38" s="108"/>
      <c r="CE38" s="108"/>
      <c r="CF38" s="108"/>
      <c r="CG38" s="108"/>
      <c r="CH38" s="108"/>
      <c r="CI38" s="108"/>
      <c r="CJ38" s="108">
        <v>11</v>
      </c>
      <c r="CK38" s="108"/>
      <c r="CL38" s="108">
        <v>7</v>
      </c>
      <c r="CM38" s="109">
        <v>1</v>
      </c>
      <c r="CN38" s="109">
        <v>12</v>
      </c>
      <c r="CO38" s="109">
        <v>9</v>
      </c>
      <c r="CP38" s="109">
        <v>10</v>
      </c>
      <c r="CQ38" s="109">
        <v>12</v>
      </c>
      <c r="CR38" s="109">
        <v>8</v>
      </c>
      <c r="CS38" s="109">
        <v>1</v>
      </c>
      <c r="CT38" s="109"/>
      <c r="CU38" s="109"/>
      <c r="CV38" s="109">
        <v>13</v>
      </c>
      <c r="CW38" s="109"/>
      <c r="CX38" s="109">
        <v>2</v>
      </c>
      <c r="CY38" s="102">
        <v>6</v>
      </c>
      <c r="CZ38" s="102">
        <v>4</v>
      </c>
      <c r="DA38" s="102">
        <v>9</v>
      </c>
      <c r="DB38" s="110"/>
      <c r="DC38" s="110">
        <v>12</v>
      </c>
      <c r="DD38" s="110"/>
      <c r="DE38" s="110">
        <v>5</v>
      </c>
      <c r="DF38" s="110">
        <v>14</v>
      </c>
      <c r="DG38" s="110">
        <v>15</v>
      </c>
      <c r="DH38" s="110">
        <v>7</v>
      </c>
      <c r="DI38" s="110">
        <v>7</v>
      </c>
      <c r="DJ38" s="110">
        <v>13</v>
      </c>
      <c r="DK38" s="110">
        <v>5</v>
      </c>
      <c r="DL38" s="373">
        <v>1</v>
      </c>
      <c r="DM38" s="373">
        <v>7</v>
      </c>
      <c r="DN38" s="373">
        <v>7</v>
      </c>
      <c r="DO38" s="373">
        <v>5</v>
      </c>
      <c r="DP38" s="373"/>
      <c r="DQ38" s="373">
        <v>4</v>
      </c>
      <c r="DR38" s="526">
        <v>2</v>
      </c>
      <c r="DS38" s="526">
        <v>1</v>
      </c>
      <c r="DT38" s="526">
        <v>10</v>
      </c>
      <c r="DU38" s="526">
        <v>11</v>
      </c>
      <c r="DV38" s="526">
        <v>16</v>
      </c>
      <c r="DW38" s="526"/>
      <c r="DX38" s="526">
        <v>7</v>
      </c>
      <c r="DY38" s="526">
        <v>11</v>
      </c>
      <c r="DZ38" s="649">
        <v>10</v>
      </c>
      <c r="EA38" s="649">
        <v>1</v>
      </c>
      <c r="EB38" s="649">
        <v>9</v>
      </c>
      <c r="EC38" s="649">
        <v>17</v>
      </c>
      <c r="ED38" s="649">
        <v>12</v>
      </c>
      <c r="EE38" s="649">
        <v>14</v>
      </c>
      <c r="EF38" s="649">
        <v>5</v>
      </c>
      <c r="EG38" s="649">
        <v>8</v>
      </c>
      <c r="EH38" s="649">
        <v>3</v>
      </c>
      <c r="EI38" s="649">
        <v>16</v>
      </c>
      <c r="EJ38" s="649">
        <v>4</v>
      </c>
      <c r="EK38" s="649">
        <v>7</v>
      </c>
      <c r="EL38" s="649"/>
      <c r="EM38" s="649"/>
      <c r="EN38" s="768">
        <v>8</v>
      </c>
      <c r="EO38" s="768">
        <v>4</v>
      </c>
      <c r="EP38" s="768">
        <v>8</v>
      </c>
      <c r="EQ38" s="768"/>
      <c r="ER38" s="768">
        <v>5</v>
      </c>
      <c r="ES38" s="768">
        <v>9</v>
      </c>
      <c r="ET38" s="768">
        <v>7</v>
      </c>
      <c r="EU38" s="768">
        <v>4</v>
      </c>
      <c r="EV38" s="768">
        <v>8</v>
      </c>
      <c r="EW38" s="768">
        <v>9</v>
      </c>
      <c r="EX38" s="768">
        <v>2</v>
      </c>
      <c r="EY38" s="768">
        <v>3</v>
      </c>
      <c r="EZ38" s="768">
        <v>8</v>
      </c>
      <c r="FA38" s="768">
        <v>13</v>
      </c>
      <c r="FB38" s="1663">
        <v>6</v>
      </c>
      <c r="FC38" s="1663">
        <v>3</v>
      </c>
      <c r="FD38" s="1663">
        <v>11</v>
      </c>
      <c r="FE38" s="1663">
        <v>13</v>
      </c>
      <c r="FF38" s="1663">
        <v>5</v>
      </c>
      <c r="FG38" s="1663">
        <v>14</v>
      </c>
      <c r="FH38" s="1663"/>
      <c r="FI38" s="1667"/>
    </row>
    <row r="39" spans="1:165" s="489" customFormat="1" ht="11.1" customHeight="1" x14ac:dyDescent="0.2">
      <c r="A39" s="59" t="s">
        <v>43</v>
      </c>
      <c r="B39" s="458">
        <f t="shared" si="3"/>
        <v>15</v>
      </c>
      <c r="C39" s="457">
        <f t="shared" si="4"/>
        <v>0.10948905109489052</v>
      </c>
      <c r="D39" s="413">
        <f t="array" ref="D39">MIN(IF(AB39:FI39&gt;=1,$AB$3:$FI$3))</f>
        <v>39809</v>
      </c>
      <c r="E39" s="410">
        <f t="array" ref="E39">MAX(IF(AB39:FI39&gt;=1,$AB$3:$FI$3))</f>
        <v>40782</v>
      </c>
      <c r="F39" s="452">
        <f t="shared" si="5"/>
        <v>0</v>
      </c>
      <c r="G39" s="456">
        <f t="shared" si="6"/>
        <v>0</v>
      </c>
      <c r="H39" s="639" t="str">
        <f t="shared" si="7"/>
        <v>-</v>
      </c>
      <c r="I39" s="381" t="str">
        <f t="array" ref="I39">IF((F39&gt;=1),MAX(IF(AB39:FI39=1,$AB$3:$FI$3)),"-")</f>
        <v>-</v>
      </c>
      <c r="J39" s="775" t="str">
        <f t="array" ref="J39">IF((F39&gt;=1),MAX(IF(AB39:FI39=1,$AB$2:$FI$2)),"-")</f>
        <v>-</v>
      </c>
      <c r="K39" s="390">
        <f ca="1">IF(F39&gt;=1,COUNTIF(OFFSET(AB39,,J39,1,($FI$2-J39)),"&gt;1"),B39)</f>
        <v>15</v>
      </c>
      <c r="L39" s="390" t="str">
        <f ca="1">IF(F39&gt;=1,COUNTBLANK(OFFSET(AB39,,J39,1,($FI$2-J39)))+K39-1,"-")</f>
        <v>-</v>
      </c>
      <c r="M39" s="455">
        <f t="shared" si="8"/>
        <v>2</v>
      </c>
      <c r="N39" s="454">
        <f t="shared" si="9"/>
        <v>0.13333333333333333</v>
      </c>
      <c r="O39" s="162">
        <f t="shared" si="10"/>
        <v>0</v>
      </c>
      <c r="P39" s="453">
        <f t="shared" si="11"/>
        <v>0</v>
      </c>
      <c r="Q39" s="452">
        <f t="shared" si="12"/>
        <v>2</v>
      </c>
      <c r="R39" s="451">
        <f t="shared" si="13"/>
        <v>0.13333333333333333</v>
      </c>
      <c r="S39" s="368">
        <f>SUMPRODUCT((((AB$5:FI$5)/3)&gt;=(AB39:FI39))*1)-$B$5+B39-1</f>
        <v>2</v>
      </c>
      <c r="T39" s="163">
        <f t="shared" si="14"/>
        <v>0.13333333333333333</v>
      </c>
      <c r="U39" s="369">
        <f>SUMPRODUCT((((AB$5:FI$5)/2)&gt;=(AB39:FI39))*1)-$B$5+B39-1</f>
        <v>6</v>
      </c>
      <c r="V39" s="164">
        <f t="shared" si="15"/>
        <v>0.4</v>
      </c>
      <c r="W39" s="165">
        <f t="array" ref="W39">SUM(1*(AB$5:FI$5=AB39:FI39))-1</f>
        <v>1</v>
      </c>
      <c r="X39" s="166">
        <f t="shared" si="16"/>
        <v>6.6666666666666666E-2</v>
      </c>
      <c r="Y39" s="395">
        <f t="shared" si="17"/>
        <v>6.4666666666666668</v>
      </c>
      <c r="Z39" s="395">
        <f t="shared" si="18"/>
        <v>10.6</v>
      </c>
      <c r="AA39" s="403">
        <f t="shared" si="19"/>
        <v>0.61006289308176109</v>
      </c>
      <c r="AB39" s="100"/>
      <c r="AC39" s="101"/>
      <c r="AD39" s="101"/>
      <c r="AE39" s="102"/>
      <c r="AF39" s="102"/>
      <c r="AG39" s="102"/>
      <c r="AH39" s="102"/>
      <c r="AI39" s="102"/>
      <c r="AJ39" s="102"/>
      <c r="AK39" s="102"/>
      <c r="AL39" s="102"/>
      <c r="AM39" s="104"/>
      <c r="AN39" s="104"/>
      <c r="AO39" s="104"/>
      <c r="AP39" s="104">
        <v>5</v>
      </c>
      <c r="AQ39" s="104"/>
      <c r="AR39" s="104"/>
      <c r="AS39" s="104">
        <v>13</v>
      </c>
      <c r="AT39" s="104">
        <v>7</v>
      </c>
      <c r="AU39" s="105">
        <v>6</v>
      </c>
      <c r="AV39" s="105">
        <v>11</v>
      </c>
      <c r="AW39" s="105">
        <v>8</v>
      </c>
      <c r="AX39" s="105">
        <v>5</v>
      </c>
      <c r="AY39" s="105">
        <v>5</v>
      </c>
      <c r="AZ39" s="105"/>
      <c r="BA39" s="105">
        <v>6</v>
      </c>
      <c r="BB39" s="105"/>
      <c r="BC39" s="105">
        <v>6</v>
      </c>
      <c r="BD39" s="105">
        <v>2</v>
      </c>
      <c r="BE39" s="106">
        <v>8</v>
      </c>
      <c r="BF39" s="106">
        <v>2</v>
      </c>
      <c r="BG39" s="106">
        <v>6</v>
      </c>
      <c r="BH39" s="106"/>
      <c r="BI39" s="106"/>
      <c r="BJ39" s="106"/>
      <c r="BK39" s="106"/>
      <c r="BL39" s="106"/>
      <c r="BM39" s="106"/>
      <c r="BN39" s="106"/>
      <c r="BO39" s="106"/>
      <c r="BP39" s="107">
        <v>7</v>
      </c>
      <c r="BQ39" s="107"/>
      <c r="BR39" s="107"/>
      <c r="BS39" s="107"/>
      <c r="BT39" s="107"/>
      <c r="BU39" s="107"/>
      <c r="BV39" s="107"/>
      <c r="BW39" s="107"/>
      <c r="BX39" s="107"/>
      <c r="BY39" s="107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2"/>
      <c r="CZ39" s="102"/>
      <c r="DA39" s="102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373"/>
      <c r="DM39" s="373"/>
      <c r="DN39" s="373"/>
      <c r="DO39" s="373"/>
      <c r="DP39" s="373"/>
      <c r="DQ39" s="373"/>
      <c r="DR39" s="526"/>
      <c r="DS39" s="526"/>
      <c r="DT39" s="526"/>
      <c r="DU39" s="526"/>
      <c r="DV39" s="526"/>
      <c r="DW39" s="526"/>
      <c r="DX39" s="526"/>
      <c r="DY39" s="526"/>
      <c r="DZ39" s="649"/>
      <c r="EA39" s="649"/>
      <c r="EB39" s="649"/>
      <c r="EC39" s="649"/>
      <c r="ED39" s="649"/>
      <c r="EE39" s="649"/>
      <c r="EF39" s="649"/>
      <c r="EG39" s="649"/>
      <c r="EH39" s="649"/>
      <c r="EI39" s="649"/>
      <c r="EJ39" s="649"/>
      <c r="EK39" s="649"/>
      <c r="EL39" s="649"/>
      <c r="EM39" s="649"/>
      <c r="EN39" s="768"/>
      <c r="EO39" s="768"/>
      <c r="EP39" s="768"/>
      <c r="EQ39" s="768"/>
      <c r="ER39" s="768"/>
      <c r="ES39" s="768"/>
      <c r="ET39" s="768"/>
      <c r="EU39" s="768"/>
      <c r="EV39" s="768"/>
      <c r="EW39" s="768"/>
      <c r="EX39" s="768"/>
      <c r="EY39" s="768"/>
      <c r="EZ39" s="768"/>
      <c r="FA39" s="768"/>
      <c r="FB39" s="1663"/>
      <c r="FC39" s="1663"/>
      <c r="FD39" s="1663"/>
      <c r="FE39" s="1663"/>
      <c r="FF39" s="1663"/>
      <c r="FG39" s="1663"/>
      <c r="FH39" s="1663"/>
      <c r="FI39" s="1667"/>
    </row>
    <row r="40" spans="1:165" s="489" customFormat="1" ht="11.1" customHeight="1" x14ac:dyDescent="0.2">
      <c r="A40" s="59" t="s">
        <v>607</v>
      </c>
      <c r="B40" s="458">
        <f t="shared" si="3"/>
        <v>2</v>
      </c>
      <c r="C40" s="457">
        <f t="shared" si="4"/>
        <v>1.4598540145985401E-2</v>
      </c>
      <c r="D40" s="413">
        <f t="array" ref="D40">MIN(IF(AB40:FI40&gt;=1,$AB$3:$FI$3))</f>
        <v>43343</v>
      </c>
      <c r="E40" s="410">
        <f t="array" ref="E40">MAX(IF(AB40:FI40&gt;=1,$AB$3:$FI$3))</f>
        <v>43434</v>
      </c>
      <c r="F40" s="452">
        <f t="shared" si="5"/>
        <v>0</v>
      </c>
      <c r="G40" s="456">
        <f t="shared" si="6"/>
        <v>0</v>
      </c>
      <c r="H40" s="639" t="str">
        <f t="shared" si="7"/>
        <v>-</v>
      </c>
      <c r="I40" s="381" t="str">
        <f t="array" ref="I40">IF((F40&gt;=1),MAX(IF(AB40:FI40=1,$AB$3:$FI$3)),"-")</f>
        <v>-</v>
      </c>
      <c r="J40" s="775" t="str">
        <f t="array" ref="J40">IF((F40&gt;=1),MAX(IF(AB40:FI40=1,$AB$2:$FI$2)),"-")</f>
        <v>-</v>
      </c>
      <c r="K40" s="390">
        <f ca="1">IF(F40&gt;=1,COUNTIF(OFFSET(AB40,,J40,1,($FI$2-J40)),"&gt;1"),B40)</f>
        <v>2</v>
      </c>
      <c r="L40" s="390" t="str">
        <f ca="1">IF(F40&gt;=1,COUNTBLANK(OFFSET(AB40,,J40,1,($FI$2-J40)))+K40-1,"-")</f>
        <v>-</v>
      </c>
      <c r="M40" s="455">
        <f t="shared" si="8"/>
        <v>0</v>
      </c>
      <c r="N40" s="454">
        <f t="shared" si="9"/>
        <v>0</v>
      </c>
      <c r="O40" s="162">
        <f t="shared" si="10"/>
        <v>1</v>
      </c>
      <c r="P40" s="453">
        <f t="shared" si="11"/>
        <v>0.5</v>
      </c>
      <c r="Q40" s="452">
        <f t="shared" si="12"/>
        <v>1</v>
      </c>
      <c r="R40" s="451">
        <f t="shared" si="13"/>
        <v>0.5</v>
      </c>
      <c r="S40" s="368">
        <f>SUMPRODUCT((((AB$5:FI$5)/3)&gt;=(AB40:FI40))*1)-$B$5+B40-1</f>
        <v>1</v>
      </c>
      <c r="T40" s="163">
        <f t="shared" si="14"/>
        <v>0.5</v>
      </c>
      <c r="U40" s="369">
        <f>SUMPRODUCT((((AB$5:FI$5)/2)&gt;=(AB40:FI40))*1)-$B$5+B40-1</f>
        <v>1</v>
      </c>
      <c r="V40" s="164">
        <f t="shared" si="15"/>
        <v>0.5</v>
      </c>
      <c r="W40" s="165">
        <f t="array" ref="W40">SUM(1*(AB$5:FI$5=AB40:FI40))-1</f>
        <v>0</v>
      </c>
      <c r="X40" s="166">
        <f t="shared" si="16"/>
        <v>0</v>
      </c>
      <c r="Y40" s="395">
        <f t="shared" si="17"/>
        <v>5.5</v>
      </c>
      <c r="Z40" s="395">
        <f t="shared" si="18"/>
        <v>14</v>
      </c>
      <c r="AA40" s="403">
        <f t="shared" si="19"/>
        <v>0.39285714285714285</v>
      </c>
      <c r="AB40" s="100"/>
      <c r="AC40" s="101"/>
      <c r="AD40" s="101"/>
      <c r="AE40" s="102"/>
      <c r="AF40" s="102"/>
      <c r="AG40" s="102"/>
      <c r="AH40" s="102"/>
      <c r="AI40" s="102"/>
      <c r="AJ40" s="102"/>
      <c r="AK40" s="102"/>
      <c r="AL40" s="102"/>
      <c r="AM40" s="103"/>
      <c r="AN40" s="103"/>
      <c r="AO40" s="103"/>
      <c r="AP40" s="103"/>
      <c r="AQ40" s="103"/>
      <c r="AR40" s="103"/>
      <c r="AS40" s="103"/>
      <c r="AT40" s="104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2"/>
      <c r="CZ40" s="102"/>
      <c r="DA40" s="102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373"/>
      <c r="DM40" s="373"/>
      <c r="DN40" s="373"/>
      <c r="DO40" s="373"/>
      <c r="DP40" s="373"/>
      <c r="DQ40" s="373"/>
      <c r="DR40" s="526"/>
      <c r="DS40" s="526"/>
      <c r="DT40" s="526"/>
      <c r="DU40" s="526"/>
      <c r="DV40" s="526"/>
      <c r="DW40" s="526"/>
      <c r="DX40" s="526"/>
      <c r="DY40" s="526"/>
      <c r="DZ40" s="649"/>
      <c r="EA40" s="649"/>
      <c r="EB40" s="649"/>
      <c r="EC40" s="649"/>
      <c r="ED40" s="649"/>
      <c r="EE40" s="649"/>
      <c r="EF40" s="649"/>
      <c r="EG40" s="649"/>
      <c r="EH40" s="649"/>
      <c r="EI40" s="649"/>
      <c r="EJ40" s="649"/>
      <c r="EK40" s="649"/>
      <c r="EL40" s="649"/>
      <c r="EM40" s="649"/>
      <c r="EN40" s="768"/>
      <c r="EO40" s="768"/>
      <c r="EP40" s="768"/>
      <c r="EQ40" s="768"/>
      <c r="ER40" s="768"/>
      <c r="ES40" s="768"/>
      <c r="ET40" s="768"/>
      <c r="EU40" s="768"/>
      <c r="EV40" s="768"/>
      <c r="EW40" s="768"/>
      <c r="EX40" s="768"/>
      <c r="EY40" s="768"/>
      <c r="EZ40" s="768"/>
      <c r="FA40" s="768"/>
      <c r="FB40" s="1663">
        <v>8</v>
      </c>
      <c r="FC40" s="1663"/>
      <c r="FD40" s="1663"/>
      <c r="FE40" s="1663">
        <v>3</v>
      </c>
      <c r="FF40" s="1663"/>
      <c r="FG40" s="1663"/>
      <c r="FH40" s="1663"/>
      <c r="FI40" s="1667"/>
    </row>
    <row r="41" spans="1:165" s="489" customFormat="1" ht="11.1" customHeight="1" x14ac:dyDescent="0.2">
      <c r="A41" s="62" t="s">
        <v>226</v>
      </c>
      <c r="B41" s="458">
        <f t="shared" si="3"/>
        <v>84</v>
      </c>
      <c r="C41" s="457">
        <f t="shared" si="4"/>
        <v>0.61313868613138689</v>
      </c>
      <c r="D41" s="413">
        <f t="array" ref="D41">MIN(IF(AB41:FI41&gt;=1,$AB$3:$FI$3))</f>
        <v>40222</v>
      </c>
      <c r="E41" s="410">
        <f t="array" ref="E41">MAX(IF(AB41:FI41&gt;=1,$AB$3:$FI$3))</f>
        <v>43455</v>
      </c>
      <c r="F41" s="452">
        <f t="shared" si="5"/>
        <v>1</v>
      </c>
      <c r="G41" s="456">
        <f t="shared" si="6"/>
        <v>1.1904761904761904E-2</v>
      </c>
      <c r="H41" s="639">
        <f t="shared" si="7"/>
        <v>0.14285714285714285</v>
      </c>
      <c r="I41" s="381">
        <f t="array" ref="I41">IF((F41&gt;=1),MAX(IF(AB41:FI41=1,$AB$3:$FI$3)),"-")</f>
        <v>41033</v>
      </c>
      <c r="J41" s="775">
        <f t="array" ref="J41">IF((F41&gt;=1),MAX(IF(AB41:FI41=1,$AB$2:$FI$2)),"-")</f>
        <v>49</v>
      </c>
      <c r="K41" s="390">
        <f ca="1">IF(F41&gt;=1,COUNTIF(OFFSET(AB41,,J41,1,($FI$2-J41)),"&gt;1"),B41)</f>
        <v>65</v>
      </c>
      <c r="L41" s="390">
        <f ca="1">IF(F41&gt;=1,COUNTBLANK(OFFSET(AB41,,J41,1,($FI$2-J41)))+K41-1,"-")</f>
        <v>88</v>
      </c>
      <c r="M41" s="455">
        <f t="shared" si="8"/>
        <v>6</v>
      </c>
      <c r="N41" s="454">
        <f t="shared" si="9"/>
        <v>7.1428571428571425E-2</v>
      </c>
      <c r="O41" s="162">
        <f t="shared" si="10"/>
        <v>7</v>
      </c>
      <c r="P41" s="453">
        <f t="shared" si="11"/>
        <v>8.3333333333333329E-2</v>
      </c>
      <c r="Q41" s="452">
        <f t="shared" si="12"/>
        <v>14</v>
      </c>
      <c r="R41" s="451">
        <f t="shared" si="13"/>
        <v>0.16666666666666666</v>
      </c>
      <c r="S41" s="368">
        <f>SUMPRODUCT((((AB$5:FI$5)/3)&gt;=(AB41:FI41))*1)-$B$5+B41-1</f>
        <v>20</v>
      </c>
      <c r="T41" s="163">
        <f t="shared" si="14"/>
        <v>0.23809523809523808</v>
      </c>
      <c r="U41" s="369">
        <f>SUMPRODUCT((((AB$5:FI$5)/2)&gt;=(AB41:FI41))*1)-$B$5+B41-1</f>
        <v>38</v>
      </c>
      <c r="V41" s="164">
        <f t="shared" si="15"/>
        <v>0.45238095238095238</v>
      </c>
      <c r="W41" s="165">
        <f t="array" ref="W41">SUM(1*(AB$5:FI$5=AB41:FI41))-1</f>
        <v>6</v>
      </c>
      <c r="X41" s="166">
        <f t="shared" si="16"/>
        <v>7.1428571428571425E-2</v>
      </c>
      <c r="Y41" s="395">
        <f t="shared" si="17"/>
        <v>7.5</v>
      </c>
      <c r="Z41" s="395">
        <f t="shared" si="18"/>
        <v>13.333333333333334</v>
      </c>
      <c r="AA41" s="403">
        <f t="shared" si="19"/>
        <v>0.5625</v>
      </c>
      <c r="AB41" s="111"/>
      <c r="AC41" s="109"/>
      <c r="AD41" s="109"/>
      <c r="AE41" s="102"/>
      <c r="AF41" s="102"/>
      <c r="AG41" s="102"/>
      <c r="AH41" s="102"/>
      <c r="AI41" s="102"/>
      <c r="AJ41" s="102"/>
      <c r="AK41" s="102"/>
      <c r="AL41" s="102"/>
      <c r="AM41" s="103"/>
      <c r="AN41" s="103"/>
      <c r="AO41" s="103"/>
      <c r="AP41" s="103"/>
      <c r="AQ41" s="103"/>
      <c r="AR41" s="103"/>
      <c r="AS41" s="103"/>
      <c r="AT41" s="104"/>
      <c r="AU41" s="105"/>
      <c r="AV41" s="105"/>
      <c r="AW41" s="105"/>
      <c r="AX41" s="105"/>
      <c r="AY41" s="105"/>
      <c r="AZ41" s="105"/>
      <c r="BA41" s="105">
        <v>5</v>
      </c>
      <c r="BB41" s="105">
        <v>3</v>
      </c>
      <c r="BC41" s="105">
        <v>2</v>
      </c>
      <c r="BD41" s="105">
        <v>8</v>
      </c>
      <c r="BE41" s="106">
        <v>6</v>
      </c>
      <c r="BF41" s="106">
        <v>10</v>
      </c>
      <c r="BG41" s="106">
        <v>7</v>
      </c>
      <c r="BH41" s="106">
        <v>11</v>
      </c>
      <c r="BI41" s="106"/>
      <c r="BJ41" s="106">
        <v>6</v>
      </c>
      <c r="BK41" s="106">
        <v>3</v>
      </c>
      <c r="BL41" s="106">
        <v>8</v>
      </c>
      <c r="BM41" s="106"/>
      <c r="BN41" s="106">
        <v>10</v>
      </c>
      <c r="BO41" s="106">
        <v>3</v>
      </c>
      <c r="BP41" s="107"/>
      <c r="BQ41" s="107">
        <v>6</v>
      </c>
      <c r="BR41" s="107"/>
      <c r="BS41" s="107">
        <v>6</v>
      </c>
      <c r="BT41" s="107">
        <v>6</v>
      </c>
      <c r="BU41" s="107">
        <v>9</v>
      </c>
      <c r="BV41" s="107"/>
      <c r="BW41" s="107">
        <v>2</v>
      </c>
      <c r="BX41" s="107">
        <v>1</v>
      </c>
      <c r="BY41" s="107">
        <v>3</v>
      </c>
      <c r="BZ41" s="108">
        <v>5</v>
      </c>
      <c r="CA41" s="108"/>
      <c r="CB41" s="108">
        <v>5</v>
      </c>
      <c r="CC41" s="108">
        <v>4</v>
      </c>
      <c r="CD41" s="108">
        <v>8</v>
      </c>
      <c r="CE41" s="108">
        <v>5</v>
      </c>
      <c r="CF41" s="108">
        <v>10</v>
      </c>
      <c r="CG41" s="108">
        <v>4</v>
      </c>
      <c r="CH41" s="108">
        <v>3</v>
      </c>
      <c r="CI41" s="108">
        <v>6</v>
      </c>
      <c r="CJ41" s="108">
        <v>5</v>
      </c>
      <c r="CK41" s="108">
        <v>11</v>
      </c>
      <c r="CL41" s="108">
        <v>5</v>
      </c>
      <c r="CM41" s="109"/>
      <c r="CN41" s="109">
        <v>2</v>
      </c>
      <c r="CO41" s="109"/>
      <c r="CP41" s="109">
        <v>7</v>
      </c>
      <c r="CQ41" s="109">
        <v>6</v>
      </c>
      <c r="CR41" s="109">
        <v>6</v>
      </c>
      <c r="CS41" s="109">
        <v>7</v>
      </c>
      <c r="CT41" s="109">
        <v>5</v>
      </c>
      <c r="CU41" s="109">
        <v>14</v>
      </c>
      <c r="CV41" s="109">
        <v>6</v>
      </c>
      <c r="CW41" s="109">
        <v>6</v>
      </c>
      <c r="CX41" s="109">
        <v>10</v>
      </c>
      <c r="CY41" s="102"/>
      <c r="CZ41" s="102">
        <v>12</v>
      </c>
      <c r="DA41" s="102">
        <v>2</v>
      </c>
      <c r="DB41" s="110">
        <v>15</v>
      </c>
      <c r="DC41" s="110">
        <v>10</v>
      </c>
      <c r="DD41" s="110"/>
      <c r="DE41" s="110">
        <v>9</v>
      </c>
      <c r="DF41" s="110">
        <v>2</v>
      </c>
      <c r="DG41" s="110">
        <v>9</v>
      </c>
      <c r="DH41" s="110">
        <v>13</v>
      </c>
      <c r="DI41" s="110">
        <v>10</v>
      </c>
      <c r="DJ41" s="110">
        <v>3</v>
      </c>
      <c r="DK41" s="110">
        <v>7</v>
      </c>
      <c r="DL41" s="373"/>
      <c r="DM41" s="373"/>
      <c r="DN41" s="373">
        <v>9</v>
      </c>
      <c r="DO41" s="373">
        <v>6</v>
      </c>
      <c r="DP41" s="373">
        <v>2</v>
      </c>
      <c r="DQ41" s="373">
        <v>12</v>
      </c>
      <c r="DR41" s="526">
        <v>10</v>
      </c>
      <c r="DS41" s="526">
        <v>7</v>
      </c>
      <c r="DT41" s="526"/>
      <c r="DU41" s="526">
        <v>14</v>
      </c>
      <c r="DV41" s="526">
        <v>4</v>
      </c>
      <c r="DW41" s="526">
        <v>7</v>
      </c>
      <c r="DX41" s="526">
        <v>9</v>
      </c>
      <c r="DY41" s="526">
        <v>8</v>
      </c>
      <c r="DZ41" s="649">
        <v>5</v>
      </c>
      <c r="EA41" s="649">
        <v>8</v>
      </c>
      <c r="EB41" s="649"/>
      <c r="EC41" s="649">
        <v>8</v>
      </c>
      <c r="ED41" s="649"/>
      <c r="EE41" s="649">
        <v>11</v>
      </c>
      <c r="EF41" s="649">
        <v>12</v>
      </c>
      <c r="EG41" s="649"/>
      <c r="EH41" s="649">
        <v>10</v>
      </c>
      <c r="EI41" s="649">
        <v>10</v>
      </c>
      <c r="EJ41" s="649"/>
      <c r="EK41" s="649"/>
      <c r="EL41" s="649">
        <v>5</v>
      </c>
      <c r="EM41" s="649">
        <v>4</v>
      </c>
      <c r="EN41" s="768">
        <v>3</v>
      </c>
      <c r="EO41" s="768">
        <v>17</v>
      </c>
      <c r="EP41" s="768"/>
      <c r="EQ41" s="768"/>
      <c r="ER41" s="768">
        <v>17</v>
      </c>
      <c r="ES41" s="768">
        <v>4</v>
      </c>
      <c r="ET41" s="768"/>
      <c r="EU41" s="768"/>
      <c r="EV41" s="768">
        <v>14</v>
      </c>
      <c r="EW41" s="768"/>
      <c r="EX41" s="768">
        <v>10</v>
      </c>
      <c r="EY41" s="768"/>
      <c r="EZ41" s="768">
        <v>9</v>
      </c>
      <c r="FA41" s="768">
        <v>14</v>
      </c>
      <c r="FB41" s="1663">
        <v>12</v>
      </c>
      <c r="FC41" s="1663">
        <v>15</v>
      </c>
      <c r="FD41" s="1663"/>
      <c r="FE41" s="1663"/>
      <c r="FF41" s="1663">
        <v>7</v>
      </c>
      <c r="FG41" s="1663"/>
      <c r="FH41" s="1663"/>
      <c r="FI41" s="1667"/>
    </row>
    <row r="42" spans="1:165" s="489" customFormat="1" ht="11.1" customHeight="1" x14ac:dyDescent="0.2">
      <c r="A42" s="59" t="s">
        <v>67</v>
      </c>
      <c r="B42" s="458">
        <f t="shared" si="3"/>
        <v>1</v>
      </c>
      <c r="C42" s="457">
        <f t="shared" si="4"/>
        <v>7.2992700729927005E-3</v>
      </c>
      <c r="D42" s="413">
        <f t="array" ref="D42">MIN(IF(AB42:FI42&gt;=1,$AB$3:$FI$3))</f>
        <v>39227</v>
      </c>
      <c r="E42" s="410">
        <f t="array" ref="E42">MAX(IF(AB42:FI42&gt;=1,$AB$3:$FI$3))</f>
        <v>39227</v>
      </c>
      <c r="F42" s="452">
        <f t="shared" si="5"/>
        <v>0</v>
      </c>
      <c r="G42" s="456">
        <f t="shared" si="6"/>
        <v>0</v>
      </c>
      <c r="H42" s="639" t="str">
        <f t="shared" si="7"/>
        <v>-</v>
      </c>
      <c r="I42" s="381" t="str">
        <f t="array" ref="I42">IF((F42&gt;=1),MAX(IF(AB42:FI42=1,$AB$3:$FI$3)),"-")</f>
        <v>-</v>
      </c>
      <c r="J42" s="775" t="str">
        <f t="array" ref="J42">IF((F42&gt;=1),MAX(IF(AB42:FI42=1,$AB$2:$FI$2)),"-")</f>
        <v>-</v>
      </c>
      <c r="K42" s="390">
        <f ca="1">IF(F42&gt;=1,COUNTIF(OFFSET(AB42,,J42,1,($FI$2-J42)),"&gt;1"),B42)</f>
        <v>1</v>
      </c>
      <c r="L42" s="390" t="str">
        <f ca="1">IF(F42&gt;=1,COUNTBLANK(OFFSET(AB42,,J42,1,($FI$2-J42)))+K42-1,"-")</f>
        <v>-</v>
      </c>
      <c r="M42" s="455">
        <f t="shared" si="8"/>
        <v>0</v>
      </c>
      <c r="N42" s="454">
        <f t="shared" si="9"/>
        <v>0</v>
      </c>
      <c r="O42" s="162">
        <f t="shared" si="10"/>
        <v>0</v>
      </c>
      <c r="P42" s="453">
        <f t="shared" si="11"/>
        <v>0</v>
      </c>
      <c r="Q42" s="452">
        <f t="shared" si="12"/>
        <v>0</v>
      </c>
      <c r="R42" s="451">
        <f t="shared" si="13"/>
        <v>0</v>
      </c>
      <c r="S42" s="368">
        <f>SUMPRODUCT((((AB$5:FI$5)/3)&gt;=(AB42:FI42))*1)-$B$5+B42-1</f>
        <v>0</v>
      </c>
      <c r="T42" s="163">
        <f t="shared" si="14"/>
        <v>0</v>
      </c>
      <c r="U42" s="369">
        <f>SUMPRODUCT((((AB$5:FI$5)/2)&gt;=(AB42:FI42))*1)-$B$5+B42-1</f>
        <v>0</v>
      </c>
      <c r="V42" s="164">
        <f t="shared" si="15"/>
        <v>0</v>
      </c>
      <c r="W42" s="165">
        <f t="array" ref="W42">SUM(1*(AB$5:FI$5=AB42:FI42))-1</f>
        <v>0</v>
      </c>
      <c r="X42" s="166">
        <f t="shared" si="16"/>
        <v>0</v>
      </c>
      <c r="Y42" s="395">
        <f t="shared" si="17"/>
        <v>12</v>
      </c>
      <c r="Z42" s="395">
        <f t="shared" si="18"/>
        <v>13</v>
      </c>
      <c r="AA42" s="403">
        <f t="shared" si="19"/>
        <v>0.92307692307692313</v>
      </c>
      <c r="AB42" s="111">
        <v>12</v>
      </c>
      <c r="AC42" s="101"/>
      <c r="AD42" s="101"/>
      <c r="AE42" s="102"/>
      <c r="AF42" s="102"/>
      <c r="AG42" s="102"/>
      <c r="AH42" s="102"/>
      <c r="AI42" s="102"/>
      <c r="AJ42" s="102"/>
      <c r="AK42" s="102"/>
      <c r="AL42" s="102"/>
      <c r="AM42" s="103"/>
      <c r="AN42" s="103"/>
      <c r="AO42" s="103"/>
      <c r="AP42" s="103"/>
      <c r="AQ42" s="103"/>
      <c r="AR42" s="103"/>
      <c r="AS42" s="103"/>
      <c r="AT42" s="104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2"/>
      <c r="CZ42" s="102"/>
      <c r="DA42" s="102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373"/>
      <c r="DM42" s="373"/>
      <c r="DN42" s="373"/>
      <c r="DO42" s="373"/>
      <c r="DP42" s="373"/>
      <c r="DQ42" s="373"/>
      <c r="DR42" s="526"/>
      <c r="DS42" s="526"/>
      <c r="DT42" s="526"/>
      <c r="DU42" s="526"/>
      <c r="DV42" s="526"/>
      <c r="DW42" s="526"/>
      <c r="DX42" s="526"/>
      <c r="DY42" s="526"/>
      <c r="DZ42" s="649"/>
      <c r="EA42" s="649"/>
      <c r="EB42" s="649"/>
      <c r="EC42" s="649"/>
      <c r="ED42" s="649"/>
      <c r="EE42" s="649"/>
      <c r="EF42" s="649"/>
      <c r="EG42" s="649"/>
      <c r="EH42" s="649"/>
      <c r="EI42" s="649"/>
      <c r="EJ42" s="649"/>
      <c r="EK42" s="649"/>
      <c r="EL42" s="649"/>
      <c r="EM42" s="649"/>
      <c r="EN42" s="768"/>
      <c r="EO42" s="768"/>
      <c r="EP42" s="768"/>
      <c r="EQ42" s="768"/>
      <c r="ER42" s="768"/>
      <c r="ES42" s="768"/>
      <c r="ET42" s="768"/>
      <c r="EU42" s="768"/>
      <c r="EV42" s="768"/>
      <c r="EW42" s="768"/>
      <c r="EX42" s="768"/>
      <c r="EY42" s="768"/>
      <c r="EZ42" s="768"/>
      <c r="FA42" s="768"/>
      <c r="FB42" s="1663"/>
      <c r="FC42" s="1663"/>
      <c r="FD42" s="1663"/>
      <c r="FE42" s="1663"/>
      <c r="FF42" s="1663"/>
      <c r="FG42" s="1663"/>
      <c r="FH42" s="1663"/>
      <c r="FI42" s="1667"/>
    </row>
    <row r="43" spans="1:165" s="489" customFormat="1" ht="11.1" customHeight="1" x14ac:dyDescent="0.2">
      <c r="A43" s="63" t="s">
        <v>131</v>
      </c>
      <c r="B43" s="458">
        <f t="shared" si="3"/>
        <v>98</v>
      </c>
      <c r="C43" s="457">
        <f t="shared" si="4"/>
        <v>0.71532846715328469</v>
      </c>
      <c r="D43" s="413">
        <f t="array" ref="D43">MIN(IF(AB43:FI43&gt;=1,$AB$3:$FI$3))</f>
        <v>39913</v>
      </c>
      <c r="E43" s="410">
        <f t="array" ref="E43">MAX(IF(AB43:FI43&gt;=1,$AB$3:$FI$3))</f>
        <v>43490</v>
      </c>
      <c r="F43" s="452">
        <f t="shared" si="5"/>
        <v>19</v>
      </c>
      <c r="G43" s="456">
        <f t="shared" si="6"/>
        <v>0.19387755102040816</v>
      </c>
      <c r="H43" s="639">
        <f t="shared" si="7"/>
        <v>0.70370370370370372</v>
      </c>
      <c r="I43" s="381">
        <f t="array" ref="I43">IF((F43&gt;=1),MAX(IF(AB43:FI43=1,$AB$3:$FI$3)),"-")</f>
        <v>43490</v>
      </c>
      <c r="J43" s="775">
        <f t="array" ref="J43">IF((F43&gt;=1),MAX(IF(AB43:FI43=1,$AB$2:$FI$2)),"-")</f>
        <v>137</v>
      </c>
      <c r="K43" s="390">
        <f ca="1">IF(F43&gt;=1,COUNTIF(OFFSET(AB43,,J43,1,($FI$2-J43)),"&gt;1"),B43)</f>
        <v>0</v>
      </c>
      <c r="L43" s="390">
        <f ca="1">IF(F43&gt;=1,COUNTBLANK(OFFSET(AB43,,J43,1,($FI$2-J43)))+K43-1,"-")</f>
        <v>0</v>
      </c>
      <c r="M43" s="455">
        <f t="shared" si="8"/>
        <v>8</v>
      </c>
      <c r="N43" s="454">
        <f t="shared" si="9"/>
        <v>8.1632653061224483E-2</v>
      </c>
      <c r="O43" s="162">
        <f t="shared" si="10"/>
        <v>11</v>
      </c>
      <c r="P43" s="453">
        <f t="shared" si="11"/>
        <v>0.11224489795918367</v>
      </c>
      <c r="Q43" s="452">
        <f t="shared" si="12"/>
        <v>38</v>
      </c>
      <c r="R43" s="451">
        <f t="shared" si="13"/>
        <v>0.38775510204081631</v>
      </c>
      <c r="S43" s="368">
        <f>SUMPRODUCT((((AB$5:FI$5)/3)&gt;=(AB43:FI43))*1)-$B$5+B43-1</f>
        <v>47</v>
      </c>
      <c r="T43" s="163">
        <f t="shared" si="14"/>
        <v>0.47959183673469385</v>
      </c>
      <c r="U43" s="369">
        <f>SUMPRODUCT((((AB$5:FI$5)/2)&gt;=(AB43:FI43))*1)-$B$5+B43-1</f>
        <v>62</v>
      </c>
      <c r="V43" s="164">
        <f t="shared" si="15"/>
        <v>0.63265306122448983</v>
      </c>
      <c r="W43" s="165">
        <f t="array" ref="W43">SUM(1*(AB$5:FI$5=AB43:FI43))-1</f>
        <v>3</v>
      </c>
      <c r="X43" s="166">
        <f t="shared" si="16"/>
        <v>3.0612244897959183E-2</v>
      </c>
      <c r="Y43" s="395">
        <f t="shared" si="17"/>
        <v>5.9897959183673466</v>
      </c>
      <c r="Z43" s="395">
        <f t="shared" si="18"/>
        <v>13.469387755102041</v>
      </c>
      <c r="AA43" s="403">
        <f t="shared" si="19"/>
        <v>0.4446969696969697</v>
      </c>
      <c r="AB43" s="100"/>
      <c r="AC43" s="101"/>
      <c r="AD43" s="101"/>
      <c r="AE43" s="102"/>
      <c r="AF43" s="102"/>
      <c r="AG43" s="102"/>
      <c r="AH43" s="102"/>
      <c r="AI43" s="102"/>
      <c r="AJ43" s="102"/>
      <c r="AK43" s="102"/>
      <c r="AL43" s="102"/>
      <c r="AM43" s="104"/>
      <c r="AN43" s="104"/>
      <c r="AO43" s="104"/>
      <c r="AP43" s="104"/>
      <c r="AQ43" s="104"/>
      <c r="AR43" s="104">
        <v>9</v>
      </c>
      <c r="AS43" s="104">
        <v>8</v>
      </c>
      <c r="AT43" s="104">
        <v>11</v>
      </c>
      <c r="AU43" s="105">
        <v>10</v>
      </c>
      <c r="AV43" s="105">
        <v>6</v>
      </c>
      <c r="AW43" s="105"/>
      <c r="AX43" s="105"/>
      <c r="AY43" s="105"/>
      <c r="AZ43" s="105">
        <v>3</v>
      </c>
      <c r="BA43" s="105">
        <v>8</v>
      </c>
      <c r="BB43" s="105">
        <v>6</v>
      </c>
      <c r="BC43" s="105">
        <v>3</v>
      </c>
      <c r="BD43" s="105">
        <v>4</v>
      </c>
      <c r="BE43" s="106"/>
      <c r="BF43" s="106">
        <v>9</v>
      </c>
      <c r="BG43" s="106">
        <v>4</v>
      </c>
      <c r="BH43" s="106">
        <v>4</v>
      </c>
      <c r="BI43" s="106">
        <v>8</v>
      </c>
      <c r="BJ43" s="106">
        <v>3</v>
      </c>
      <c r="BK43" s="106">
        <v>10</v>
      </c>
      <c r="BL43" s="106">
        <v>6</v>
      </c>
      <c r="BM43" s="106">
        <v>10</v>
      </c>
      <c r="BN43" s="106">
        <v>9</v>
      </c>
      <c r="BO43" s="106">
        <v>5</v>
      </c>
      <c r="BP43" s="107">
        <v>2</v>
      </c>
      <c r="BQ43" s="107"/>
      <c r="BR43" s="107">
        <v>4</v>
      </c>
      <c r="BS43" s="107">
        <v>3</v>
      </c>
      <c r="BT43" s="107"/>
      <c r="BU43" s="107">
        <v>10</v>
      </c>
      <c r="BV43" s="107"/>
      <c r="BW43" s="107">
        <v>1</v>
      </c>
      <c r="BX43" s="107"/>
      <c r="BY43" s="107">
        <v>8</v>
      </c>
      <c r="BZ43" s="108">
        <v>6</v>
      </c>
      <c r="CA43" s="108"/>
      <c r="CB43" s="108"/>
      <c r="CC43" s="108">
        <v>1</v>
      </c>
      <c r="CD43" s="108">
        <v>3</v>
      </c>
      <c r="CE43" s="108"/>
      <c r="CF43" s="108"/>
      <c r="CG43" s="108"/>
      <c r="CH43" s="108"/>
      <c r="CI43" s="108"/>
      <c r="CJ43" s="108"/>
      <c r="CK43" s="108">
        <v>2</v>
      </c>
      <c r="CL43" s="108">
        <v>4</v>
      </c>
      <c r="CM43" s="109"/>
      <c r="CN43" s="109">
        <v>1</v>
      </c>
      <c r="CO43" s="109">
        <v>6</v>
      </c>
      <c r="CP43" s="109">
        <v>1</v>
      </c>
      <c r="CQ43" s="109">
        <v>1</v>
      </c>
      <c r="CR43" s="109">
        <v>3</v>
      </c>
      <c r="CS43" s="109">
        <v>2</v>
      </c>
      <c r="CT43" s="109"/>
      <c r="CU43" s="109">
        <v>3</v>
      </c>
      <c r="CV43" s="109">
        <v>7</v>
      </c>
      <c r="CW43" s="109">
        <v>7</v>
      </c>
      <c r="CX43" s="109">
        <v>14</v>
      </c>
      <c r="CY43" s="102">
        <v>2</v>
      </c>
      <c r="CZ43" s="102">
        <v>1</v>
      </c>
      <c r="DA43" s="102">
        <v>11</v>
      </c>
      <c r="DB43" s="110">
        <v>9</v>
      </c>
      <c r="DC43" s="110">
        <v>2</v>
      </c>
      <c r="DD43" s="110">
        <v>16</v>
      </c>
      <c r="DE43" s="110">
        <v>6</v>
      </c>
      <c r="DF43" s="110">
        <v>3</v>
      </c>
      <c r="DG43" s="110">
        <v>10</v>
      </c>
      <c r="DH43" s="110">
        <v>8</v>
      </c>
      <c r="DI43" s="110">
        <v>1</v>
      </c>
      <c r="DJ43" s="110"/>
      <c r="DK43" s="110">
        <v>1</v>
      </c>
      <c r="DL43" s="373">
        <v>10</v>
      </c>
      <c r="DM43" s="373">
        <v>1</v>
      </c>
      <c r="DN43" s="373">
        <v>1</v>
      </c>
      <c r="DO43" s="373">
        <v>14</v>
      </c>
      <c r="DP43" s="373">
        <v>13</v>
      </c>
      <c r="DQ43" s="373">
        <v>18</v>
      </c>
      <c r="DR43" s="526">
        <v>17</v>
      </c>
      <c r="DS43" s="526"/>
      <c r="DT43" s="526"/>
      <c r="DU43" s="526">
        <v>1</v>
      </c>
      <c r="DV43" s="526">
        <v>6</v>
      </c>
      <c r="DW43" s="526">
        <v>5</v>
      </c>
      <c r="DX43" s="526">
        <v>10</v>
      </c>
      <c r="DY43" s="526">
        <v>1</v>
      </c>
      <c r="DZ43" s="649">
        <v>16</v>
      </c>
      <c r="EA43" s="649">
        <v>2</v>
      </c>
      <c r="EB43" s="649">
        <v>10</v>
      </c>
      <c r="EC43" s="649">
        <v>6</v>
      </c>
      <c r="ED43" s="649">
        <v>1</v>
      </c>
      <c r="EE43" s="649"/>
      <c r="EF43" s="649">
        <v>3</v>
      </c>
      <c r="EG43" s="649">
        <v>7</v>
      </c>
      <c r="EH43" s="649">
        <v>1</v>
      </c>
      <c r="EI43" s="649"/>
      <c r="EJ43" s="649">
        <v>1</v>
      </c>
      <c r="EK43" s="649">
        <v>3</v>
      </c>
      <c r="EL43" s="649">
        <v>6</v>
      </c>
      <c r="EM43" s="649">
        <v>1</v>
      </c>
      <c r="EN43" s="768">
        <v>15</v>
      </c>
      <c r="EO43" s="768">
        <v>18</v>
      </c>
      <c r="EP43" s="768">
        <v>2</v>
      </c>
      <c r="EQ43" s="768">
        <v>8</v>
      </c>
      <c r="ER43" s="768">
        <v>2</v>
      </c>
      <c r="ES43" s="768">
        <v>15</v>
      </c>
      <c r="ET43" s="768">
        <v>4</v>
      </c>
      <c r="EU43" s="768">
        <v>3</v>
      </c>
      <c r="EV43" s="768">
        <v>4</v>
      </c>
      <c r="EW43" s="768">
        <v>1</v>
      </c>
      <c r="EX43" s="768">
        <v>5</v>
      </c>
      <c r="EY43" s="768">
        <v>1</v>
      </c>
      <c r="EZ43" s="768">
        <v>5</v>
      </c>
      <c r="FA43" s="768">
        <v>11</v>
      </c>
      <c r="FB43" s="1663">
        <v>7</v>
      </c>
      <c r="FC43" s="1663">
        <v>5</v>
      </c>
      <c r="FD43" s="1663">
        <v>10</v>
      </c>
      <c r="FE43" s="1663">
        <v>4</v>
      </c>
      <c r="FF43" s="1663">
        <v>11</v>
      </c>
      <c r="FG43" s="1663">
        <v>6</v>
      </c>
      <c r="FH43" s="1663">
        <v>1</v>
      </c>
      <c r="FI43" s="1667"/>
    </row>
    <row r="44" spans="1:165" s="489" customFormat="1" ht="11.1" customHeight="1" x14ac:dyDescent="0.2">
      <c r="A44" s="59" t="s">
        <v>58</v>
      </c>
      <c r="B44" s="458">
        <f t="shared" si="3"/>
        <v>24</v>
      </c>
      <c r="C44" s="457">
        <f t="shared" si="4"/>
        <v>0.17518248175182483</v>
      </c>
      <c r="D44" s="413">
        <f t="array" ref="D44">MIN(IF(AB44:FI44&gt;=1,$AB$3:$FI$3))</f>
        <v>40145</v>
      </c>
      <c r="E44" s="410">
        <f t="array" ref="E44">MAX(IF(AB44:FI44&gt;=1,$AB$3:$FI$3))</f>
        <v>43406</v>
      </c>
      <c r="F44" s="452">
        <f t="shared" si="5"/>
        <v>0</v>
      </c>
      <c r="G44" s="456">
        <f t="shared" si="6"/>
        <v>0</v>
      </c>
      <c r="H44" s="639" t="str">
        <f t="shared" si="7"/>
        <v>-</v>
      </c>
      <c r="I44" s="381" t="str">
        <f t="array" ref="I44">IF((F44&gt;=1),MAX(IF(AB44:FI44=1,$AB$3:$FI$3)),"-")</f>
        <v>-</v>
      </c>
      <c r="J44" s="775" t="str">
        <f t="array" ref="J44">IF((F44&gt;=1),MAX(IF(AB44:FI44=1,$AB$2:$FI$2)),"-")</f>
        <v>-</v>
      </c>
      <c r="K44" s="390">
        <f ca="1">IF(F44&gt;=1,COUNTIF(OFFSET(AB44,,J44,1,($FI$2-J44)),"&gt;1"),B44)</f>
        <v>24</v>
      </c>
      <c r="L44" s="390" t="str">
        <f ca="1">IF(F44&gt;=1,COUNTBLANK(OFFSET(AB44,,J44,1,($FI$2-J44)))+K44-1,"-")</f>
        <v>-</v>
      </c>
      <c r="M44" s="455">
        <f t="shared" si="8"/>
        <v>2</v>
      </c>
      <c r="N44" s="454">
        <f t="shared" si="9"/>
        <v>8.3333333333333329E-2</v>
      </c>
      <c r="O44" s="162">
        <f t="shared" si="10"/>
        <v>1</v>
      </c>
      <c r="P44" s="453">
        <f t="shared" si="11"/>
        <v>4.1666666666666664E-2</v>
      </c>
      <c r="Q44" s="452">
        <f t="shared" si="12"/>
        <v>3</v>
      </c>
      <c r="R44" s="451">
        <f t="shared" si="13"/>
        <v>0.125</v>
      </c>
      <c r="S44" s="368">
        <f>SUMPRODUCT((((AB$5:FI$5)/3)&gt;=(AB44:FI44))*1)-$B$5+B44-1</f>
        <v>5</v>
      </c>
      <c r="T44" s="163">
        <f t="shared" si="14"/>
        <v>0.20833333333333334</v>
      </c>
      <c r="U44" s="369">
        <f>SUMPRODUCT((((AB$5:FI$5)/2)&gt;=(AB44:FI44))*1)-$B$5+B44-1</f>
        <v>7</v>
      </c>
      <c r="V44" s="164">
        <f t="shared" si="15"/>
        <v>0.29166666666666669</v>
      </c>
      <c r="W44" s="165">
        <f t="array" ref="W44">SUM(1*(AB$5:FI$5=AB44:FI44))-1</f>
        <v>6</v>
      </c>
      <c r="X44" s="166">
        <f t="shared" si="16"/>
        <v>0.25</v>
      </c>
      <c r="Y44" s="395">
        <f t="shared" si="17"/>
        <v>8.375</v>
      </c>
      <c r="Z44" s="395">
        <f t="shared" si="18"/>
        <v>12.791666666666666</v>
      </c>
      <c r="AA44" s="403">
        <f t="shared" si="19"/>
        <v>0.65472312703583069</v>
      </c>
      <c r="AB44" s="100"/>
      <c r="AC44" s="101"/>
      <c r="AD44" s="101"/>
      <c r="AE44" s="102"/>
      <c r="AF44" s="102"/>
      <c r="AG44" s="102"/>
      <c r="AH44" s="102"/>
      <c r="AI44" s="102"/>
      <c r="AJ44" s="102"/>
      <c r="AK44" s="102"/>
      <c r="AL44" s="102"/>
      <c r="AM44" s="103"/>
      <c r="AN44" s="103"/>
      <c r="AO44" s="103"/>
      <c r="AP44" s="103"/>
      <c r="AQ44" s="103"/>
      <c r="AR44" s="103"/>
      <c r="AS44" s="103"/>
      <c r="AT44" s="104"/>
      <c r="AU44" s="105"/>
      <c r="AV44" s="105"/>
      <c r="AW44" s="105"/>
      <c r="AX44" s="105">
        <v>10</v>
      </c>
      <c r="AY44" s="105"/>
      <c r="AZ44" s="105"/>
      <c r="BA44" s="105"/>
      <c r="BB44" s="105"/>
      <c r="BC44" s="105"/>
      <c r="BD44" s="105"/>
      <c r="BE44" s="106"/>
      <c r="BF44" s="106"/>
      <c r="BG44" s="106"/>
      <c r="BH44" s="106"/>
      <c r="BI44" s="106"/>
      <c r="BJ44" s="106"/>
      <c r="BK44" s="106">
        <v>11</v>
      </c>
      <c r="BL44" s="106"/>
      <c r="BM44" s="106">
        <v>9</v>
      </c>
      <c r="BN44" s="106">
        <v>11</v>
      </c>
      <c r="BO44" s="106"/>
      <c r="BP44" s="107"/>
      <c r="BQ44" s="107"/>
      <c r="BR44" s="107"/>
      <c r="BS44" s="107"/>
      <c r="BT44" s="107">
        <v>2</v>
      </c>
      <c r="BU44" s="107">
        <v>11</v>
      </c>
      <c r="BV44" s="107">
        <v>8</v>
      </c>
      <c r="BW44" s="107"/>
      <c r="BX44" s="107">
        <v>2</v>
      </c>
      <c r="BY44" s="107"/>
      <c r="BZ44" s="108">
        <v>7</v>
      </c>
      <c r="CA44" s="108"/>
      <c r="CB44" s="108">
        <v>11</v>
      </c>
      <c r="CC44" s="108"/>
      <c r="CD44" s="108"/>
      <c r="CE44" s="108">
        <v>8</v>
      </c>
      <c r="CF44" s="108"/>
      <c r="CG44" s="108"/>
      <c r="CH44" s="108"/>
      <c r="CI44" s="108"/>
      <c r="CJ44" s="108"/>
      <c r="CK44" s="108">
        <v>3</v>
      </c>
      <c r="CL44" s="108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12"/>
      <c r="CZ44" s="112"/>
      <c r="DA44" s="112"/>
      <c r="DB44" s="113"/>
      <c r="DC44" s="113"/>
      <c r="DD44" s="110">
        <v>6</v>
      </c>
      <c r="DE44" s="110"/>
      <c r="DF44" s="110">
        <v>5</v>
      </c>
      <c r="DG44" s="110"/>
      <c r="DH44" s="110"/>
      <c r="DI44" s="110"/>
      <c r="DJ44" s="110"/>
      <c r="DK44" s="110"/>
      <c r="DL44" s="528">
        <v>9</v>
      </c>
      <c r="DM44" s="528"/>
      <c r="DN44" s="528"/>
      <c r="DO44" s="528"/>
      <c r="DP44" s="528"/>
      <c r="DQ44" s="528"/>
      <c r="DR44" s="528"/>
      <c r="DS44" s="528">
        <v>12</v>
      </c>
      <c r="DT44" s="619"/>
      <c r="DU44" s="619"/>
      <c r="DV44" s="619"/>
      <c r="DW44" s="619">
        <v>10</v>
      </c>
      <c r="DX44" s="619"/>
      <c r="DY44" s="619"/>
      <c r="DZ44" s="650">
        <v>11</v>
      </c>
      <c r="EA44" s="650"/>
      <c r="EB44" s="650"/>
      <c r="EC44" s="650"/>
      <c r="ED44" s="650"/>
      <c r="EE44" s="650"/>
      <c r="EF44" s="650"/>
      <c r="EG44" s="650">
        <v>4</v>
      </c>
      <c r="EH44" s="650"/>
      <c r="EI44" s="650"/>
      <c r="EJ44" s="650"/>
      <c r="EK44" s="650"/>
      <c r="EL44" s="650">
        <v>10</v>
      </c>
      <c r="EM44" s="650">
        <v>13</v>
      </c>
      <c r="EN44" s="769"/>
      <c r="EO44" s="769"/>
      <c r="EP44" s="769"/>
      <c r="EQ44" s="769"/>
      <c r="ER44" s="769"/>
      <c r="ES44" s="769"/>
      <c r="ET44" s="769"/>
      <c r="EU44" s="769">
        <v>15</v>
      </c>
      <c r="EV44" s="769"/>
      <c r="EW44" s="769"/>
      <c r="EX44" s="769"/>
      <c r="EY44" s="769"/>
      <c r="EZ44" s="769">
        <v>6</v>
      </c>
      <c r="FA44" s="769"/>
      <c r="FB44" s="1664"/>
      <c r="FC44" s="1664"/>
      <c r="FD44" s="1664">
        <v>7</v>
      </c>
      <c r="FE44" s="1664"/>
      <c r="FF44" s="1664"/>
      <c r="FG44" s="1664"/>
      <c r="FH44" s="1664"/>
      <c r="FI44" s="1668"/>
    </row>
    <row r="45" spans="1:165" s="489" customFormat="1" ht="11.1" customHeight="1" x14ac:dyDescent="0.2">
      <c r="A45" s="58" t="s">
        <v>140</v>
      </c>
      <c r="B45" s="458">
        <f t="shared" si="3"/>
        <v>114</v>
      </c>
      <c r="C45" s="457">
        <f t="shared" si="4"/>
        <v>0.83211678832116787</v>
      </c>
      <c r="D45" s="413">
        <f t="array" ref="D45">MIN(IF(AB45:FI45&gt;=1,$AB$3:$FI$3))</f>
        <v>39913</v>
      </c>
      <c r="E45" s="410">
        <f t="array" ref="E45">MAX(IF(AB45:FI45&gt;=1,$AB$3:$FI$3))</f>
        <v>43490</v>
      </c>
      <c r="F45" s="452">
        <f t="shared" si="5"/>
        <v>8</v>
      </c>
      <c r="G45" s="456">
        <f t="shared" si="6"/>
        <v>7.0175438596491224E-2</v>
      </c>
      <c r="H45" s="639">
        <f t="shared" si="7"/>
        <v>0.38095238095238093</v>
      </c>
      <c r="I45" s="381">
        <f t="array" ref="I45">IF((F45&gt;=1),MAX(IF(AB45:FI45=1,$AB$3:$FI$3)),"-")</f>
        <v>43406</v>
      </c>
      <c r="J45" s="775">
        <f t="array" ref="J45">IF((F45&gt;=1),MAX(IF(AB45:FI45=1,$AB$2:$FI$2)),"-")</f>
        <v>133</v>
      </c>
      <c r="K45" s="390">
        <f ca="1">IF(F45&gt;=1,COUNTIF(OFFSET(AB45,,J45,1,($FI$2-J45)),"&gt;1"),B45)</f>
        <v>4</v>
      </c>
      <c r="L45" s="390">
        <f ca="1">IF(F45&gt;=1,COUNTBLANK(OFFSET(AB45,,J45,1,($FI$2-J45)))+K45-1,"-")</f>
        <v>4</v>
      </c>
      <c r="M45" s="455">
        <f t="shared" si="8"/>
        <v>13</v>
      </c>
      <c r="N45" s="454">
        <f t="shared" si="9"/>
        <v>0.11403508771929824</v>
      </c>
      <c r="O45" s="162">
        <f t="shared" si="10"/>
        <v>14</v>
      </c>
      <c r="P45" s="453">
        <f t="shared" si="11"/>
        <v>0.12280701754385964</v>
      </c>
      <c r="Q45" s="452">
        <f t="shared" si="12"/>
        <v>35</v>
      </c>
      <c r="R45" s="451">
        <f t="shared" si="13"/>
        <v>0.30701754385964913</v>
      </c>
      <c r="S45" s="368">
        <f>SUMPRODUCT((((AB$5:FI$5)/3)&gt;=(AB45:FI45))*1)-$B$5+B45-1</f>
        <v>41</v>
      </c>
      <c r="T45" s="163">
        <f t="shared" si="14"/>
        <v>0.35964912280701755</v>
      </c>
      <c r="U45" s="369">
        <f>SUMPRODUCT((((AB$5:FI$5)/2)&gt;=(AB45:FI45))*1)-$B$5+B45-1</f>
        <v>63</v>
      </c>
      <c r="V45" s="164">
        <f t="shared" si="15"/>
        <v>0.55263157894736847</v>
      </c>
      <c r="W45" s="165">
        <f t="array" ref="W45">SUM(1*(AB$5:FI$5=AB45:FI45))-1</f>
        <v>6</v>
      </c>
      <c r="X45" s="166">
        <f t="shared" si="16"/>
        <v>5.2631578947368418E-2</v>
      </c>
      <c r="Y45" s="395">
        <f t="shared" si="17"/>
        <v>6.5964912280701755</v>
      </c>
      <c r="Z45" s="395">
        <f t="shared" si="18"/>
        <v>13.12280701754386</v>
      </c>
      <c r="AA45" s="403">
        <f t="shared" si="19"/>
        <v>0.50267379679144386</v>
      </c>
      <c r="AB45" s="100"/>
      <c r="AC45" s="101"/>
      <c r="AD45" s="101"/>
      <c r="AE45" s="102"/>
      <c r="AF45" s="102"/>
      <c r="AG45" s="102"/>
      <c r="AH45" s="102"/>
      <c r="AI45" s="102"/>
      <c r="AJ45" s="102"/>
      <c r="AK45" s="102"/>
      <c r="AL45" s="102"/>
      <c r="AM45" s="104"/>
      <c r="AN45" s="104"/>
      <c r="AO45" s="104"/>
      <c r="AP45" s="104"/>
      <c r="AQ45" s="104"/>
      <c r="AR45" s="104">
        <v>6</v>
      </c>
      <c r="AS45" s="104">
        <v>1</v>
      </c>
      <c r="AT45" s="104">
        <v>4</v>
      </c>
      <c r="AU45" s="105">
        <v>7</v>
      </c>
      <c r="AV45" s="105">
        <v>1</v>
      </c>
      <c r="AW45" s="105">
        <v>1</v>
      </c>
      <c r="AX45" s="105">
        <v>1</v>
      </c>
      <c r="AY45" s="105">
        <v>2</v>
      </c>
      <c r="AZ45" s="105">
        <v>8</v>
      </c>
      <c r="BA45" s="105">
        <v>3</v>
      </c>
      <c r="BB45" s="105">
        <v>8</v>
      </c>
      <c r="BC45" s="105"/>
      <c r="BD45" s="105">
        <v>7</v>
      </c>
      <c r="BE45" s="106">
        <v>2</v>
      </c>
      <c r="BF45" s="106">
        <v>7</v>
      </c>
      <c r="BG45" s="106">
        <v>1</v>
      </c>
      <c r="BH45" s="106">
        <v>14</v>
      </c>
      <c r="BI45" s="106">
        <v>2</v>
      </c>
      <c r="BJ45" s="106">
        <v>1</v>
      </c>
      <c r="BK45" s="106">
        <v>9</v>
      </c>
      <c r="BL45" s="106">
        <v>7</v>
      </c>
      <c r="BM45" s="106">
        <v>3</v>
      </c>
      <c r="BN45" s="106">
        <v>6</v>
      </c>
      <c r="BO45" s="106">
        <v>10</v>
      </c>
      <c r="BP45" s="107">
        <v>9</v>
      </c>
      <c r="BQ45" s="107">
        <v>3</v>
      </c>
      <c r="BR45" s="107">
        <v>8</v>
      </c>
      <c r="BS45" s="107">
        <v>5</v>
      </c>
      <c r="BT45" s="107">
        <v>3</v>
      </c>
      <c r="BU45" s="107"/>
      <c r="BV45" s="107">
        <v>2</v>
      </c>
      <c r="BW45" s="107">
        <v>3</v>
      </c>
      <c r="BX45" s="107">
        <v>6</v>
      </c>
      <c r="BY45" s="107">
        <v>5</v>
      </c>
      <c r="BZ45" s="108">
        <v>2</v>
      </c>
      <c r="CA45" s="108">
        <v>7</v>
      </c>
      <c r="CB45" s="108"/>
      <c r="CC45" s="108">
        <v>7</v>
      </c>
      <c r="CD45" s="108">
        <v>2</v>
      </c>
      <c r="CE45" s="108">
        <v>10</v>
      </c>
      <c r="CF45" s="108">
        <v>6</v>
      </c>
      <c r="CG45" s="108">
        <v>8</v>
      </c>
      <c r="CH45" s="108"/>
      <c r="CI45" s="108">
        <v>7</v>
      </c>
      <c r="CJ45" s="108">
        <v>13</v>
      </c>
      <c r="CK45" s="108">
        <v>16</v>
      </c>
      <c r="CL45" s="108">
        <v>3</v>
      </c>
      <c r="CM45" s="109">
        <v>2</v>
      </c>
      <c r="CN45" s="109">
        <v>3</v>
      </c>
      <c r="CO45" s="109">
        <v>8</v>
      </c>
      <c r="CP45" s="109">
        <v>8</v>
      </c>
      <c r="CQ45" s="109">
        <v>9</v>
      </c>
      <c r="CR45" s="109"/>
      <c r="CS45" s="109">
        <v>13</v>
      </c>
      <c r="CT45" s="109">
        <v>12</v>
      </c>
      <c r="CU45" s="109">
        <v>7</v>
      </c>
      <c r="CV45" s="109">
        <v>9</v>
      </c>
      <c r="CW45" s="109"/>
      <c r="CX45" s="109">
        <v>15</v>
      </c>
      <c r="CY45" s="102">
        <v>12</v>
      </c>
      <c r="CZ45" s="102">
        <v>6</v>
      </c>
      <c r="DA45" s="102">
        <v>7</v>
      </c>
      <c r="DB45" s="110">
        <v>4</v>
      </c>
      <c r="DC45" s="110">
        <v>6</v>
      </c>
      <c r="DD45" s="110">
        <v>13</v>
      </c>
      <c r="DE45" s="110"/>
      <c r="DF45" s="110">
        <v>6</v>
      </c>
      <c r="DG45" s="110">
        <v>14</v>
      </c>
      <c r="DH45" s="110">
        <v>15</v>
      </c>
      <c r="DI45" s="110">
        <v>12</v>
      </c>
      <c r="DJ45" s="110">
        <v>12</v>
      </c>
      <c r="DK45" s="110">
        <v>10</v>
      </c>
      <c r="DL45" s="373">
        <v>3</v>
      </c>
      <c r="DM45" s="373">
        <v>3</v>
      </c>
      <c r="DN45" s="373">
        <v>4</v>
      </c>
      <c r="DO45" s="373">
        <v>3</v>
      </c>
      <c r="DP45" s="373">
        <v>5</v>
      </c>
      <c r="DQ45" s="373">
        <v>2</v>
      </c>
      <c r="DR45" s="526">
        <v>3</v>
      </c>
      <c r="DS45" s="526">
        <v>14</v>
      </c>
      <c r="DT45" s="526">
        <v>7</v>
      </c>
      <c r="DU45" s="526">
        <v>5</v>
      </c>
      <c r="DV45" s="526">
        <v>15</v>
      </c>
      <c r="DW45" s="526">
        <v>8</v>
      </c>
      <c r="DX45" s="526">
        <v>5</v>
      </c>
      <c r="DY45" s="526">
        <v>3</v>
      </c>
      <c r="DZ45" s="649">
        <v>6</v>
      </c>
      <c r="EA45" s="649">
        <v>3</v>
      </c>
      <c r="EB45" s="649">
        <v>7</v>
      </c>
      <c r="EC45" s="649">
        <v>14</v>
      </c>
      <c r="ED45" s="649">
        <v>10</v>
      </c>
      <c r="EE45" s="649">
        <v>2</v>
      </c>
      <c r="EF45" s="649">
        <v>6</v>
      </c>
      <c r="EG45" s="649">
        <v>11</v>
      </c>
      <c r="EH45" s="649">
        <v>6</v>
      </c>
      <c r="EI45" s="649">
        <v>12</v>
      </c>
      <c r="EJ45" s="649">
        <v>5</v>
      </c>
      <c r="EK45" s="649">
        <v>10</v>
      </c>
      <c r="EL45" s="649">
        <v>12</v>
      </c>
      <c r="EM45" s="649">
        <v>10</v>
      </c>
      <c r="EN45" s="768">
        <v>6</v>
      </c>
      <c r="EO45" s="768">
        <v>8</v>
      </c>
      <c r="EP45" s="768">
        <v>4</v>
      </c>
      <c r="EQ45" s="768">
        <v>7</v>
      </c>
      <c r="ER45" s="768">
        <v>1</v>
      </c>
      <c r="ES45" s="768">
        <v>6</v>
      </c>
      <c r="ET45" s="768">
        <v>13</v>
      </c>
      <c r="EU45" s="768">
        <v>14</v>
      </c>
      <c r="EV45" s="768">
        <v>3</v>
      </c>
      <c r="EW45" s="768">
        <v>8</v>
      </c>
      <c r="EX45" s="768">
        <v>9</v>
      </c>
      <c r="EY45" s="768">
        <v>5</v>
      </c>
      <c r="EZ45" s="768">
        <v>2</v>
      </c>
      <c r="FA45" s="768">
        <v>7</v>
      </c>
      <c r="FB45" s="1663">
        <v>2</v>
      </c>
      <c r="FC45" s="1663">
        <v>2</v>
      </c>
      <c r="FD45" s="1663">
        <v>1</v>
      </c>
      <c r="FE45" s="1663">
        <v>8</v>
      </c>
      <c r="FF45" s="1663">
        <v>2</v>
      </c>
      <c r="FG45" s="1663">
        <v>4</v>
      </c>
      <c r="FH45" s="1663">
        <v>7</v>
      </c>
      <c r="FI45" s="1667"/>
    </row>
    <row r="46" spans="1:165" s="489" customFormat="1" ht="11.1" customHeight="1" x14ac:dyDescent="0.2">
      <c r="A46" s="60" t="s">
        <v>193</v>
      </c>
      <c r="B46" s="458">
        <f t="shared" si="3"/>
        <v>58</v>
      </c>
      <c r="C46" s="457">
        <f t="shared" si="4"/>
        <v>0.42335766423357662</v>
      </c>
      <c r="D46" s="413">
        <f t="array" ref="D46">MIN(IF(AB46:FI46&gt;=1,$AB$3:$FI$3))</f>
        <v>41208</v>
      </c>
      <c r="E46" s="410">
        <f t="array" ref="E46">MAX(IF(AB46:FI46&gt;=1,$AB$3:$FI$3))</f>
        <v>43455</v>
      </c>
      <c r="F46" s="452">
        <f t="shared" si="5"/>
        <v>5</v>
      </c>
      <c r="G46" s="456">
        <f t="shared" si="6"/>
        <v>8.6206896551724144E-2</v>
      </c>
      <c r="H46" s="639">
        <f t="shared" si="7"/>
        <v>0.55555555555555558</v>
      </c>
      <c r="I46" s="381">
        <f t="array" ref="I46">IF((F46&gt;=1),MAX(IF(AB46:FI46=1,$AB$3:$FI$3)),"-")</f>
        <v>42979</v>
      </c>
      <c r="J46" s="775">
        <f t="array" ref="J46">IF((F46&gt;=1),MAX(IF(AB46:FI46=1,$AB$2:$FI$2)),"-")</f>
        <v>117</v>
      </c>
      <c r="K46" s="390">
        <f ca="1">IF(F46&gt;=1,COUNTIF(OFFSET(AB46,,J46,1,($FI$2-J46)),"&gt;1"),B46)</f>
        <v>12</v>
      </c>
      <c r="L46" s="390">
        <f ca="1">IF(F46&gt;=1,COUNTBLANK(OFFSET(AB46,,J46,1,($FI$2-J46)))+K46-1,"-")</f>
        <v>20</v>
      </c>
      <c r="M46" s="455">
        <f t="shared" si="8"/>
        <v>4</v>
      </c>
      <c r="N46" s="454">
        <f t="shared" si="9"/>
        <v>6.8965517241379309E-2</v>
      </c>
      <c r="O46" s="162">
        <f t="shared" si="10"/>
        <v>6</v>
      </c>
      <c r="P46" s="453">
        <f t="shared" si="11"/>
        <v>0.10344827586206896</v>
      </c>
      <c r="Q46" s="452">
        <f t="shared" si="12"/>
        <v>15</v>
      </c>
      <c r="R46" s="451">
        <f t="shared" si="13"/>
        <v>0.25862068965517243</v>
      </c>
      <c r="S46" s="368">
        <f>SUMPRODUCT((((AB$5:FI$5)/3)&gt;=(AB46:FI46))*1)-$B$5+B46-1</f>
        <v>20</v>
      </c>
      <c r="T46" s="163">
        <f t="shared" si="14"/>
        <v>0.34482758620689657</v>
      </c>
      <c r="U46" s="369">
        <f>SUMPRODUCT((((AB$5:FI$5)/2)&gt;=(AB46:FI46))*1)-$B$5+B46-1</f>
        <v>28</v>
      </c>
      <c r="V46" s="164">
        <f t="shared" si="15"/>
        <v>0.48275862068965519</v>
      </c>
      <c r="W46" s="165">
        <f t="array" ref="W46">SUM(1*(AB$5:FI$5=AB46:FI46))-1</f>
        <v>5</v>
      </c>
      <c r="X46" s="166">
        <f t="shared" si="16"/>
        <v>8.6206896551724144E-2</v>
      </c>
      <c r="Y46" s="395">
        <f t="shared" si="17"/>
        <v>7.7413793103448274</v>
      </c>
      <c r="Z46" s="395">
        <f t="shared" si="18"/>
        <v>14.931034482758621</v>
      </c>
      <c r="AA46" s="403">
        <f t="shared" si="19"/>
        <v>0.51847575057736717</v>
      </c>
      <c r="AB46" s="100"/>
      <c r="AC46" s="101"/>
      <c r="AD46" s="101"/>
      <c r="AE46" s="102"/>
      <c r="AF46" s="102"/>
      <c r="AG46" s="102"/>
      <c r="AH46" s="102"/>
      <c r="AI46" s="102"/>
      <c r="AJ46" s="102"/>
      <c r="AK46" s="102"/>
      <c r="AL46" s="102"/>
      <c r="AM46" s="103"/>
      <c r="AN46" s="103"/>
      <c r="AO46" s="103"/>
      <c r="AP46" s="103"/>
      <c r="AQ46" s="103"/>
      <c r="AR46" s="103"/>
      <c r="AS46" s="103"/>
      <c r="AT46" s="104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8"/>
      <c r="CA46" s="108"/>
      <c r="CB46" s="108"/>
      <c r="CC46" s="108">
        <v>8</v>
      </c>
      <c r="CD46" s="108"/>
      <c r="CE46" s="108">
        <v>2</v>
      </c>
      <c r="CF46" s="108"/>
      <c r="CG46" s="108"/>
      <c r="CH46" s="108">
        <v>9</v>
      </c>
      <c r="CI46" s="108">
        <v>4</v>
      </c>
      <c r="CJ46" s="108">
        <v>14</v>
      </c>
      <c r="CK46" s="108">
        <v>1</v>
      </c>
      <c r="CL46" s="108"/>
      <c r="CM46" s="109"/>
      <c r="CN46" s="109">
        <v>5</v>
      </c>
      <c r="CO46" s="109">
        <v>4</v>
      </c>
      <c r="CP46" s="109">
        <v>2</v>
      </c>
      <c r="CQ46" s="109"/>
      <c r="CR46" s="109">
        <v>11</v>
      </c>
      <c r="CS46" s="109">
        <v>3</v>
      </c>
      <c r="CT46" s="109">
        <v>3</v>
      </c>
      <c r="CU46" s="109">
        <v>9</v>
      </c>
      <c r="CV46" s="109">
        <v>16</v>
      </c>
      <c r="CW46" s="109"/>
      <c r="CX46" s="109">
        <v>9</v>
      </c>
      <c r="CY46" s="102">
        <v>1</v>
      </c>
      <c r="CZ46" s="102">
        <v>11</v>
      </c>
      <c r="DA46" s="102">
        <v>5</v>
      </c>
      <c r="DB46" s="110">
        <v>11</v>
      </c>
      <c r="DC46" s="110"/>
      <c r="DD46" s="110">
        <v>17</v>
      </c>
      <c r="DE46" s="110">
        <v>12</v>
      </c>
      <c r="DF46" s="110">
        <v>4</v>
      </c>
      <c r="DG46" s="110">
        <v>2</v>
      </c>
      <c r="DH46" s="110">
        <v>10</v>
      </c>
      <c r="DI46" s="110">
        <v>3</v>
      </c>
      <c r="DJ46" s="110">
        <v>8</v>
      </c>
      <c r="DK46" s="110">
        <v>6</v>
      </c>
      <c r="DL46" s="373">
        <v>12</v>
      </c>
      <c r="DM46" s="373">
        <v>12</v>
      </c>
      <c r="DN46" s="373"/>
      <c r="DO46" s="373">
        <v>2</v>
      </c>
      <c r="DP46" s="373">
        <v>4</v>
      </c>
      <c r="DQ46" s="373">
        <v>1</v>
      </c>
      <c r="DR46" s="526">
        <v>8</v>
      </c>
      <c r="DS46" s="526"/>
      <c r="DT46" s="526">
        <v>8</v>
      </c>
      <c r="DU46" s="526">
        <v>6</v>
      </c>
      <c r="DV46" s="526">
        <v>3</v>
      </c>
      <c r="DW46" s="526">
        <v>1</v>
      </c>
      <c r="DX46" s="526">
        <v>12</v>
      </c>
      <c r="DY46" s="526"/>
      <c r="DZ46" s="649"/>
      <c r="EA46" s="649">
        <v>10</v>
      </c>
      <c r="EB46" s="649">
        <v>12</v>
      </c>
      <c r="EC46" s="649">
        <v>15</v>
      </c>
      <c r="ED46" s="649"/>
      <c r="EE46" s="649">
        <v>9</v>
      </c>
      <c r="EF46" s="649"/>
      <c r="EG46" s="649"/>
      <c r="EH46" s="649"/>
      <c r="EI46" s="649">
        <v>7</v>
      </c>
      <c r="EJ46" s="649"/>
      <c r="EK46" s="649"/>
      <c r="EL46" s="649">
        <v>8</v>
      </c>
      <c r="EM46" s="649">
        <v>3</v>
      </c>
      <c r="EN46" s="768">
        <v>1</v>
      </c>
      <c r="EO46" s="768">
        <v>16</v>
      </c>
      <c r="EP46" s="768"/>
      <c r="EQ46" s="768"/>
      <c r="ER46" s="768">
        <v>3</v>
      </c>
      <c r="ES46" s="768">
        <v>8</v>
      </c>
      <c r="ET46" s="768">
        <v>8</v>
      </c>
      <c r="EU46" s="768">
        <v>13</v>
      </c>
      <c r="EV46" s="768">
        <v>12</v>
      </c>
      <c r="EW46" s="768">
        <v>5</v>
      </c>
      <c r="EX46" s="768"/>
      <c r="EY46" s="768">
        <v>10</v>
      </c>
      <c r="EZ46" s="768">
        <v>10</v>
      </c>
      <c r="FA46" s="768">
        <v>16</v>
      </c>
      <c r="FB46" s="1663"/>
      <c r="FC46" s="1663">
        <v>8</v>
      </c>
      <c r="FD46" s="1663"/>
      <c r="FE46" s="1663"/>
      <c r="FF46" s="1663">
        <v>16</v>
      </c>
      <c r="FG46" s="1663"/>
      <c r="FH46" s="1663"/>
      <c r="FI46" s="1667"/>
    </row>
    <row r="47" spans="1:165" s="489" customFormat="1" ht="11.1" customHeight="1" x14ac:dyDescent="0.2">
      <c r="A47" s="62" t="s">
        <v>137</v>
      </c>
      <c r="B47" s="458">
        <f t="shared" si="3"/>
        <v>4</v>
      </c>
      <c r="C47" s="457">
        <f t="shared" si="4"/>
        <v>2.9197080291970802E-2</v>
      </c>
      <c r="D47" s="413">
        <f t="array" ref="D47">MIN(IF(AB47:FI47&gt;=1,$AB$3:$FI$3))</f>
        <v>40145</v>
      </c>
      <c r="E47" s="410">
        <f t="array" ref="E47">MAX(IF(AB47:FI47&gt;=1,$AB$3:$FI$3))</f>
        <v>41607</v>
      </c>
      <c r="F47" s="452">
        <f t="shared" si="5"/>
        <v>1</v>
      </c>
      <c r="G47" s="456">
        <f t="shared" si="6"/>
        <v>0.25</v>
      </c>
      <c r="H47" s="639">
        <f t="shared" si="7"/>
        <v>1</v>
      </c>
      <c r="I47" s="381">
        <f t="array" ref="I47">IF((F47&gt;=1),MAX(IF(AB47:FI47=1,$AB$3:$FI$3)),"-")</f>
        <v>40942</v>
      </c>
      <c r="J47" s="775">
        <f t="array" ref="J47">IF((F47&gt;=1),MAX(IF(AB47:FI47=1,$AB$2:$FI$2)),"-")</f>
        <v>46</v>
      </c>
      <c r="K47" s="390">
        <f ca="1">IF(F47&gt;=1,COUNTIF(OFFSET(AB47,,J47,1,($FI$2-J47)),"&gt;1"),B47)</f>
        <v>1</v>
      </c>
      <c r="L47" s="390">
        <f ca="1">IF(F47&gt;=1,COUNTBLANK(OFFSET(AB47,,J47,1,($FI$2-J47)))+K47-1,"-")</f>
        <v>91</v>
      </c>
      <c r="M47" s="455">
        <f t="shared" si="8"/>
        <v>0</v>
      </c>
      <c r="N47" s="454">
        <f t="shared" si="9"/>
        <v>0</v>
      </c>
      <c r="O47" s="162">
        <f t="shared" si="10"/>
        <v>0</v>
      </c>
      <c r="P47" s="453">
        <f t="shared" si="11"/>
        <v>0</v>
      </c>
      <c r="Q47" s="452">
        <f t="shared" si="12"/>
        <v>1</v>
      </c>
      <c r="R47" s="451">
        <f t="shared" si="13"/>
        <v>0.25</v>
      </c>
      <c r="S47" s="368">
        <f>SUMPRODUCT((((AB$5:FI$5)/3)&gt;=(AB47:FI47))*1)-$B$5+B47-1</f>
        <v>1</v>
      </c>
      <c r="T47" s="163">
        <f t="shared" si="14"/>
        <v>0.25</v>
      </c>
      <c r="U47" s="369">
        <f>SUMPRODUCT((((AB$5:FI$5)/2)&gt;=(AB47:FI47))*1)-$B$5+B47-1</f>
        <v>1</v>
      </c>
      <c r="V47" s="164">
        <f t="shared" si="15"/>
        <v>0.25</v>
      </c>
      <c r="W47" s="165">
        <f t="array" ref="W47">SUM(1*(AB$5:FI$5=AB47:FI47))-1</f>
        <v>0</v>
      </c>
      <c r="X47" s="166">
        <f t="shared" si="16"/>
        <v>0</v>
      </c>
      <c r="Y47" s="395">
        <f t="shared" si="17"/>
        <v>7</v>
      </c>
      <c r="Z47" s="395">
        <f t="shared" si="18"/>
        <v>12</v>
      </c>
      <c r="AA47" s="403">
        <f t="shared" si="19"/>
        <v>0.58333333333333337</v>
      </c>
      <c r="AB47" s="100"/>
      <c r="AC47" s="101"/>
      <c r="AD47" s="101"/>
      <c r="AE47" s="102"/>
      <c r="AF47" s="102"/>
      <c r="AG47" s="102"/>
      <c r="AH47" s="102"/>
      <c r="AI47" s="102"/>
      <c r="AJ47" s="102"/>
      <c r="AK47" s="102"/>
      <c r="AL47" s="102"/>
      <c r="AM47" s="103"/>
      <c r="AN47" s="103"/>
      <c r="AO47" s="103"/>
      <c r="AP47" s="103"/>
      <c r="AQ47" s="103"/>
      <c r="AR47" s="103"/>
      <c r="AS47" s="103"/>
      <c r="AT47" s="104"/>
      <c r="AU47" s="105"/>
      <c r="AV47" s="105"/>
      <c r="AW47" s="105"/>
      <c r="AX47" s="105">
        <v>7</v>
      </c>
      <c r="AY47" s="105"/>
      <c r="AZ47" s="105"/>
      <c r="BA47" s="105"/>
      <c r="BB47" s="105"/>
      <c r="BC47" s="105">
        <v>5</v>
      </c>
      <c r="BD47" s="105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7"/>
      <c r="BQ47" s="107"/>
      <c r="BR47" s="107"/>
      <c r="BS47" s="107"/>
      <c r="BT47" s="107"/>
      <c r="BU47" s="107">
        <v>1</v>
      </c>
      <c r="BV47" s="107"/>
      <c r="BW47" s="107"/>
      <c r="BX47" s="107"/>
      <c r="BY47" s="107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9"/>
      <c r="CN47" s="109"/>
      <c r="CO47" s="109"/>
      <c r="CP47" s="109"/>
      <c r="CQ47" s="109">
        <v>15</v>
      </c>
      <c r="CR47" s="109"/>
      <c r="CS47" s="109"/>
      <c r="CT47" s="109"/>
      <c r="CU47" s="109"/>
      <c r="CV47" s="109"/>
      <c r="CW47" s="109"/>
      <c r="CX47" s="109"/>
      <c r="CY47" s="102"/>
      <c r="CZ47" s="102"/>
      <c r="DA47" s="102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373"/>
      <c r="DM47" s="373"/>
      <c r="DN47" s="373"/>
      <c r="DO47" s="373"/>
      <c r="DP47" s="373"/>
      <c r="DQ47" s="373"/>
      <c r="DR47" s="526"/>
      <c r="DS47" s="526"/>
      <c r="DT47" s="526"/>
      <c r="DU47" s="526"/>
      <c r="DV47" s="526"/>
      <c r="DW47" s="526"/>
      <c r="DX47" s="526"/>
      <c r="DY47" s="526"/>
      <c r="DZ47" s="649"/>
      <c r="EA47" s="649"/>
      <c r="EB47" s="649"/>
      <c r="EC47" s="649"/>
      <c r="ED47" s="649"/>
      <c r="EE47" s="649"/>
      <c r="EF47" s="649"/>
      <c r="EG47" s="649"/>
      <c r="EH47" s="649"/>
      <c r="EI47" s="649"/>
      <c r="EJ47" s="649"/>
      <c r="EK47" s="649"/>
      <c r="EL47" s="649"/>
      <c r="EM47" s="649"/>
      <c r="EN47" s="768"/>
      <c r="EO47" s="768"/>
      <c r="EP47" s="768"/>
      <c r="EQ47" s="768"/>
      <c r="ER47" s="768"/>
      <c r="ES47" s="768"/>
      <c r="ET47" s="768"/>
      <c r="EU47" s="768"/>
      <c r="EV47" s="768"/>
      <c r="EW47" s="768"/>
      <c r="EX47" s="768"/>
      <c r="EY47" s="768"/>
      <c r="EZ47" s="768"/>
      <c r="FA47" s="768"/>
      <c r="FB47" s="1663"/>
      <c r="FC47" s="1663"/>
      <c r="FD47" s="1663"/>
      <c r="FE47" s="1663"/>
      <c r="FF47" s="1663"/>
      <c r="FG47" s="1663"/>
      <c r="FH47" s="1663"/>
      <c r="FI47" s="1667"/>
    </row>
    <row r="48" spans="1:165" s="489" customFormat="1" ht="11.1" customHeight="1" x14ac:dyDescent="0.2">
      <c r="A48" s="59" t="s">
        <v>117</v>
      </c>
      <c r="B48" s="458">
        <f t="shared" si="3"/>
        <v>1</v>
      </c>
      <c r="C48" s="457">
        <f t="shared" si="4"/>
        <v>7.2992700729927005E-3</v>
      </c>
      <c r="D48" s="413">
        <f t="array" ref="D48">MIN(IF(AB48:FI48&gt;=1,$AB$3:$FI$3))</f>
        <v>41040</v>
      </c>
      <c r="E48" s="410">
        <f t="array" ref="E48">MAX(IF(AB48:FI48&gt;=1,$AB$3:$FI$3))</f>
        <v>41040</v>
      </c>
      <c r="F48" s="452">
        <f t="shared" si="5"/>
        <v>0</v>
      </c>
      <c r="G48" s="456">
        <f t="shared" si="6"/>
        <v>0</v>
      </c>
      <c r="H48" s="639" t="str">
        <f t="shared" si="7"/>
        <v>-</v>
      </c>
      <c r="I48" s="381" t="str">
        <f t="array" ref="I48">IF((F48&gt;=1),MAX(IF(AB48:FI48=1,$AB$3:$FI$3)),"-")</f>
        <v>-</v>
      </c>
      <c r="J48" s="775" t="str">
        <f t="array" ref="J48">IF((F48&gt;=1),MAX(IF(AB48:FI48=1,$AB$2:$FI$2)),"-")</f>
        <v>-</v>
      </c>
      <c r="K48" s="390">
        <f ca="1">IF(F48&gt;=1,COUNTIF(OFFSET(AB48,,J48,1,($FI$2-J48)),"&gt;1"),B48)</f>
        <v>1</v>
      </c>
      <c r="L48" s="390" t="str">
        <f ca="1">IF(F48&gt;=1,COUNTBLANK(OFFSET(AB48,,J48,1,($FI$2-J48)))+K48-1,"-")</f>
        <v>-</v>
      </c>
      <c r="M48" s="455">
        <f t="shared" si="8"/>
        <v>0</v>
      </c>
      <c r="N48" s="454">
        <f t="shared" si="9"/>
        <v>0</v>
      </c>
      <c r="O48" s="162">
        <f t="shared" si="10"/>
        <v>0</v>
      </c>
      <c r="P48" s="453">
        <f t="shared" si="11"/>
        <v>0</v>
      </c>
      <c r="Q48" s="452">
        <f t="shared" si="12"/>
        <v>0</v>
      </c>
      <c r="R48" s="451">
        <f t="shared" si="13"/>
        <v>0</v>
      </c>
      <c r="S48" s="368">
        <f>SUMPRODUCT((((AB$5:FI$5)/3)&gt;=(AB48:FI48))*1)-$B$5+B48-1</f>
        <v>0</v>
      </c>
      <c r="T48" s="163">
        <f t="shared" si="14"/>
        <v>0</v>
      </c>
      <c r="U48" s="369">
        <f>SUMPRODUCT((((AB$5:FI$5)/2)&gt;=(AB48:FI48))*1)-$B$5+B48-1</f>
        <v>0</v>
      </c>
      <c r="V48" s="164">
        <f t="shared" si="15"/>
        <v>0</v>
      </c>
      <c r="W48" s="165">
        <f t="array" ref="W48">SUM(1*(AB$5:FI$5=AB48:FI48))-1</f>
        <v>0</v>
      </c>
      <c r="X48" s="166">
        <f t="shared" si="16"/>
        <v>0</v>
      </c>
      <c r="Y48" s="395">
        <f t="shared" si="17"/>
        <v>12</v>
      </c>
      <c r="Z48" s="395">
        <f t="shared" si="18"/>
        <v>14</v>
      </c>
      <c r="AA48" s="403">
        <f t="shared" si="19"/>
        <v>0.8571428571428571</v>
      </c>
      <c r="AB48" s="100"/>
      <c r="AC48" s="101"/>
      <c r="AD48" s="101"/>
      <c r="AE48" s="102"/>
      <c r="AF48" s="102"/>
      <c r="AG48" s="102"/>
      <c r="AH48" s="102"/>
      <c r="AI48" s="102"/>
      <c r="AJ48" s="102"/>
      <c r="AK48" s="102"/>
      <c r="AL48" s="102"/>
      <c r="AM48" s="103"/>
      <c r="AN48" s="103"/>
      <c r="AO48" s="103"/>
      <c r="AP48" s="103"/>
      <c r="AQ48" s="103"/>
      <c r="AR48" s="103"/>
      <c r="AS48" s="103"/>
      <c r="AT48" s="104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>
        <v>12</v>
      </c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2"/>
      <c r="CZ48" s="102"/>
      <c r="DA48" s="102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373"/>
      <c r="DM48" s="373"/>
      <c r="DN48" s="373"/>
      <c r="DO48" s="373"/>
      <c r="DP48" s="373"/>
      <c r="DQ48" s="373"/>
      <c r="DR48" s="526"/>
      <c r="DS48" s="526"/>
      <c r="DT48" s="526"/>
      <c r="DU48" s="526"/>
      <c r="DV48" s="526"/>
      <c r="DW48" s="526"/>
      <c r="DX48" s="526"/>
      <c r="DY48" s="526"/>
      <c r="DZ48" s="649"/>
      <c r="EA48" s="649"/>
      <c r="EB48" s="649"/>
      <c r="EC48" s="649"/>
      <c r="ED48" s="649"/>
      <c r="EE48" s="649"/>
      <c r="EF48" s="649"/>
      <c r="EG48" s="649"/>
      <c r="EH48" s="649"/>
      <c r="EI48" s="649"/>
      <c r="EJ48" s="649"/>
      <c r="EK48" s="649"/>
      <c r="EL48" s="649"/>
      <c r="EM48" s="649"/>
      <c r="EN48" s="768"/>
      <c r="EO48" s="768"/>
      <c r="EP48" s="768"/>
      <c r="EQ48" s="768"/>
      <c r="ER48" s="768"/>
      <c r="ES48" s="768"/>
      <c r="ET48" s="768"/>
      <c r="EU48" s="768"/>
      <c r="EV48" s="768"/>
      <c r="EW48" s="768"/>
      <c r="EX48" s="768"/>
      <c r="EY48" s="768"/>
      <c r="EZ48" s="768"/>
      <c r="FA48" s="768"/>
      <c r="FB48" s="1663"/>
      <c r="FC48" s="1663"/>
      <c r="FD48" s="1663"/>
      <c r="FE48" s="1663"/>
      <c r="FF48" s="1663"/>
      <c r="FG48" s="1663"/>
      <c r="FH48" s="1663"/>
      <c r="FI48" s="1667"/>
    </row>
    <row r="49" spans="1:165" s="489" customFormat="1" ht="11.1" customHeight="1" x14ac:dyDescent="0.2">
      <c r="A49" s="62" t="s">
        <v>153</v>
      </c>
      <c r="B49" s="458">
        <f t="shared" si="3"/>
        <v>15</v>
      </c>
      <c r="C49" s="457">
        <f t="shared" si="4"/>
        <v>0.10948905109489052</v>
      </c>
      <c r="D49" s="413">
        <f t="array" ref="D49">MIN(IF(AB49:FI49&gt;=1,$AB$3:$FI$3))</f>
        <v>41334</v>
      </c>
      <c r="E49" s="410">
        <f t="array" ref="E49">MAX(IF(AB49:FI49&gt;=1,$AB$3:$FI$3))</f>
        <v>42034</v>
      </c>
      <c r="F49" s="452">
        <f t="shared" si="5"/>
        <v>1</v>
      </c>
      <c r="G49" s="456">
        <f t="shared" si="6"/>
        <v>6.6666666666666666E-2</v>
      </c>
      <c r="H49" s="639">
        <f t="shared" si="7"/>
        <v>1</v>
      </c>
      <c r="I49" s="381">
        <f t="array" ref="I49">IF((F49&gt;=1),MAX(IF(AB49:FI49=1,$AB$3:$FI$3)),"-")</f>
        <v>41978</v>
      </c>
      <c r="J49" s="775">
        <f t="array" ref="J49">IF((F49&gt;=1),MAX(IF(AB49:FI49=1,$AB$2:$FI$2)),"-")</f>
        <v>79</v>
      </c>
      <c r="K49" s="390">
        <f ca="1">IF(F49&gt;=1,COUNTIF(OFFSET(AB49,,J49,1,($FI$2-J49)),"&gt;1"),B49)</f>
        <v>1</v>
      </c>
      <c r="L49" s="390">
        <f ca="1">IF(F49&gt;=1,COUNTBLANK(OFFSET(AB49,,J49,1,($FI$2-J49)))+K49-1,"-")</f>
        <v>58</v>
      </c>
      <c r="M49" s="455">
        <f t="shared" si="8"/>
        <v>0</v>
      </c>
      <c r="N49" s="454">
        <f t="shared" si="9"/>
        <v>0</v>
      </c>
      <c r="O49" s="162">
        <f t="shared" si="10"/>
        <v>1</v>
      </c>
      <c r="P49" s="453">
        <f t="shared" si="11"/>
        <v>6.6666666666666666E-2</v>
      </c>
      <c r="Q49" s="452">
        <f t="shared" si="12"/>
        <v>2</v>
      </c>
      <c r="R49" s="451">
        <f t="shared" si="13"/>
        <v>0.13333333333333333</v>
      </c>
      <c r="S49" s="368">
        <f>SUMPRODUCT((((AB$5:FI$5)/3)&gt;=(AB49:FI49))*1)-$B$5+B49-1</f>
        <v>2</v>
      </c>
      <c r="T49" s="163">
        <f t="shared" si="14"/>
        <v>0.13333333333333333</v>
      </c>
      <c r="U49" s="369">
        <f>SUMPRODUCT((((AB$5:FI$5)/2)&gt;=(AB49:FI49))*1)-$B$5+B49-1</f>
        <v>7</v>
      </c>
      <c r="V49" s="164">
        <f t="shared" si="15"/>
        <v>0.46666666666666667</v>
      </c>
      <c r="W49" s="165">
        <f t="array" ref="W49">SUM(1*(AB$5:FI$5=AB49:FI49))-1</f>
        <v>2</v>
      </c>
      <c r="X49" s="166">
        <f t="shared" si="16"/>
        <v>0.13333333333333333</v>
      </c>
      <c r="Y49" s="395">
        <f t="shared" si="17"/>
        <v>9.5333333333333332</v>
      </c>
      <c r="Z49" s="395">
        <f t="shared" si="18"/>
        <v>15</v>
      </c>
      <c r="AA49" s="403">
        <f t="shared" si="19"/>
        <v>0.63555555555555554</v>
      </c>
      <c r="AB49" s="100"/>
      <c r="AC49" s="101"/>
      <c r="AD49" s="101"/>
      <c r="AE49" s="102"/>
      <c r="AF49" s="102"/>
      <c r="AG49" s="102"/>
      <c r="AH49" s="102"/>
      <c r="AI49" s="102"/>
      <c r="AJ49" s="102"/>
      <c r="AK49" s="102"/>
      <c r="AL49" s="102"/>
      <c r="AM49" s="103"/>
      <c r="AN49" s="103"/>
      <c r="AO49" s="103"/>
      <c r="AP49" s="103"/>
      <c r="AQ49" s="103"/>
      <c r="AR49" s="103"/>
      <c r="AS49" s="103"/>
      <c r="AT49" s="104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8"/>
      <c r="CA49" s="108"/>
      <c r="CB49" s="108"/>
      <c r="CC49" s="108"/>
      <c r="CD49" s="108"/>
      <c r="CE49" s="108"/>
      <c r="CF49" s="108"/>
      <c r="CG49" s="108"/>
      <c r="CH49" s="108">
        <v>5</v>
      </c>
      <c r="CI49" s="108"/>
      <c r="CJ49" s="108">
        <v>9</v>
      </c>
      <c r="CK49" s="108"/>
      <c r="CL49" s="108">
        <v>11</v>
      </c>
      <c r="CM49" s="109"/>
      <c r="CN49" s="109">
        <v>8</v>
      </c>
      <c r="CO49" s="109"/>
      <c r="CP49" s="109">
        <v>3</v>
      </c>
      <c r="CQ49" s="109">
        <v>16</v>
      </c>
      <c r="CR49" s="109">
        <v>7</v>
      </c>
      <c r="CS49" s="109">
        <v>8</v>
      </c>
      <c r="CT49" s="109">
        <v>13</v>
      </c>
      <c r="CU49" s="109">
        <v>6</v>
      </c>
      <c r="CV49" s="109">
        <v>8</v>
      </c>
      <c r="CW49" s="109"/>
      <c r="CX49" s="109">
        <v>16</v>
      </c>
      <c r="CY49" s="102">
        <v>16</v>
      </c>
      <c r="CZ49" s="102"/>
      <c r="DA49" s="102"/>
      <c r="DB49" s="110">
        <v>1</v>
      </c>
      <c r="DC49" s="110"/>
      <c r="DD49" s="110"/>
      <c r="DE49" s="110">
        <v>16</v>
      </c>
      <c r="DF49" s="110"/>
      <c r="DG49" s="110"/>
      <c r="DH49" s="110"/>
      <c r="DI49" s="110"/>
      <c r="DJ49" s="110"/>
      <c r="DK49" s="110"/>
      <c r="DL49" s="373"/>
      <c r="DM49" s="373"/>
      <c r="DN49" s="373"/>
      <c r="DO49" s="373"/>
      <c r="DP49" s="373"/>
      <c r="DQ49" s="373"/>
      <c r="DR49" s="526"/>
      <c r="DS49" s="526"/>
      <c r="DT49" s="526"/>
      <c r="DU49" s="526"/>
      <c r="DV49" s="526"/>
      <c r="DW49" s="526"/>
      <c r="DX49" s="526"/>
      <c r="DY49" s="526"/>
      <c r="DZ49" s="649"/>
      <c r="EA49" s="649"/>
      <c r="EB49" s="649"/>
      <c r="EC49" s="649"/>
      <c r="ED49" s="649"/>
      <c r="EE49" s="649"/>
      <c r="EF49" s="649"/>
      <c r="EG49" s="649"/>
      <c r="EH49" s="649"/>
      <c r="EI49" s="649"/>
      <c r="EJ49" s="649"/>
      <c r="EK49" s="649"/>
      <c r="EL49" s="649"/>
      <c r="EM49" s="649"/>
      <c r="EN49" s="768"/>
      <c r="EO49" s="768"/>
      <c r="EP49" s="768"/>
      <c r="EQ49" s="768"/>
      <c r="ER49" s="768"/>
      <c r="ES49" s="768"/>
      <c r="ET49" s="768"/>
      <c r="EU49" s="768"/>
      <c r="EV49" s="768"/>
      <c r="EW49" s="768"/>
      <c r="EX49" s="768"/>
      <c r="EY49" s="768"/>
      <c r="EZ49" s="768"/>
      <c r="FA49" s="768"/>
      <c r="FB49" s="1663"/>
      <c r="FC49" s="1663"/>
      <c r="FD49" s="1663"/>
      <c r="FE49" s="1663"/>
      <c r="FF49" s="1663"/>
      <c r="FG49" s="1663"/>
      <c r="FH49" s="1663"/>
      <c r="FI49" s="1667"/>
    </row>
    <row r="50" spans="1:165" s="489" customFormat="1" ht="11.1" customHeight="1" x14ac:dyDescent="0.2">
      <c r="A50" s="61" t="s">
        <v>134</v>
      </c>
      <c r="B50" s="458">
        <f t="shared" si="3"/>
        <v>7</v>
      </c>
      <c r="C50" s="457">
        <f t="shared" si="4"/>
        <v>5.1094890510948905E-2</v>
      </c>
      <c r="D50" s="413">
        <f t="array" ref="D50">MIN(IF(AB50:FI50&gt;=1,$AB$3:$FI$3))</f>
        <v>40782</v>
      </c>
      <c r="E50" s="410">
        <f t="array" ref="E50">MAX(IF(AB50:FI50&gt;=1,$AB$3:$FI$3))</f>
        <v>41880</v>
      </c>
      <c r="F50" s="452">
        <f t="shared" si="5"/>
        <v>2</v>
      </c>
      <c r="G50" s="456">
        <f t="shared" si="6"/>
        <v>0.2857142857142857</v>
      </c>
      <c r="H50" s="639">
        <f t="shared" si="7"/>
        <v>1</v>
      </c>
      <c r="I50" s="381">
        <f t="array" ref="I50">IF((F50&gt;=1),MAX(IF(AB50:FI50=1,$AB$3:$FI$3)),"-")</f>
        <v>40844</v>
      </c>
      <c r="J50" s="775">
        <f t="array" ref="J50">IF((F50&gt;=1),MAX(IF(AB50:FI50=1,$AB$2:$FI$2)),"-")</f>
        <v>43</v>
      </c>
      <c r="K50" s="390">
        <f ca="1">IF(F50&gt;=1,COUNTIF(OFFSET(AB50,,J50,1,($FI$2-J50)),"&gt;1"),B50)</f>
        <v>4</v>
      </c>
      <c r="L50" s="390">
        <f ca="1">IF(F50&gt;=1,COUNTBLANK(OFFSET(AB50,,J50,1,($FI$2-J50)))+K50-1,"-")</f>
        <v>94</v>
      </c>
      <c r="M50" s="455">
        <f t="shared" si="8"/>
        <v>0</v>
      </c>
      <c r="N50" s="454">
        <f t="shared" si="9"/>
        <v>0</v>
      </c>
      <c r="O50" s="162">
        <f t="shared" si="10"/>
        <v>0</v>
      </c>
      <c r="P50" s="453">
        <f t="shared" si="11"/>
        <v>0</v>
      </c>
      <c r="Q50" s="452">
        <f t="shared" si="12"/>
        <v>2</v>
      </c>
      <c r="R50" s="451">
        <f t="shared" si="13"/>
        <v>0.2857142857142857</v>
      </c>
      <c r="S50" s="368">
        <f>SUMPRODUCT((((AB$5:FI$5)/3)&gt;=(AB50:FI50))*1)-$B$5+B50-1</f>
        <v>2</v>
      </c>
      <c r="T50" s="163">
        <f t="shared" si="14"/>
        <v>0.2857142857142857</v>
      </c>
      <c r="U50" s="369">
        <f>SUMPRODUCT((((AB$5:FI$5)/2)&gt;=(AB50:FI50))*1)-$B$5+B50-1</f>
        <v>3</v>
      </c>
      <c r="V50" s="164">
        <f t="shared" si="15"/>
        <v>0.42857142857142855</v>
      </c>
      <c r="W50" s="165">
        <f t="array" ref="W50">SUM(1*(AB$5:FI$5=AB50:FI50))-1</f>
        <v>2</v>
      </c>
      <c r="X50" s="166">
        <f t="shared" si="16"/>
        <v>0.2857142857142857</v>
      </c>
      <c r="Y50" s="395">
        <f t="shared" si="17"/>
        <v>7.5714285714285712</v>
      </c>
      <c r="Z50" s="395">
        <f t="shared" si="18"/>
        <v>12.142857142857142</v>
      </c>
      <c r="AA50" s="403">
        <f t="shared" si="19"/>
        <v>0.62352941176470589</v>
      </c>
      <c r="AB50" s="100"/>
      <c r="AC50" s="101"/>
      <c r="AD50" s="101"/>
      <c r="AE50" s="102"/>
      <c r="AF50" s="102"/>
      <c r="AG50" s="102"/>
      <c r="AH50" s="102"/>
      <c r="AI50" s="102"/>
      <c r="AJ50" s="102"/>
      <c r="AK50" s="102"/>
      <c r="AL50" s="102"/>
      <c r="AM50" s="103"/>
      <c r="AN50" s="103"/>
      <c r="AO50" s="103"/>
      <c r="AP50" s="103"/>
      <c r="AQ50" s="103"/>
      <c r="AR50" s="103"/>
      <c r="AS50" s="103"/>
      <c r="AT50" s="104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7">
        <v>1</v>
      </c>
      <c r="BQ50" s="107">
        <v>10</v>
      </c>
      <c r="BR50" s="107">
        <v>1</v>
      </c>
      <c r="BS50" s="107"/>
      <c r="BT50" s="107">
        <v>5</v>
      </c>
      <c r="BU50" s="107"/>
      <c r="BV50" s="107"/>
      <c r="BW50" s="107"/>
      <c r="BX50" s="107"/>
      <c r="BY50" s="107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>
        <v>17</v>
      </c>
      <c r="CL50" s="108"/>
      <c r="CM50" s="109">
        <v>5</v>
      </c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2">
        <v>14</v>
      </c>
      <c r="CZ50" s="102"/>
      <c r="DA50" s="102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373"/>
      <c r="DM50" s="373"/>
      <c r="DN50" s="373"/>
      <c r="DO50" s="373"/>
      <c r="DP50" s="373"/>
      <c r="DQ50" s="373"/>
      <c r="DR50" s="526"/>
      <c r="DS50" s="526"/>
      <c r="DT50" s="526"/>
      <c r="DU50" s="526"/>
      <c r="DV50" s="526"/>
      <c r="DW50" s="526"/>
      <c r="DX50" s="526"/>
      <c r="DY50" s="526"/>
      <c r="DZ50" s="649"/>
      <c r="EA50" s="649"/>
      <c r="EB50" s="649"/>
      <c r="EC50" s="649"/>
      <c r="ED50" s="649"/>
      <c r="EE50" s="649"/>
      <c r="EF50" s="649"/>
      <c r="EG50" s="649"/>
      <c r="EH50" s="649"/>
      <c r="EI50" s="649"/>
      <c r="EJ50" s="649"/>
      <c r="EK50" s="649"/>
      <c r="EL50" s="649"/>
      <c r="EM50" s="649"/>
      <c r="EN50" s="768"/>
      <c r="EO50" s="768"/>
      <c r="EP50" s="768"/>
      <c r="EQ50" s="768"/>
      <c r="ER50" s="768"/>
      <c r="ES50" s="768"/>
      <c r="ET50" s="768"/>
      <c r="EU50" s="768"/>
      <c r="EV50" s="768"/>
      <c r="EW50" s="768"/>
      <c r="EX50" s="768"/>
      <c r="EY50" s="768"/>
      <c r="EZ50" s="768"/>
      <c r="FA50" s="768"/>
      <c r="FB50" s="1663"/>
      <c r="FC50" s="1663"/>
      <c r="FD50" s="1663"/>
      <c r="FE50" s="1663"/>
      <c r="FF50" s="1663"/>
      <c r="FG50" s="1663"/>
      <c r="FH50" s="1663"/>
      <c r="FI50" s="1667"/>
    </row>
    <row r="51" spans="1:165" s="489" customFormat="1" ht="11.1" customHeight="1" x14ac:dyDescent="0.2">
      <c r="A51" s="59" t="s">
        <v>57</v>
      </c>
      <c r="B51" s="458">
        <f t="shared" si="3"/>
        <v>9</v>
      </c>
      <c r="C51" s="457">
        <f t="shared" si="4"/>
        <v>6.569343065693431E-2</v>
      </c>
      <c r="D51" s="413">
        <f t="array" ref="D51">MIN(IF(AB51:FI51&gt;=1,$AB$3:$FI$3))</f>
        <v>40145</v>
      </c>
      <c r="E51" s="410">
        <f t="array" ref="E51">MAX(IF(AB51:FI51&gt;=1,$AB$3:$FI$3))</f>
        <v>42797</v>
      </c>
      <c r="F51" s="452">
        <f t="shared" si="5"/>
        <v>0</v>
      </c>
      <c r="G51" s="456">
        <f t="shared" si="6"/>
        <v>0</v>
      </c>
      <c r="H51" s="639" t="str">
        <f t="shared" si="7"/>
        <v>-</v>
      </c>
      <c r="I51" s="381" t="str">
        <f t="array" ref="I51">IF((F51&gt;=1),MAX(IF(AB51:FI51=1,$AB$3:$FI$3)),"-")</f>
        <v>-</v>
      </c>
      <c r="J51" s="775" t="str">
        <f t="array" ref="J51">IF((F51&gt;=1),MAX(IF(AB51:FI51=1,$AB$2:$FI$2)),"-")</f>
        <v>-</v>
      </c>
      <c r="K51" s="390">
        <f ca="1">IF(F51&gt;=1,COUNTIF(OFFSET(AB51,,J51,1,($FI$2-J51)),"&gt;1"),B51)</f>
        <v>9</v>
      </c>
      <c r="L51" s="390" t="str">
        <f ca="1">IF(F51&gt;=1,COUNTBLANK(OFFSET(AB51,,J51,1,($FI$2-J51)))+K51-1,"-")</f>
        <v>-</v>
      </c>
      <c r="M51" s="455">
        <f t="shared" si="8"/>
        <v>0</v>
      </c>
      <c r="N51" s="454">
        <f t="shared" si="9"/>
        <v>0</v>
      </c>
      <c r="O51" s="162">
        <f t="shared" si="10"/>
        <v>1</v>
      </c>
      <c r="P51" s="453">
        <f t="shared" si="11"/>
        <v>0.1111111111111111</v>
      </c>
      <c r="Q51" s="452">
        <f t="shared" si="12"/>
        <v>1</v>
      </c>
      <c r="R51" s="451">
        <f t="shared" si="13"/>
        <v>0.1111111111111111</v>
      </c>
      <c r="S51" s="368">
        <f>SUMPRODUCT((((AB$5:FI$5)/3)&gt;=(AB51:FI51))*1)-$B$5+B51-1</f>
        <v>1</v>
      </c>
      <c r="T51" s="163">
        <f t="shared" si="14"/>
        <v>0.1111111111111111</v>
      </c>
      <c r="U51" s="369">
        <f>SUMPRODUCT((((AB$5:FI$5)/2)&gt;=(AB51:FI51))*1)-$B$5+B51-1</f>
        <v>2</v>
      </c>
      <c r="V51" s="164">
        <f t="shared" si="15"/>
        <v>0.22222222222222221</v>
      </c>
      <c r="W51" s="165">
        <f t="array" ref="W51">SUM(1*(AB$5:FI$5=AB51:FI51))-1</f>
        <v>1</v>
      </c>
      <c r="X51" s="166">
        <f t="shared" si="16"/>
        <v>0.1111111111111111</v>
      </c>
      <c r="Y51" s="395">
        <f t="shared" si="17"/>
        <v>9.8888888888888893</v>
      </c>
      <c r="Z51" s="395">
        <f t="shared" si="18"/>
        <v>14.222222222222221</v>
      </c>
      <c r="AA51" s="403">
        <f t="shared" si="19"/>
        <v>0.69531250000000011</v>
      </c>
      <c r="AB51" s="100"/>
      <c r="AC51" s="101"/>
      <c r="AD51" s="101"/>
      <c r="AE51" s="102"/>
      <c r="AF51" s="102"/>
      <c r="AG51" s="102"/>
      <c r="AH51" s="102"/>
      <c r="AI51" s="102"/>
      <c r="AJ51" s="102"/>
      <c r="AK51" s="102"/>
      <c r="AL51" s="102"/>
      <c r="AM51" s="103"/>
      <c r="AN51" s="103"/>
      <c r="AO51" s="103"/>
      <c r="AP51" s="103"/>
      <c r="AQ51" s="103"/>
      <c r="AR51" s="103"/>
      <c r="AS51" s="103"/>
      <c r="AT51" s="104"/>
      <c r="AU51" s="105"/>
      <c r="AV51" s="105"/>
      <c r="AW51" s="105"/>
      <c r="AX51" s="105">
        <v>8</v>
      </c>
      <c r="AY51" s="105">
        <v>10</v>
      </c>
      <c r="AZ51" s="105"/>
      <c r="BA51" s="105"/>
      <c r="BB51" s="105"/>
      <c r="BC51" s="105"/>
      <c r="BD51" s="105"/>
      <c r="BE51" s="106"/>
      <c r="BF51" s="106"/>
      <c r="BG51" s="106"/>
      <c r="BH51" s="106"/>
      <c r="BI51" s="106"/>
      <c r="BJ51" s="106"/>
      <c r="BK51" s="106"/>
      <c r="BL51" s="106">
        <v>4</v>
      </c>
      <c r="BM51" s="106"/>
      <c r="BN51" s="106"/>
      <c r="BO51" s="106"/>
      <c r="BP51" s="107"/>
      <c r="BQ51" s="107">
        <v>9</v>
      </c>
      <c r="BR51" s="107"/>
      <c r="BS51" s="107"/>
      <c r="BT51" s="107"/>
      <c r="BU51" s="107"/>
      <c r="BV51" s="107"/>
      <c r="BW51" s="107"/>
      <c r="BX51" s="107"/>
      <c r="BY51" s="107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9"/>
      <c r="CN51" s="109">
        <v>17</v>
      </c>
      <c r="CO51" s="109"/>
      <c r="CP51" s="109"/>
      <c r="CQ51" s="109"/>
      <c r="CR51" s="109"/>
      <c r="CS51" s="109"/>
      <c r="CT51" s="109"/>
      <c r="CU51" s="109"/>
      <c r="CV51" s="109">
        <v>14</v>
      </c>
      <c r="CW51" s="109"/>
      <c r="CX51" s="109"/>
      <c r="CY51" s="102"/>
      <c r="CZ51" s="102">
        <v>3</v>
      </c>
      <c r="DA51" s="102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373"/>
      <c r="DM51" s="373"/>
      <c r="DN51" s="373"/>
      <c r="DO51" s="373"/>
      <c r="DP51" s="373"/>
      <c r="DQ51" s="373">
        <v>10</v>
      </c>
      <c r="DR51" s="526"/>
      <c r="DS51" s="526"/>
      <c r="DT51" s="526"/>
      <c r="DU51" s="526"/>
      <c r="DV51" s="526"/>
      <c r="DW51" s="526"/>
      <c r="DX51" s="526"/>
      <c r="DY51" s="526"/>
      <c r="DZ51" s="649"/>
      <c r="EA51" s="649"/>
      <c r="EB51" s="649"/>
      <c r="EC51" s="649"/>
      <c r="ED51" s="649"/>
      <c r="EE51" s="649"/>
      <c r="EF51" s="649"/>
      <c r="EG51" s="649"/>
      <c r="EH51" s="649"/>
      <c r="EI51" s="649">
        <v>14</v>
      </c>
      <c r="EJ51" s="649"/>
      <c r="EK51" s="649"/>
      <c r="EL51" s="649"/>
      <c r="EM51" s="649"/>
      <c r="EN51" s="768"/>
      <c r="EO51" s="768"/>
      <c r="EP51" s="768"/>
      <c r="EQ51" s="768"/>
      <c r="ER51" s="768"/>
      <c r="ES51" s="768"/>
      <c r="ET51" s="768"/>
      <c r="EU51" s="768"/>
      <c r="EV51" s="768"/>
      <c r="EW51" s="768"/>
      <c r="EX51" s="768"/>
      <c r="EY51" s="768"/>
      <c r="EZ51" s="768"/>
      <c r="FA51" s="768"/>
      <c r="FB51" s="1663"/>
      <c r="FC51" s="1663"/>
      <c r="FD51" s="1663"/>
      <c r="FE51" s="1663"/>
      <c r="FF51" s="1663"/>
      <c r="FG51" s="1663"/>
      <c r="FH51" s="1663"/>
      <c r="FI51" s="1667"/>
    </row>
    <row r="52" spans="1:165" s="489" customFormat="1" ht="11.1" customHeight="1" x14ac:dyDescent="0.2">
      <c r="A52" s="59" t="s">
        <v>2</v>
      </c>
      <c r="B52" s="458">
        <f t="shared" si="3"/>
        <v>12</v>
      </c>
      <c r="C52" s="457">
        <f t="shared" si="4"/>
        <v>8.7591240875912413E-2</v>
      </c>
      <c r="D52" s="413">
        <f t="array" ref="D52">MIN(IF(AB52:FI52&gt;=1,$AB$3:$FI$3))</f>
        <v>39227</v>
      </c>
      <c r="E52" s="410">
        <f t="array" ref="E52">MAX(IF(AB52:FI52&gt;=1,$AB$3:$FI$3))</f>
        <v>40480</v>
      </c>
      <c r="F52" s="452">
        <f t="shared" si="5"/>
        <v>0</v>
      </c>
      <c r="G52" s="456">
        <f t="shared" si="6"/>
        <v>0</v>
      </c>
      <c r="H52" s="639" t="str">
        <f t="shared" si="7"/>
        <v>-</v>
      </c>
      <c r="I52" s="381" t="str">
        <f t="array" ref="I52">IF((F52&gt;=1),MAX(IF(AB52:FI52=1,$AB$3:$FI$3)),"-")</f>
        <v>-</v>
      </c>
      <c r="J52" s="775" t="str">
        <f t="array" ref="J52">IF((F52&gt;=1),MAX(IF(AB52:FI52=1,$AB$2:$FI$2)),"-")</f>
        <v>-</v>
      </c>
      <c r="K52" s="390">
        <f ca="1">IF(F52&gt;=1,COUNTIF(OFFSET(AB52,,J52,1,($FI$2-J52)),"&gt;1"),B52)</f>
        <v>12</v>
      </c>
      <c r="L52" s="390" t="str">
        <f ca="1">IF(F52&gt;=1,COUNTBLANK(OFFSET(AB52,,J52,1,($FI$2-J52)))+K52-1,"-")</f>
        <v>-</v>
      </c>
      <c r="M52" s="455">
        <f t="shared" si="8"/>
        <v>0</v>
      </c>
      <c r="N52" s="454">
        <f t="shared" si="9"/>
        <v>0</v>
      </c>
      <c r="O52" s="162">
        <f t="shared" si="10"/>
        <v>1</v>
      </c>
      <c r="P52" s="453">
        <f t="shared" si="11"/>
        <v>8.3333333333333329E-2</v>
      </c>
      <c r="Q52" s="452">
        <f t="shared" si="12"/>
        <v>1</v>
      </c>
      <c r="R52" s="451">
        <f t="shared" si="13"/>
        <v>8.3333333333333329E-2</v>
      </c>
      <c r="S52" s="368">
        <f>SUMPRODUCT((((AB$5:FI$5)/3)&gt;=(AB52:FI52))*1)-$B$5+B52-1</f>
        <v>1</v>
      </c>
      <c r="T52" s="163">
        <f t="shared" si="14"/>
        <v>8.3333333333333329E-2</v>
      </c>
      <c r="U52" s="369">
        <f>SUMPRODUCT((((AB$5:FI$5)/2)&gt;=(AB52:FI52))*1)-$B$5+B52-1</f>
        <v>1</v>
      </c>
      <c r="V52" s="164">
        <f t="shared" si="15"/>
        <v>8.3333333333333329E-2</v>
      </c>
      <c r="W52" s="165">
        <f t="array" ref="W52">SUM(1*(AB$5:FI$5=AB52:FI52))-1</f>
        <v>2</v>
      </c>
      <c r="X52" s="166">
        <f t="shared" si="16"/>
        <v>0.16666666666666666</v>
      </c>
      <c r="Y52" s="395">
        <f t="shared" si="17"/>
        <v>10</v>
      </c>
      <c r="Z52" s="395">
        <f t="shared" si="18"/>
        <v>12.333333333333334</v>
      </c>
      <c r="AA52" s="403">
        <f t="shared" si="19"/>
        <v>0.81081081081081074</v>
      </c>
      <c r="AB52" s="111">
        <v>11</v>
      </c>
      <c r="AC52" s="109">
        <v>12</v>
      </c>
      <c r="AD52" s="109"/>
      <c r="AE52" s="102">
        <v>11</v>
      </c>
      <c r="AF52" s="102">
        <v>11</v>
      </c>
      <c r="AG52" s="102"/>
      <c r="AH52" s="102">
        <v>14</v>
      </c>
      <c r="AI52" s="102">
        <v>11</v>
      </c>
      <c r="AJ52" s="102"/>
      <c r="AK52" s="102"/>
      <c r="AL52" s="102"/>
      <c r="AM52" s="104"/>
      <c r="AN52" s="104">
        <v>5</v>
      </c>
      <c r="AO52" s="104"/>
      <c r="AP52" s="104"/>
      <c r="AQ52" s="104">
        <v>3</v>
      </c>
      <c r="AR52" s="104">
        <v>12</v>
      </c>
      <c r="AS52" s="104">
        <v>10</v>
      </c>
      <c r="AT52" s="104">
        <v>9</v>
      </c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6"/>
      <c r="BF52" s="106"/>
      <c r="BG52" s="106">
        <v>11</v>
      </c>
      <c r="BH52" s="106"/>
      <c r="BI52" s="106"/>
      <c r="BJ52" s="106"/>
      <c r="BK52" s="106"/>
      <c r="BL52" s="106"/>
      <c r="BM52" s="106"/>
      <c r="BN52" s="106"/>
      <c r="BO52" s="106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2"/>
      <c r="CZ52" s="102"/>
      <c r="DA52" s="102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373"/>
      <c r="DM52" s="373"/>
      <c r="DN52" s="373"/>
      <c r="DO52" s="373"/>
      <c r="DP52" s="373"/>
      <c r="DQ52" s="373"/>
      <c r="DR52" s="526"/>
      <c r="DS52" s="526"/>
      <c r="DT52" s="526"/>
      <c r="DU52" s="526"/>
      <c r="DV52" s="526"/>
      <c r="DW52" s="526"/>
      <c r="DX52" s="526"/>
      <c r="DY52" s="526"/>
      <c r="DZ52" s="649"/>
      <c r="EA52" s="649"/>
      <c r="EB52" s="649"/>
      <c r="EC52" s="649"/>
      <c r="ED52" s="649"/>
      <c r="EE52" s="649"/>
      <c r="EF52" s="649"/>
      <c r="EG52" s="649"/>
      <c r="EH52" s="649"/>
      <c r="EI52" s="649"/>
      <c r="EJ52" s="649"/>
      <c r="EK52" s="649"/>
      <c r="EL52" s="649"/>
      <c r="EM52" s="649"/>
      <c r="EN52" s="768"/>
      <c r="EO52" s="768"/>
      <c r="EP52" s="768"/>
      <c r="EQ52" s="768"/>
      <c r="ER52" s="768"/>
      <c r="ES52" s="768"/>
      <c r="ET52" s="768"/>
      <c r="EU52" s="768"/>
      <c r="EV52" s="768"/>
      <c r="EW52" s="768"/>
      <c r="EX52" s="768"/>
      <c r="EY52" s="768"/>
      <c r="EZ52" s="768"/>
      <c r="FA52" s="768"/>
      <c r="FB52" s="1663"/>
      <c r="FC52" s="1663"/>
      <c r="FD52" s="1663"/>
      <c r="FE52" s="1663"/>
      <c r="FF52" s="1663"/>
      <c r="FG52" s="1663"/>
      <c r="FH52" s="1663"/>
      <c r="FI52" s="1667"/>
    </row>
    <row r="53" spans="1:165" s="489" customFormat="1" ht="11.1" customHeight="1" x14ac:dyDescent="0.2">
      <c r="A53" s="59" t="s">
        <v>293</v>
      </c>
      <c r="B53" s="458">
        <f t="shared" si="3"/>
        <v>1</v>
      </c>
      <c r="C53" s="457">
        <f t="shared" si="4"/>
        <v>7.2992700729927005E-3</v>
      </c>
      <c r="D53" s="413">
        <f t="array" ref="D53">MIN(IF(AB53:FI53&gt;=1,$AB$3:$FI$3))</f>
        <v>42367</v>
      </c>
      <c r="E53" s="410">
        <f t="array" ref="E53">MAX(IF(AB53:FI53&gt;=1,$AB$3:$FI$3))</f>
        <v>42367</v>
      </c>
      <c r="F53" s="452">
        <f t="shared" si="5"/>
        <v>0</v>
      </c>
      <c r="G53" s="456">
        <f t="shared" si="6"/>
        <v>0</v>
      </c>
      <c r="H53" s="639" t="str">
        <f t="shared" si="7"/>
        <v>-</v>
      </c>
      <c r="I53" s="381" t="str">
        <f t="array" ref="I53">IF((F53&gt;=1),MAX(IF(AB53:FI53=1,$AB$3:$FI$3)),"-")</f>
        <v>-</v>
      </c>
      <c r="J53" s="775"/>
      <c r="K53" s="390">
        <f ca="1">IF(F53&gt;=1,COUNTIF(OFFSET(AB53,,J53,1,($FI$2-J53)),"&gt;1"),B53)</f>
        <v>1</v>
      </c>
      <c r="L53" s="390" t="str">
        <f ca="1">IF(F53&gt;=1,COUNTBLANK(OFFSET(AB53,,J53,1,($FI$2-J53)))+K53-1,"-")</f>
        <v>-</v>
      </c>
      <c r="M53" s="455">
        <f t="shared" si="8"/>
        <v>0</v>
      </c>
      <c r="N53" s="454">
        <f t="shared" si="9"/>
        <v>0</v>
      </c>
      <c r="O53" s="162">
        <f t="shared" si="10"/>
        <v>0</v>
      </c>
      <c r="P53" s="453">
        <f t="shared" si="11"/>
        <v>0</v>
      </c>
      <c r="Q53" s="452">
        <f t="shared" si="12"/>
        <v>0</v>
      </c>
      <c r="R53" s="451">
        <f t="shared" si="13"/>
        <v>0</v>
      </c>
      <c r="S53" s="368">
        <f>SUMPRODUCT((((AB$5:FI$5)/3)&gt;=(AB53:FI53))*1)-$B$5+B53-1</f>
        <v>0</v>
      </c>
      <c r="T53" s="163">
        <f t="shared" si="14"/>
        <v>0</v>
      </c>
      <c r="U53" s="369">
        <f>SUMPRODUCT((((AB$5:FI$5)/2)&gt;=(AB53:FI53))*1)-$B$5+B53-1</f>
        <v>0</v>
      </c>
      <c r="V53" s="164">
        <f t="shared" si="15"/>
        <v>0</v>
      </c>
      <c r="W53" s="165">
        <f t="array" ref="W53">SUM(1*(AB$5:FI$5=AB53:FI53))-1</f>
        <v>0</v>
      </c>
      <c r="X53" s="166">
        <f t="shared" si="16"/>
        <v>0</v>
      </c>
      <c r="Y53" s="395">
        <f t="shared" si="17"/>
        <v>15</v>
      </c>
      <c r="Z53" s="395">
        <f t="shared" si="18"/>
        <v>18</v>
      </c>
      <c r="AA53" s="403">
        <f t="shared" si="19"/>
        <v>0.83333333333333337</v>
      </c>
      <c r="AB53" s="111"/>
      <c r="AC53" s="109"/>
      <c r="AD53" s="109"/>
      <c r="AE53" s="102"/>
      <c r="AF53" s="102"/>
      <c r="AG53" s="102"/>
      <c r="AH53" s="102"/>
      <c r="AI53" s="102"/>
      <c r="AJ53" s="102"/>
      <c r="AK53" s="102"/>
      <c r="AL53" s="102"/>
      <c r="AM53" s="104"/>
      <c r="AN53" s="104"/>
      <c r="AO53" s="104"/>
      <c r="AP53" s="104"/>
      <c r="AQ53" s="104"/>
      <c r="AR53" s="104"/>
      <c r="AS53" s="104"/>
      <c r="AT53" s="104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2"/>
      <c r="CZ53" s="102"/>
      <c r="DA53" s="102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373"/>
      <c r="DM53" s="373"/>
      <c r="DN53" s="373"/>
      <c r="DO53" s="373"/>
      <c r="DP53" s="373"/>
      <c r="DQ53" s="373"/>
      <c r="DR53" s="526">
        <v>15</v>
      </c>
      <c r="DS53" s="526"/>
      <c r="DT53" s="526"/>
      <c r="DU53" s="526"/>
      <c r="DV53" s="526"/>
      <c r="DW53" s="526"/>
      <c r="DX53" s="526"/>
      <c r="DY53" s="526"/>
      <c r="DZ53" s="649"/>
      <c r="EA53" s="649"/>
      <c r="EB53" s="649"/>
      <c r="EC53" s="649"/>
      <c r="ED53" s="649"/>
      <c r="EE53" s="649"/>
      <c r="EF53" s="649"/>
      <c r="EG53" s="649"/>
      <c r="EH53" s="649"/>
      <c r="EI53" s="649"/>
      <c r="EJ53" s="649"/>
      <c r="EK53" s="649"/>
      <c r="EL53" s="649"/>
      <c r="EM53" s="649"/>
      <c r="EN53" s="768"/>
      <c r="EO53" s="768"/>
      <c r="EP53" s="768"/>
      <c r="EQ53" s="768"/>
      <c r="ER53" s="768"/>
      <c r="ES53" s="768"/>
      <c r="ET53" s="768"/>
      <c r="EU53" s="768"/>
      <c r="EV53" s="768"/>
      <c r="EW53" s="768"/>
      <c r="EX53" s="768"/>
      <c r="EY53" s="768"/>
      <c r="EZ53" s="768"/>
      <c r="FA53" s="768"/>
      <c r="FB53" s="1663"/>
      <c r="FC53" s="1663"/>
      <c r="FD53" s="1663"/>
      <c r="FE53" s="1663"/>
      <c r="FF53" s="1663"/>
      <c r="FG53" s="1663"/>
      <c r="FH53" s="1663"/>
      <c r="FI53" s="1667"/>
    </row>
    <row r="54" spans="1:165" s="489" customFormat="1" ht="11.1" customHeight="1" x14ac:dyDescent="0.2">
      <c r="A54" s="59" t="s">
        <v>205</v>
      </c>
      <c r="B54" s="458">
        <f t="shared" si="3"/>
        <v>1</v>
      </c>
      <c r="C54" s="457">
        <f t="shared" si="4"/>
        <v>7.2992700729927005E-3</v>
      </c>
      <c r="D54" s="413">
        <f t="array" ref="D54">MIN(IF(AB54:FI54&gt;=1,$AB$3:$FI$3))</f>
        <v>41607</v>
      </c>
      <c r="E54" s="410">
        <f t="array" ref="E54">MAX(IF(AB54:FI54&gt;=1,$AB$3:$FI$3))</f>
        <v>41607</v>
      </c>
      <c r="F54" s="452">
        <f t="shared" si="5"/>
        <v>0</v>
      </c>
      <c r="G54" s="456">
        <f t="shared" si="6"/>
        <v>0</v>
      </c>
      <c r="H54" s="639" t="str">
        <f t="shared" si="7"/>
        <v>-</v>
      </c>
      <c r="I54" s="381" t="str">
        <f t="array" ref="I54">IF((F54&gt;=1),MAX(IF(AB54:FI54=1,$AB$3:$FI$3)),"-")</f>
        <v>-</v>
      </c>
      <c r="J54" s="775" t="str">
        <f t="array" ref="J54">IF((F54&gt;=1),MAX(IF(AB54:FI54=1,$AB$2:$FI$2)),"-")</f>
        <v>-</v>
      </c>
      <c r="K54" s="390">
        <f ca="1">IF(F54&gt;=1,COUNTIF(OFFSET(AB54,,J54,1,($FI$2-J54)),"&gt;1"),B54)</f>
        <v>1</v>
      </c>
      <c r="L54" s="390" t="str">
        <f ca="1">IF(F54&gt;=1,COUNTBLANK(OFFSET(AB54,,J54,1,($FI$2-J54)))+K54-1,"-")</f>
        <v>-</v>
      </c>
      <c r="M54" s="455">
        <f t="shared" si="8"/>
        <v>0</v>
      </c>
      <c r="N54" s="454">
        <f t="shared" si="9"/>
        <v>0</v>
      </c>
      <c r="O54" s="162">
        <f t="shared" si="10"/>
        <v>0</v>
      </c>
      <c r="P54" s="453">
        <f t="shared" si="11"/>
        <v>0</v>
      </c>
      <c r="Q54" s="452">
        <f t="shared" si="12"/>
        <v>0</v>
      </c>
      <c r="R54" s="451">
        <f t="shared" si="13"/>
        <v>0</v>
      </c>
      <c r="S54" s="368">
        <f>SUMPRODUCT((((AB$5:FI$5)/3)&gt;=(AB54:FI54))*1)-$B$5+B54-1</f>
        <v>0</v>
      </c>
      <c r="T54" s="163">
        <f t="shared" si="14"/>
        <v>0</v>
      </c>
      <c r="U54" s="369">
        <f>SUMPRODUCT((((AB$5:FI$5)/2)&gt;=(AB54:FI54))*1)-$B$5+B54-1</f>
        <v>0</v>
      </c>
      <c r="V54" s="164">
        <f t="shared" si="15"/>
        <v>0</v>
      </c>
      <c r="W54" s="165">
        <f t="array" ref="W54">SUM(1*(AB$5:FI$5=AB54:FI54))-1</f>
        <v>0</v>
      </c>
      <c r="X54" s="166">
        <f t="shared" si="16"/>
        <v>0</v>
      </c>
      <c r="Y54" s="395">
        <f t="shared" si="17"/>
        <v>13</v>
      </c>
      <c r="Z54" s="395">
        <f t="shared" si="18"/>
        <v>18</v>
      </c>
      <c r="AA54" s="403">
        <f t="shared" si="19"/>
        <v>0.72222222222222221</v>
      </c>
      <c r="AB54" s="100"/>
      <c r="AC54" s="101"/>
      <c r="AD54" s="101"/>
      <c r="AE54" s="102"/>
      <c r="AF54" s="102"/>
      <c r="AG54" s="102"/>
      <c r="AH54" s="102"/>
      <c r="AI54" s="102"/>
      <c r="AJ54" s="102"/>
      <c r="AK54" s="102"/>
      <c r="AL54" s="102"/>
      <c r="AM54" s="103"/>
      <c r="AN54" s="103"/>
      <c r="AO54" s="103"/>
      <c r="AP54" s="103"/>
      <c r="AQ54" s="103"/>
      <c r="AR54" s="103"/>
      <c r="AS54" s="103"/>
      <c r="AT54" s="104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9"/>
      <c r="CN54" s="109"/>
      <c r="CO54" s="109"/>
      <c r="CP54" s="109"/>
      <c r="CQ54" s="109">
        <v>13</v>
      </c>
      <c r="CR54" s="109"/>
      <c r="CS54" s="109"/>
      <c r="CT54" s="109"/>
      <c r="CU54" s="109"/>
      <c r="CV54" s="109"/>
      <c r="CW54" s="109"/>
      <c r="CX54" s="109"/>
      <c r="CY54" s="102"/>
      <c r="CZ54" s="102"/>
      <c r="DA54" s="102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373"/>
      <c r="DM54" s="373"/>
      <c r="DN54" s="373"/>
      <c r="DO54" s="373"/>
      <c r="DP54" s="373"/>
      <c r="DQ54" s="373"/>
      <c r="DR54" s="526"/>
      <c r="DS54" s="526"/>
      <c r="DT54" s="526"/>
      <c r="DU54" s="526"/>
      <c r="DV54" s="526"/>
      <c r="DW54" s="526"/>
      <c r="DX54" s="526"/>
      <c r="DY54" s="526"/>
      <c r="DZ54" s="649"/>
      <c r="EA54" s="649"/>
      <c r="EB54" s="649"/>
      <c r="EC54" s="649"/>
      <c r="ED54" s="649"/>
      <c r="EE54" s="649"/>
      <c r="EF54" s="649"/>
      <c r="EG54" s="649"/>
      <c r="EH54" s="649"/>
      <c r="EI54" s="649"/>
      <c r="EJ54" s="649"/>
      <c r="EK54" s="649"/>
      <c r="EL54" s="649"/>
      <c r="EM54" s="649"/>
      <c r="EN54" s="768"/>
      <c r="EO54" s="768"/>
      <c r="EP54" s="768"/>
      <c r="EQ54" s="768"/>
      <c r="ER54" s="768"/>
      <c r="ES54" s="768"/>
      <c r="ET54" s="768"/>
      <c r="EU54" s="768"/>
      <c r="EV54" s="768"/>
      <c r="EW54" s="768"/>
      <c r="EX54" s="768"/>
      <c r="EY54" s="768"/>
      <c r="EZ54" s="768"/>
      <c r="FA54" s="768"/>
      <c r="FB54" s="1663"/>
      <c r="FC54" s="1663"/>
      <c r="FD54" s="1663"/>
      <c r="FE54" s="1663"/>
      <c r="FF54" s="1663"/>
      <c r="FG54" s="1663"/>
      <c r="FH54" s="1663"/>
      <c r="FI54" s="1667"/>
    </row>
    <row r="55" spans="1:165" s="489" customFormat="1" ht="11.1" customHeight="1" x14ac:dyDescent="0.2">
      <c r="A55" s="59" t="s">
        <v>31</v>
      </c>
      <c r="B55" s="458">
        <f t="shared" si="3"/>
        <v>3</v>
      </c>
      <c r="C55" s="457">
        <f t="shared" si="4"/>
        <v>2.1897810218978103E-2</v>
      </c>
      <c r="D55" s="413">
        <f t="array" ref="D55">MIN(IF(AB55:FI55&gt;=1,$AB$3:$FI$3))</f>
        <v>39445</v>
      </c>
      <c r="E55" s="410">
        <f t="array" ref="E55">MAX(IF(AB55:FI55&gt;=1,$AB$3:$FI$3))</f>
        <v>40620</v>
      </c>
      <c r="F55" s="452">
        <f t="shared" si="5"/>
        <v>0</v>
      </c>
      <c r="G55" s="456">
        <f t="shared" si="6"/>
        <v>0</v>
      </c>
      <c r="H55" s="639" t="str">
        <f t="shared" si="7"/>
        <v>-</v>
      </c>
      <c r="I55" s="381" t="str">
        <f t="array" ref="I55">IF((F55&gt;=1),MAX(IF(AB55:FI55=1,$AB$3:$FI$3)),"-")</f>
        <v>-</v>
      </c>
      <c r="J55" s="775" t="str">
        <f t="array" ref="J55">IF((F55&gt;=1),MAX(IF(AB55:FI55=1,$AB$2:$FI$2)),"-")</f>
        <v>-</v>
      </c>
      <c r="K55" s="390">
        <f ca="1">IF(F55&gt;=1,COUNTIF(OFFSET(AB55,,J55,1,($FI$2-J55)),"&gt;1"),B55)</f>
        <v>3</v>
      </c>
      <c r="L55" s="390" t="str">
        <f ca="1">IF(F55&gt;=1,COUNTBLANK(OFFSET(AB55,,J55,1,($FI$2-J55)))+K55-1,"-")</f>
        <v>-</v>
      </c>
      <c r="M55" s="455">
        <f t="shared" si="8"/>
        <v>0</v>
      </c>
      <c r="N55" s="454">
        <f t="shared" si="9"/>
        <v>0</v>
      </c>
      <c r="O55" s="162">
        <f t="shared" si="10"/>
        <v>0</v>
      </c>
      <c r="P55" s="453">
        <f t="shared" si="11"/>
        <v>0</v>
      </c>
      <c r="Q55" s="452">
        <f t="shared" si="12"/>
        <v>0</v>
      </c>
      <c r="R55" s="451">
        <f t="shared" si="13"/>
        <v>0</v>
      </c>
      <c r="S55" s="368">
        <f>SUMPRODUCT((((AB$5:FI$5)/3)&gt;=(AB55:FI55))*1)-$B$5+B55-1</f>
        <v>0</v>
      </c>
      <c r="T55" s="163">
        <f t="shared" si="14"/>
        <v>0</v>
      </c>
      <c r="U55" s="369">
        <f>SUMPRODUCT((((AB$5:FI$5)/2)&gt;=(AB55:FI55))*1)-$B$5+B55-1</f>
        <v>2</v>
      </c>
      <c r="V55" s="164">
        <f t="shared" si="15"/>
        <v>0.66666666666666663</v>
      </c>
      <c r="W55" s="165">
        <f t="array" ref="W55">SUM(1*(AB$5:FI$5=AB55:FI55))-1</f>
        <v>1</v>
      </c>
      <c r="X55" s="166">
        <f t="shared" si="16"/>
        <v>0.33333333333333331</v>
      </c>
      <c r="Y55" s="395">
        <f t="shared" si="17"/>
        <v>7.666666666666667</v>
      </c>
      <c r="Z55" s="395">
        <f t="shared" si="18"/>
        <v>13</v>
      </c>
      <c r="AA55" s="403">
        <f t="shared" si="19"/>
        <v>0.58974358974358976</v>
      </c>
      <c r="AB55" s="100"/>
      <c r="AC55" s="101"/>
      <c r="AD55" s="101"/>
      <c r="AE55" s="102"/>
      <c r="AF55" s="102"/>
      <c r="AG55" s="102"/>
      <c r="AH55" s="102">
        <v>5</v>
      </c>
      <c r="AI55" s="102"/>
      <c r="AJ55" s="102"/>
      <c r="AK55" s="102"/>
      <c r="AL55" s="102">
        <v>14</v>
      </c>
      <c r="AM55" s="104"/>
      <c r="AN55" s="104"/>
      <c r="AO55" s="104"/>
      <c r="AP55" s="104"/>
      <c r="AQ55" s="104"/>
      <c r="AR55" s="104"/>
      <c r="AS55" s="104"/>
      <c r="AT55" s="104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6"/>
      <c r="BF55" s="106"/>
      <c r="BG55" s="106"/>
      <c r="BH55" s="106"/>
      <c r="BI55" s="106"/>
      <c r="BJ55" s="106"/>
      <c r="BK55" s="106">
        <v>4</v>
      </c>
      <c r="BL55" s="106"/>
      <c r="BM55" s="106"/>
      <c r="BN55" s="106"/>
      <c r="BO55" s="106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2"/>
      <c r="CZ55" s="102"/>
      <c r="DA55" s="102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373"/>
      <c r="DM55" s="373"/>
      <c r="DN55" s="373"/>
      <c r="DO55" s="373"/>
      <c r="DP55" s="373"/>
      <c r="DQ55" s="373"/>
      <c r="DR55" s="526"/>
      <c r="DS55" s="526"/>
      <c r="DT55" s="526"/>
      <c r="DU55" s="526"/>
      <c r="DV55" s="526"/>
      <c r="DW55" s="526"/>
      <c r="DX55" s="526"/>
      <c r="DY55" s="526"/>
      <c r="DZ55" s="649"/>
      <c r="EA55" s="649"/>
      <c r="EB55" s="649"/>
      <c r="EC55" s="649"/>
      <c r="ED55" s="649"/>
      <c r="EE55" s="649"/>
      <c r="EF55" s="649"/>
      <c r="EG55" s="649"/>
      <c r="EH55" s="649"/>
      <c r="EI55" s="649"/>
      <c r="EJ55" s="649"/>
      <c r="EK55" s="649"/>
      <c r="EL55" s="649"/>
      <c r="EM55" s="649"/>
      <c r="EN55" s="768"/>
      <c r="EO55" s="768"/>
      <c r="EP55" s="768"/>
      <c r="EQ55" s="768"/>
      <c r="ER55" s="768"/>
      <c r="ES55" s="768"/>
      <c r="ET55" s="768"/>
      <c r="EU55" s="768"/>
      <c r="EV55" s="768"/>
      <c r="EW55" s="768"/>
      <c r="EX55" s="768"/>
      <c r="EY55" s="768"/>
      <c r="EZ55" s="768"/>
      <c r="FA55" s="768"/>
      <c r="FB55" s="1663"/>
      <c r="FC55" s="1663"/>
      <c r="FD55" s="1663"/>
      <c r="FE55" s="1663"/>
      <c r="FF55" s="1663"/>
      <c r="FG55" s="1663"/>
      <c r="FH55" s="1663"/>
      <c r="FI55" s="1667"/>
    </row>
    <row r="56" spans="1:165" s="489" customFormat="1" ht="11.1" customHeight="1" x14ac:dyDescent="0.2">
      <c r="A56" s="64" t="s">
        <v>338</v>
      </c>
      <c r="B56" s="458">
        <f t="shared" si="3"/>
        <v>6</v>
      </c>
      <c r="C56" s="457">
        <f t="shared" si="4"/>
        <v>4.3795620437956206E-2</v>
      </c>
      <c r="D56" s="413">
        <f t="array" ref="D56">MIN(IF(AB56:FI56&gt;=1,$AB$3:$FI$3))</f>
        <v>43077</v>
      </c>
      <c r="E56" s="410">
        <f t="array" ref="E56">MAX(IF(AB56:FI56&gt;=1,$AB$3:$FI$3))</f>
        <v>43462</v>
      </c>
      <c r="F56" s="452">
        <f t="shared" si="5"/>
        <v>1</v>
      </c>
      <c r="G56" s="456">
        <f t="shared" si="6"/>
        <v>0.16666666666666666</v>
      </c>
      <c r="H56" s="639">
        <f t="shared" si="7"/>
        <v>1</v>
      </c>
      <c r="I56" s="381">
        <f t="array" ref="I56">IF((F56&gt;=1),MAX(IF(AB56:FI56=1,$AB$3:$FI$3)),"-")</f>
        <v>43259</v>
      </c>
      <c r="J56" s="775">
        <f t="array" ref="J56">IF((F56&gt;=1),MAX(IF(AB56:FI56=1,$AB$2:$FI$2)),"-")</f>
        <v>129</v>
      </c>
      <c r="K56" s="390">
        <f ca="1">IF(F56&gt;=1,COUNTIF(OFFSET(AB56,,J56,1,($FI$2-J56)),"&gt;1"),B56)</f>
        <v>3</v>
      </c>
      <c r="L56" s="390">
        <f ca="1">IF(F56&gt;=1,COUNTBLANK(OFFSET(AB56,,J56,1,($FI$2-J56)))+K56-1,"-")</f>
        <v>8</v>
      </c>
      <c r="M56" s="455">
        <f t="shared" si="8"/>
        <v>0</v>
      </c>
      <c r="N56" s="454">
        <f t="shared" si="9"/>
        <v>0</v>
      </c>
      <c r="O56" s="162">
        <f t="shared" si="10"/>
        <v>0</v>
      </c>
      <c r="P56" s="453">
        <f t="shared" si="11"/>
        <v>0</v>
      </c>
      <c r="Q56" s="452">
        <f t="shared" si="12"/>
        <v>1</v>
      </c>
      <c r="R56" s="451">
        <f t="shared" si="13"/>
        <v>0.16666666666666666</v>
      </c>
      <c r="S56" s="368">
        <f>SUMPRODUCT((((AB$5:FI$5)/3)&gt;=(AB56:FI56))*1)-$B$5+B56-1</f>
        <v>2</v>
      </c>
      <c r="T56" s="163">
        <f t="shared" si="14"/>
        <v>0.33333333333333331</v>
      </c>
      <c r="U56" s="369">
        <f>SUMPRODUCT((((AB$5:FI$5)/2)&gt;=(AB56:FI56))*1)-$B$5+B56-1</f>
        <v>3</v>
      </c>
      <c r="V56" s="164">
        <f t="shared" si="15"/>
        <v>0.5</v>
      </c>
      <c r="W56" s="165">
        <f t="array" ref="W56">SUM(1*(AB$5:FI$5=AB56:FI56))-1</f>
        <v>0</v>
      </c>
      <c r="X56" s="166">
        <f t="shared" si="16"/>
        <v>0</v>
      </c>
      <c r="Y56" s="395">
        <f t="shared" si="17"/>
        <v>7.166666666666667</v>
      </c>
      <c r="Z56" s="395">
        <f t="shared" si="18"/>
        <v>14.5</v>
      </c>
      <c r="AA56" s="403">
        <f t="shared" si="19"/>
        <v>0.4942528735632184</v>
      </c>
      <c r="AB56" s="100"/>
      <c r="AC56" s="101"/>
      <c r="AD56" s="101"/>
      <c r="AE56" s="102"/>
      <c r="AF56" s="102"/>
      <c r="AG56" s="102"/>
      <c r="AH56" s="102"/>
      <c r="AI56" s="102"/>
      <c r="AJ56" s="102"/>
      <c r="AK56" s="102"/>
      <c r="AL56" s="102"/>
      <c r="AM56" s="104"/>
      <c r="AN56" s="104"/>
      <c r="AO56" s="104"/>
      <c r="AP56" s="104"/>
      <c r="AQ56" s="104"/>
      <c r="AR56" s="104"/>
      <c r="AS56" s="104"/>
      <c r="AT56" s="104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2"/>
      <c r="CZ56" s="102"/>
      <c r="DA56" s="102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373"/>
      <c r="DM56" s="373"/>
      <c r="DN56" s="373"/>
      <c r="DO56" s="373"/>
      <c r="DP56" s="373"/>
      <c r="DQ56" s="373"/>
      <c r="DR56" s="526"/>
      <c r="DS56" s="526"/>
      <c r="DT56" s="526"/>
      <c r="DU56" s="526"/>
      <c r="DV56" s="526"/>
      <c r="DW56" s="526"/>
      <c r="DX56" s="526"/>
      <c r="DY56" s="526"/>
      <c r="DZ56" s="649"/>
      <c r="EA56" s="649"/>
      <c r="EB56" s="649"/>
      <c r="EC56" s="649"/>
      <c r="ED56" s="649"/>
      <c r="EE56" s="649"/>
      <c r="EF56" s="649"/>
      <c r="EG56" s="649"/>
      <c r="EH56" s="649"/>
      <c r="EI56" s="649"/>
      <c r="EJ56" s="649"/>
      <c r="EK56" s="649"/>
      <c r="EL56" s="649"/>
      <c r="EM56" s="649"/>
      <c r="EN56" s="768"/>
      <c r="EO56" s="768"/>
      <c r="EP56" s="768"/>
      <c r="EQ56" s="768">
        <v>5</v>
      </c>
      <c r="ER56" s="768"/>
      <c r="ES56" s="768"/>
      <c r="ET56" s="768"/>
      <c r="EU56" s="768"/>
      <c r="EV56" s="768"/>
      <c r="EW56" s="768">
        <v>11</v>
      </c>
      <c r="EX56" s="768"/>
      <c r="EY56" s="768"/>
      <c r="EZ56" s="768">
        <v>1</v>
      </c>
      <c r="FA56" s="768"/>
      <c r="FB56" s="1663"/>
      <c r="FC56" s="1663"/>
      <c r="FD56" s="1663"/>
      <c r="FE56" s="1663">
        <v>12</v>
      </c>
      <c r="FF56" s="1663">
        <v>4</v>
      </c>
      <c r="FG56" s="1663">
        <v>10</v>
      </c>
      <c r="FH56" s="1663"/>
      <c r="FI56" s="1667"/>
    </row>
    <row r="57" spans="1:165" s="489" customFormat="1" ht="11.1" customHeight="1" x14ac:dyDescent="0.2">
      <c r="A57" s="59" t="s">
        <v>346</v>
      </c>
      <c r="B57" s="458">
        <f t="shared" si="3"/>
        <v>4</v>
      </c>
      <c r="C57" s="457">
        <f t="shared" si="4"/>
        <v>2.9197080291970802E-2</v>
      </c>
      <c r="D57" s="413">
        <f t="array" ref="D57">MIN(IF(AB57:FI57&gt;=1,$AB$3:$FI$3))</f>
        <v>43245</v>
      </c>
      <c r="E57" s="410">
        <f t="array" ref="E57">MAX(IF(AB57:FI57&gt;=1,$AB$3:$FI$3))</f>
        <v>43490</v>
      </c>
      <c r="F57" s="452">
        <f t="shared" si="5"/>
        <v>0</v>
      </c>
      <c r="G57" s="456">
        <f t="shared" si="6"/>
        <v>0</v>
      </c>
      <c r="H57" s="639" t="str">
        <f t="shared" si="7"/>
        <v>-</v>
      </c>
      <c r="I57" s="381" t="str">
        <f t="array" ref="I57">IF((F57&gt;=1),MAX(IF(AB57:FI57=1,$AB$3:$FI$3)),"-")</f>
        <v>-</v>
      </c>
      <c r="J57" s="775" t="str">
        <f t="array" ref="J57">IF((F57&gt;=1),MAX(IF(AB57:FI57=1,$AB$2:$FI$2)),"-")</f>
        <v>-</v>
      </c>
      <c r="K57" s="390">
        <f ca="1">IF(F57&gt;=1,COUNTIF(OFFSET(AB57,,J57,1,($FI$2-J57)),"&gt;1"),B57)</f>
        <v>4</v>
      </c>
      <c r="L57" s="390" t="str">
        <f ca="1">IF(F57&gt;=1,COUNTBLANK(OFFSET(AB57,,J57,1,($FI$2-J57)))+K57-1,"-")</f>
        <v>-</v>
      </c>
      <c r="M57" s="455">
        <f t="shared" si="8"/>
        <v>0</v>
      </c>
      <c r="N57" s="454">
        <f t="shared" si="9"/>
        <v>0</v>
      </c>
      <c r="O57" s="162">
        <f t="shared" si="10"/>
        <v>0</v>
      </c>
      <c r="P57" s="453">
        <f t="shared" si="11"/>
        <v>0</v>
      </c>
      <c r="Q57" s="452">
        <f t="shared" si="12"/>
        <v>0</v>
      </c>
      <c r="R57" s="451">
        <f t="shared" si="13"/>
        <v>0</v>
      </c>
      <c r="S57" s="368">
        <f>SUMPRODUCT((((AB$5:FI$5)/3)&gt;=(AB57:FI57))*1)-$B$5+B57-1</f>
        <v>0</v>
      </c>
      <c r="T57" s="163">
        <f t="shared" si="14"/>
        <v>0</v>
      </c>
      <c r="U57" s="369">
        <f>SUMPRODUCT((((AB$5:FI$5)/2)&gt;=(AB57:FI57))*1)-$B$5+B57-1</f>
        <v>1</v>
      </c>
      <c r="V57" s="164">
        <f t="shared" si="15"/>
        <v>0.25</v>
      </c>
      <c r="W57" s="165">
        <f t="array" ref="W57">SUM(1*(AB$5:FI$5=AB57:FI57))-1</f>
        <v>1</v>
      </c>
      <c r="X57" s="166">
        <f t="shared" si="16"/>
        <v>0.25</v>
      </c>
      <c r="Y57" s="395">
        <f t="shared" si="17"/>
        <v>10.25</v>
      </c>
      <c r="Z57" s="395">
        <f t="shared" si="18"/>
        <v>14.25</v>
      </c>
      <c r="AA57" s="403">
        <f t="shared" si="19"/>
        <v>0.7192982456140351</v>
      </c>
      <c r="AB57" s="100"/>
      <c r="AC57" s="101"/>
      <c r="AD57" s="101"/>
      <c r="AE57" s="102"/>
      <c r="AF57" s="102"/>
      <c r="AG57" s="102"/>
      <c r="AH57" s="102"/>
      <c r="AI57" s="102"/>
      <c r="AJ57" s="102"/>
      <c r="AK57" s="102"/>
      <c r="AL57" s="102"/>
      <c r="AM57" s="104"/>
      <c r="AN57" s="104"/>
      <c r="AO57" s="104"/>
      <c r="AP57" s="104"/>
      <c r="AQ57" s="104"/>
      <c r="AR57" s="104"/>
      <c r="AS57" s="104"/>
      <c r="AT57" s="104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2"/>
      <c r="CZ57" s="102"/>
      <c r="DA57" s="102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373"/>
      <c r="DM57" s="373"/>
      <c r="DN57" s="373"/>
      <c r="DO57" s="373"/>
      <c r="DP57" s="373"/>
      <c r="DQ57" s="373"/>
      <c r="DR57" s="526"/>
      <c r="DS57" s="526"/>
      <c r="DT57" s="526"/>
      <c r="DU57" s="526"/>
      <c r="DV57" s="526"/>
      <c r="DW57" s="526"/>
      <c r="DX57" s="526"/>
      <c r="DY57" s="526"/>
      <c r="DZ57" s="649"/>
      <c r="EA57" s="649"/>
      <c r="EB57" s="649"/>
      <c r="EC57" s="649"/>
      <c r="ED57" s="649"/>
      <c r="EE57" s="649"/>
      <c r="EF57" s="649"/>
      <c r="EG57" s="649"/>
      <c r="EH57" s="649"/>
      <c r="EI57" s="649"/>
      <c r="EJ57" s="649"/>
      <c r="EK57" s="649"/>
      <c r="EL57" s="649"/>
      <c r="EM57" s="649"/>
      <c r="EN57" s="768"/>
      <c r="EO57" s="768"/>
      <c r="EP57" s="768"/>
      <c r="EQ57" s="768"/>
      <c r="ER57" s="768"/>
      <c r="ES57" s="768"/>
      <c r="ET57" s="768"/>
      <c r="EU57" s="768"/>
      <c r="EV57" s="768"/>
      <c r="EW57" s="768"/>
      <c r="EX57" s="768"/>
      <c r="EY57" s="768">
        <v>8</v>
      </c>
      <c r="EZ57" s="768">
        <v>15</v>
      </c>
      <c r="FA57" s="768"/>
      <c r="FB57" s="1663"/>
      <c r="FC57" s="1663"/>
      <c r="FD57" s="1663"/>
      <c r="FE57" s="1663"/>
      <c r="FF57" s="1663">
        <v>8</v>
      </c>
      <c r="FG57" s="1663"/>
      <c r="FH57" s="1663">
        <v>10</v>
      </c>
      <c r="FI57" s="1667"/>
    </row>
    <row r="58" spans="1:165" s="489" customFormat="1" ht="11.1" customHeight="1" x14ac:dyDescent="0.2">
      <c r="A58" s="59" t="s">
        <v>52</v>
      </c>
      <c r="B58" s="458">
        <f t="shared" si="3"/>
        <v>1</v>
      </c>
      <c r="C58" s="457">
        <f t="shared" si="4"/>
        <v>7.2992700729927005E-3</v>
      </c>
      <c r="D58" s="413">
        <f t="array" ref="D58">MIN(IF(AB58:FI58&gt;=1,$AB$3:$FI$3))</f>
        <v>39227</v>
      </c>
      <c r="E58" s="410">
        <f t="array" ref="E58">MAX(IF(AB58:FI58&gt;=1,$AB$3:$FI$3))</f>
        <v>39227</v>
      </c>
      <c r="F58" s="452">
        <f t="shared" si="5"/>
        <v>0</v>
      </c>
      <c r="G58" s="456">
        <f t="shared" si="6"/>
        <v>0</v>
      </c>
      <c r="H58" s="639" t="str">
        <f t="shared" si="7"/>
        <v>-</v>
      </c>
      <c r="I58" s="381" t="str">
        <f t="array" ref="I58">IF((F58&gt;=1),MAX(IF(AB58:FI58=1,$AB$3:$FI$3)),"-")</f>
        <v>-</v>
      </c>
      <c r="J58" s="775" t="str">
        <f t="array" ref="J58">IF((F58&gt;=1),MAX(IF(AB58:FI58=1,$AB$2:$FI$2)),"-")</f>
        <v>-</v>
      </c>
      <c r="K58" s="390">
        <f ca="1">IF(F58&gt;=1,COUNTIF(OFFSET(AB58,,J58,1,($FI$2-J58)),"&gt;1"),B58)</f>
        <v>1</v>
      </c>
      <c r="L58" s="390" t="str">
        <f ca="1">IF(F58&gt;=1,COUNTBLANK(OFFSET(AB58,,J58,1,($FI$2-J58)))+K58-1,"-")</f>
        <v>-</v>
      </c>
      <c r="M58" s="455">
        <f t="shared" si="8"/>
        <v>0</v>
      </c>
      <c r="N58" s="454">
        <f t="shared" si="9"/>
        <v>0</v>
      </c>
      <c r="O58" s="162">
        <f t="shared" si="10"/>
        <v>0</v>
      </c>
      <c r="P58" s="453">
        <f t="shared" si="11"/>
        <v>0</v>
      </c>
      <c r="Q58" s="452">
        <f t="shared" si="12"/>
        <v>0</v>
      </c>
      <c r="R58" s="451">
        <f t="shared" si="13"/>
        <v>0</v>
      </c>
      <c r="S58" s="368">
        <f>SUMPRODUCT((((AB$5:FI$5)/3)&gt;=(AB58:FI58))*1)-$B$5+B58-1</f>
        <v>0</v>
      </c>
      <c r="T58" s="163">
        <f t="shared" si="14"/>
        <v>0</v>
      </c>
      <c r="U58" s="369">
        <f>SUMPRODUCT((((AB$5:FI$5)/2)&gt;=(AB58:FI58))*1)-$B$5+B58-1</f>
        <v>0</v>
      </c>
      <c r="V58" s="164">
        <f t="shared" si="15"/>
        <v>0</v>
      </c>
      <c r="W58" s="165">
        <f t="array" ref="W58">SUM(1*(AB$5:FI$5=AB58:FI58))-1</f>
        <v>1</v>
      </c>
      <c r="X58" s="166">
        <f t="shared" si="16"/>
        <v>1</v>
      </c>
      <c r="Y58" s="395">
        <f t="shared" si="17"/>
        <v>13</v>
      </c>
      <c r="Z58" s="395">
        <f t="shared" si="18"/>
        <v>13</v>
      </c>
      <c r="AA58" s="403">
        <f t="shared" si="19"/>
        <v>1</v>
      </c>
      <c r="AB58" s="111">
        <v>13</v>
      </c>
      <c r="AC58" s="109"/>
      <c r="AD58" s="109"/>
      <c r="AE58" s="102"/>
      <c r="AF58" s="102"/>
      <c r="AG58" s="102"/>
      <c r="AH58" s="102"/>
      <c r="AI58" s="102"/>
      <c r="AJ58" s="102"/>
      <c r="AK58" s="102"/>
      <c r="AL58" s="102"/>
      <c r="AM58" s="103"/>
      <c r="AN58" s="103"/>
      <c r="AO58" s="103"/>
      <c r="AP58" s="103"/>
      <c r="AQ58" s="103"/>
      <c r="AR58" s="103"/>
      <c r="AS58" s="103"/>
      <c r="AT58" s="104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2"/>
      <c r="CZ58" s="102"/>
      <c r="DA58" s="102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373"/>
      <c r="DM58" s="373"/>
      <c r="DN58" s="373"/>
      <c r="DO58" s="373"/>
      <c r="DP58" s="373"/>
      <c r="DQ58" s="373"/>
      <c r="DR58" s="526"/>
      <c r="DS58" s="526"/>
      <c r="DT58" s="526"/>
      <c r="DU58" s="526"/>
      <c r="DV58" s="526"/>
      <c r="DW58" s="526"/>
      <c r="DX58" s="526"/>
      <c r="DY58" s="526"/>
      <c r="DZ58" s="649"/>
      <c r="EA58" s="649"/>
      <c r="EB58" s="649"/>
      <c r="EC58" s="649"/>
      <c r="ED58" s="649"/>
      <c r="EE58" s="649"/>
      <c r="EF58" s="649"/>
      <c r="EG58" s="649"/>
      <c r="EH58" s="649"/>
      <c r="EI58" s="649"/>
      <c r="EJ58" s="649"/>
      <c r="EK58" s="649"/>
      <c r="EL58" s="649"/>
      <c r="EM58" s="649"/>
      <c r="EN58" s="768"/>
      <c r="EO58" s="768"/>
      <c r="EP58" s="768"/>
      <c r="EQ58" s="768"/>
      <c r="ER58" s="768"/>
      <c r="ES58" s="768"/>
      <c r="ET58" s="768"/>
      <c r="EU58" s="768"/>
      <c r="EV58" s="768"/>
      <c r="EW58" s="768"/>
      <c r="EX58" s="768"/>
      <c r="EY58" s="768"/>
      <c r="EZ58" s="768"/>
      <c r="FA58" s="768"/>
      <c r="FB58" s="1663"/>
      <c r="FC58" s="1663"/>
      <c r="FD58" s="1663"/>
      <c r="FE58" s="1663"/>
      <c r="FF58" s="1663"/>
      <c r="FG58" s="1663"/>
      <c r="FH58" s="1663"/>
      <c r="FI58" s="1667"/>
    </row>
    <row r="59" spans="1:165" s="489" customFormat="1" ht="11.1" customHeight="1" x14ac:dyDescent="0.2">
      <c r="A59" s="59" t="s">
        <v>279</v>
      </c>
      <c r="B59" s="458">
        <f t="shared" si="3"/>
        <v>13</v>
      </c>
      <c r="C59" s="457">
        <f t="shared" si="4"/>
        <v>9.4890510948905105E-2</v>
      </c>
      <c r="D59" s="413">
        <f t="array" ref="D59">MIN(IF(AB59:FI59&gt;=1,$AB$3:$FI$3))</f>
        <v>42307</v>
      </c>
      <c r="E59" s="410">
        <f t="array" ref="E59">MAX(IF(AB59:FI59&gt;=1,$AB$3:$FI$3))</f>
        <v>43007</v>
      </c>
      <c r="F59" s="452">
        <f t="shared" si="5"/>
        <v>0</v>
      </c>
      <c r="G59" s="456">
        <f t="shared" si="6"/>
        <v>0</v>
      </c>
      <c r="H59" s="639" t="str">
        <f t="shared" si="7"/>
        <v>-</v>
      </c>
      <c r="I59" s="381" t="str">
        <f t="array" ref="I59">IF((F59&gt;=1),MAX(IF(AB59:FI59=1,$AB$3:$FI$3)),"-")</f>
        <v>-</v>
      </c>
      <c r="J59" s="775" t="str">
        <f t="array" ref="J59">IF((F59&gt;=1),MAX(IF(AB59:FI59=1,$AB$2:$FI$2)),"-")</f>
        <v>-</v>
      </c>
      <c r="K59" s="390">
        <f ca="1">IF(F59&gt;=1,COUNTIF(OFFSET(AB59,,J59,1,($FI$2-J59)),"&gt;1"),B59)</f>
        <v>13</v>
      </c>
      <c r="L59" s="390" t="str">
        <f ca="1">IF(F59&gt;=1,COUNTBLANK(OFFSET(AB59,,J59,1,($FI$2-J59)))+K59-1,"-")</f>
        <v>-</v>
      </c>
      <c r="M59" s="455">
        <f t="shared" si="8"/>
        <v>3</v>
      </c>
      <c r="N59" s="454">
        <f t="shared" si="9"/>
        <v>0.23076923076923078</v>
      </c>
      <c r="O59" s="162">
        <f t="shared" si="10"/>
        <v>2</v>
      </c>
      <c r="P59" s="453">
        <f t="shared" si="11"/>
        <v>0.15384615384615385</v>
      </c>
      <c r="Q59" s="452">
        <f t="shared" si="12"/>
        <v>5</v>
      </c>
      <c r="R59" s="451">
        <f t="shared" si="13"/>
        <v>0.38461538461538464</v>
      </c>
      <c r="S59" s="368">
        <f>SUMPRODUCT((((AB$5:FI$5)/3)&gt;=(AB59:FI59))*1)-$B$5+B59-1</f>
        <v>5</v>
      </c>
      <c r="T59" s="163">
        <f t="shared" si="14"/>
        <v>0.38461538461538464</v>
      </c>
      <c r="U59" s="369">
        <f>SUMPRODUCT((((AB$5:FI$5)/2)&gt;=(AB59:FI59))*1)-$B$5+B59-1</f>
        <v>7</v>
      </c>
      <c r="V59" s="164">
        <f t="shared" si="15"/>
        <v>0.53846153846153844</v>
      </c>
      <c r="W59" s="165">
        <f t="array" ref="W59">SUM(1*(AB$5:FI$5=AB59:FI59))-1</f>
        <v>2</v>
      </c>
      <c r="X59" s="166">
        <f t="shared" si="16"/>
        <v>0.15384615384615385</v>
      </c>
      <c r="Y59" s="395">
        <f t="shared" si="17"/>
        <v>8.3076923076923084</v>
      </c>
      <c r="Z59" s="395">
        <f t="shared" si="18"/>
        <v>15.692307692307692</v>
      </c>
      <c r="AA59" s="403">
        <f t="shared" si="19"/>
        <v>0.52941176470588247</v>
      </c>
      <c r="AB59" s="111"/>
      <c r="AC59" s="109"/>
      <c r="AD59" s="109"/>
      <c r="AE59" s="102"/>
      <c r="AF59" s="102"/>
      <c r="AG59" s="102"/>
      <c r="AH59" s="102"/>
      <c r="AI59" s="102"/>
      <c r="AJ59" s="102"/>
      <c r="AK59" s="102"/>
      <c r="AL59" s="102"/>
      <c r="AM59" s="103"/>
      <c r="AN59" s="103"/>
      <c r="AO59" s="103"/>
      <c r="AP59" s="103"/>
      <c r="AQ59" s="103"/>
      <c r="AR59" s="103"/>
      <c r="AS59" s="103"/>
      <c r="AT59" s="104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2"/>
      <c r="CZ59" s="102"/>
      <c r="DA59" s="102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373"/>
      <c r="DM59" s="373"/>
      <c r="DN59" s="373"/>
      <c r="DO59" s="373">
        <v>15</v>
      </c>
      <c r="DP59" s="373"/>
      <c r="DQ59" s="373"/>
      <c r="DR59" s="526">
        <v>18</v>
      </c>
      <c r="DS59" s="526"/>
      <c r="DT59" s="526">
        <v>9</v>
      </c>
      <c r="DU59" s="526">
        <v>3</v>
      </c>
      <c r="DV59" s="526">
        <v>13</v>
      </c>
      <c r="DW59" s="526">
        <v>15</v>
      </c>
      <c r="DX59" s="526">
        <v>2</v>
      </c>
      <c r="DY59" s="526"/>
      <c r="DZ59" s="649"/>
      <c r="EA59" s="649"/>
      <c r="EB59" s="649">
        <v>2</v>
      </c>
      <c r="EC59" s="649">
        <v>3</v>
      </c>
      <c r="ED59" s="649"/>
      <c r="EE59" s="649">
        <v>6</v>
      </c>
      <c r="EF59" s="649"/>
      <c r="EG59" s="649"/>
      <c r="EH59" s="649"/>
      <c r="EI59" s="649">
        <v>2</v>
      </c>
      <c r="EJ59" s="649"/>
      <c r="EK59" s="649"/>
      <c r="EL59" s="649">
        <v>11</v>
      </c>
      <c r="EM59" s="649"/>
      <c r="EN59" s="768"/>
      <c r="EO59" s="768">
        <v>9</v>
      </c>
      <c r="EP59" s="768"/>
      <c r="EQ59" s="768"/>
      <c r="ER59" s="768"/>
      <c r="ES59" s="768"/>
      <c r="ET59" s="768"/>
      <c r="EU59" s="768"/>
      <c r="EV59" s="768"/>
      <c r="EW59" s="768"/>
      <c r="EX59" s="768"/>
      <c r="EY59" s="768"/>
      <c r="EZ59" s="768"/>
      <c r="FA59" s="768"/>
      <c r="FB59" s="1663"/>
      <c r="FC59" s="1663"/>
      <c r="FD59" s="1663"/>
      <c r="FE59" s="1663"/>
      <c r="FF59" s="1663"/>
      <c r="FG59" s="1663"/>
      <c r="FH59" s="1663"/>
      <c r="FI59" s="1667"/>
    </row>
    <row r="60" spans="1:165" s="489" customFormat="1" ht="11.1" customHeight="1" x14ac:dyDescent="0.2">
      <c r="A60" s="62" t="s">
        <v>138</v>
      </c>
      <c r="B60" s="458">
        <f t="shared" si="3"/>
        <v>74</v>
      </c>
      <c r="C60" s="457">
        <f t="shared" si="4"/>
        <v>0.54014598540145986</v>
      </c>
      <c r="D60" s="413">
        <f t="array" ref="D60">MIN(IF(AB60:FI60&gt;=1,$AB$3:$FI$3))</f>
        <v>40809</v>
      </c>
      <c r="E60" s="410">
        <f t="array" ref="E60">MAX(IF(AB60:FI60&gt;=1,$AB$3:$FI$3))</f>
        <v>43490</v>
      </c>
      <c r="F60" s="452">
        <f t="shared" si="5"/>
        <v>2</v>
      </c>
      <c r="G60" s="456">
        <f t="shared" si="6"/>
        <v>2.7027027027027029E-2</v>
      </c>
      <c r="H60" s="639">
        <f t="shared" si="7"/>
        <v>0.4</v>
      </c>
      <c r="I60" s="381">
        <f t="array" ref="I60">IF((F60&gt;=1),MAX(IF(AB60:FI60=1,$AB$3:$FI$3)),"-")</f>
        <v>42734</v>
      </c>
      <c r="J60" s="775">
        <f t="array" ref="J60">IF((F60&gt;=1),MAX(IF(AB60:FI60=1,$AB$2:$FI$2)),"-")</f>
        <v>109</v>
      </c>
      <c r="K60" s="390">
        <f ca="1">IF(F60&gt;=1,COUNTIF(OFFSET(AB60,,J60,1,($FI$2-J60)),"&gt;1"),B60)</f>
        <v>25</v>
      </c>
      <c r="L60" s="390">
        <f ca="1">IF(F60&gt;=1,COUNTBLANK(OFFSET(AB60,,J60,1,($FI$2-J60)))+K60-1,"-")</f>
        <v>28</v>
      </c>
      <c r="M60" s="455">
        <f t="shared" si="8"/>
        <v>3</v>
      </c>
      <c r="N60" s="454">
        <f t="shared" si="9"/>
        <v>4.0540540540540543E-2</v>
      </c>
      <c r="O60" s="162">
        <f t="shared" si="10"/>
        <v>3</v>
      </c>
      <c r="P60" s="453">
        <f t="shared" si="11"/>
        <v>4.0540540540540543E-2</v>
      </c>
      <c r="Q60" s="452">
        <f t="shared" si="12"/>
        <v>8</v>
      </c>
      <c r="R60" s="451">
        <f t="shared" si="13"/>
        <v>0.10810810810810811</v>
      </c>
      <c r="S60" s="368">
        <f>SUMPRODUCT((((AB$5:FI$5)/3)&gt;=(AB60:FI60))*1)-$B$5+B60-1</f>
        <v>14</v>
      </c>
      <c r="T60" s="163">
        <f t="shared" si="14"/>
        <v>0.1891891891891892</v>
      </c>
      <c r="U60" s="369">
        <f>SUMPRODUCT((((AB$5:FI$5)/2)&gt;=(AB60:FI60))*1)-$B$5+B60-1</f>
        <v>31</v>
      </c>
      <c r="V60" s="164">
        <f t="shared" si="15"/>
        <v>0.41891891891891891</v>
      </c>
      <c r="W60" s="165">
        <f t="array" ref="W60">SUM(1*(AB$5:FI$5=AB60:FI60))-1</f>
        <v>2</v>
      </c>
      <c r="X60" s="166">
        <f t="shared" si="16"/>
        <v>2.7027027027027029E-2</v>
      </c>
      <c r="Y60" s="395">
        <f t="shared" si="17"/>
        <v>8.2432432432432439</v>
      </c>
      <c r="Z60" s="395">
        <f t="shared" si="18"/>
        <v>13.932432432432432</v>
      </c>
      <c r="AA60" s="403">
        <f t="shared" si="19"/>
        <v>0.59165858389912718</v>
      </c>
      <c r="AB60" s="100"/>
      <c r="AC60" s="101"/>
      <c r="AD60" s="101"/>
      <c r="AE60" s="112"/>
      <c r="AF60" s="112"/>
      <c r="AG60" s="112"/>
      <c r="AH60" s="112"/>
      <c r="AI60" s="112"/>
      <c r="AJ60" s="112"/>
      <c r="AK60" s="112"/>
      <c r="AL60" s="112"/>
      <c r="AM60" s="103"/>
      <c r="AN60" s="103"/>
      <c r="AO60" s="103"/>
      <c r="AP60" s="103"/>
      <c r="AQ60" s="103"/>
      <c r="AR60" s="103"/>
      <c r="AS60" s="103"/>
      <c r="AT60" s="104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7"/>
      <c r="BQ60" s="107">
        <v>8</v>
      </c>
      <c r="BR60" s="107">
        <v>6</v>
      </c>
      <c r="BS60" s="107">
        <v>8</v>
      </c>
      <c r="BT60" s="107"/>
      <c r="BU60" s="107">
        <v>8</v>
      </c>
      <c r="BV60" s="107">
        <v>1</v>
      </c>
      <c r="BW60" s="107"/>
      <c r="BX60" s="107"/>
      <c r="BY60" s="107">
        <v>13</v>
      </c>
      <c r="BZ60" s="108">
        <v>4</v>
      </c>
      <c r="CA60" s="108">
        <v>2</v>
      </c>
      <c r="CB60" s="108">
        <v>10</v>
      </c>
      <c r="CC60" s="108">
        <v>5</v>
      </c>
      <c r="CD60" s="108"/>
      <c r="CE60" s="108"/>
      <c r="CF60" s="108"/>
      <c r="CG60" s="108"/>
      <c r="CH60" s="108">
        <v>8</v>
      </c>
      <c r="CI60" s="108">
        <v>2</v>
      </c>
      <c r="CJ60" s="108">
        <v>6</v>
      </c>
      <c r="CK60" s="108">
        <v>5</v>
      </c>
      <c r="CL60" s="108">
        <v>9</v>
      </c>
      <c r="CM60" s="109"/>
      <c r="CN60" s="109"/>
      <c r="CO60" s="109">
        <v>13</v>
      </c>
      <c r="CP60" s="109"/>
      <c r="CQ60" s="109"/>
      <c r="CR60" s="109">
        <v>9</v>
      </c>
      <c r="CS60" s="109"/>
      <c r="CT60" s="109"/>
      <c r="CU60" s="109"/>
      <c r="CV60" s="109"/>
      <c r="CW60" s="109"/>
      <c r="CX60" s="109"/>
      <c r="CY60" s="102">
        <v>11</v>
      </c>
      <c r="CZ60" s="102">
        <v>14</v>
      </c>
      <c r="DA60" s="102">
        <v>6</v>
      </c>
      <c r="DB60" s="110">
        <v>7</v>
      </c>
      <c r="DC60" s="110">
        <v>9</v>
      </c>
      <c r="DD60" s="110">
        <v>12</v>
      </c>
      <c r="DE60" s="110">
        <v>14</v>
      </c>
      <c r="DF60" s="110">
        <v>7</v>
      </c>
      <c r="DG60" s="110"/>
      <c r="DH60" s="110">
        <v>12</v>
      </c>
      <c r="DI60" s="110">
        <v>11</v>
      </c>
      <c r="DJ60" s="110">
        <v>4</v>
      </c>
      <c r="DK60" s="110">
        <v>2</v>
      </c>
      <c r="DL60" s="373">
        <v>5</v>
      </c>
      <c r="DM60" s="373">
        <v>8</v>
      </c>
      <c r="DN60" s="373">
        <v>6</v>
      </c>
      <c r="DO60" s="373">
        <v>11</v>
      </c>
      <c r="DP60" s="373">
        <v>3</v>
      </c>
      <c r="DQ60" s="373">
        <v>14</v>
      </c>
      <c r="DR60" s="526">
        <v>7</v>
      </c>
      <c r="DS60" s="526">
        <v>15</v>
      </c>
      <c r="DT60" s="526">
        <v>6</v>
      </c>
      <c r="DU60" s="526">
        <v>10</v>
      </c>
      <c r="DV60" s="526">
        <v>10</v>
      </c>
      <c r="DW60" s="526">
        <v>6</v>
      </c>
      <c r="DX60" s="526">
        <v>11</v>
      </c>
      <c r="DY60" s="526">
        <v>10</v>
      </c>
      <c r="DZ60" s="649">
        <v>9</v>
      </c>
      <c r="EA60" s="649"/>
      <c r="EB60" s="649">
        <v>15</v>
      </c>
      <c r="EC60" s="649">
        <v>5</v>
      </c>
      <c r="ED60" s="649">
        <v>11</v>
      </c>
      <c r="EE60" s="649">
        <v>7</v>
      </c>
      <c r="EF60" s="649">
        <v>1</v>
      </c>
      <c r="EG60" s="649">
        <v>6</v>
      </c>
      <c r="EH60" s="649">
        <v>7</v>
      </c>
      <c r="EI60" s="649">
        <v>9</v>
      </c>
      <c r="EJ60" s="649">
        <v>10</v>
      </c>
      <c r="EK60" s="649"/>
      <c r="EL60" s="649"/>
      <c r="EM60" s="649">
        <v>12</v>
      </c>
      <c r="EN60" s="768">
        <v>11</v>
      </c>
      <c r="EO60" s="768"/>
      <c r="EP60" s="768">
        <v>5</v>
      </c>
      <c r="EQ60" s="768">
        <v>10</v>
      </c>
      <c r="ER60" s="768">
        <v>8</v>
      </c>
      <c r="ES60" s="768">
        <v>11</v>
      </c>
      <c r="ET60" s="768">
        <v>3</v>
      </c>
      <c r="EU60" s="768">
        <v>12</v>
      </c>
      <c r="EV60" s="768">
        <v>6</v>
      </c>
      <c r="EW60" s="768">
        <v>4</v>
      </c>
      <c r="EX60" s="768">
        <v>4</v>
      </c>
      <c r="EY60" s="768">
        <v>12</v>
      </c>
      <c r="EZ60" s="768">
        <v>3</v>
      </c>
      <c r="FA60" s="768">
        <v>12</v>
      </c>
      <c r="FB60" s="1663">
        <v>13</v>
      </c>
      <c r="FC60" s="1663">
        <v>14</v>
      </c>
      <c r="FD60" s="1663">
        <v>4</v>
      </c>
      <c r="FE60" s="1663">
        <v>10</v>
      </c>
      <c r="FF60" s="1663">
        <v>17</v>
      </c>
      <c r="FG60" s="1663">
        <v>5</v>
      </c>
      <c r="FH60" s="1663">
        <v>6</v>
      </c>
      <c r="FI60" s="1667"/>
    </row>
    <row r="61" spans="1:165" s="489" customFormat="1" ht="11.1" customHeight="1" x14ac:dyDescent="0.2">
      <c r="A61" s="59" t="s">
        <v>333</v>
      </c>
      <c r="B61" s="458">
        <f t="shared" si="3"/>
        <v>2</v>
      </c>
      <c r="C61" s="457">
        <f t="shared" si="4"/>
        <v>1.4598540145985401E-2</v>
      </c>
      <c r="D61" s="413">
        <f t="array" ref="D61">MIN(IF(AB61:FI61&gt;=1,$AB$3:$FI$3))</f>
        <v>42979</v>
      </c>
      <c r="E61" s="410">
        <f t="array" ref="E61">MAX(IF(AB61:FI61&gt;=1,$AB$3:$FI$3))</f>
        <v>43007</v>
      </c>
      <c r="F61" s="452">
        <f t="shared" si="5"/>
        <v>0</v>
      </c>
      <c r="G61" s="456">
        <f t="shared" si="6"/>
        <v>0</v>
      </c>
      <c r="H61" s="639" t="str">
        <f t="shared" si="7"/>
        <v>-</v>
      </c>
      <c r="I61" s="381" t="str">
        <f t="array" ref="I61">IF((F61&gt;=1),MAX(IF(AB61:FI61=1,$AB$3:$FI$3)),"-")</f>
        <v>-</v>
      </c>
      <c r="J61" s="775" t="str">
        <f t="array" ref="J61">IF((F61&gt;=1),MAX(IF(AB61:FI61=1,$AB$2:$FI$2)),"-")</f>
        <v>-</v>
      </c>
      <c r="K61" s="390">
        <f ca="1">IF(F61&gt;=1,COUNTIF(OFFSET(AB61,,J61,1,($FI$2-J61)),"&gt;1"),B61)</f>
        <v>2</v>
      </c>
      <c r="L61" s="390" t="str">
        <f ca="1">IF(F61&gt;=1,COUNTBLANK(OFFSET(AB61,,J61,1,($FI$2-J61)))+K61-1,"-")</f>
        <v>-</v>
      </c>
      <c r="M61" s="455">
        <f t="shared" si="8"/>
        <v>0</v>
      </c>
      <c r="N61" s="454">
        <f t="shared" si="9"/>
        <v>0</v>
      </c>
      <c r="O61" s="162">
        <f t="shared" si="10"/>
        <v>0</v>
      </c>
      <c r="P61" s="453">
        <f t="shared" si="11"/>
        <v>0</v>
      </c>
      <c r="Q61" s="452">
        <f t="shared" si="12"/>
        <v>0</v>
      </c>
      <c r="R61" s="451">
        <f t="shared" si="13"/>
        <v>0</v>
      </c>
      <c r="S61" s="368">
        <f>SUMPRODUCT((((AB$5:FI$5)/3)&gt;=(AB61:FI61))*1)-$B$5+B61-1</f>
        <v>0</v>
      </c>
      <c r="T61" s="163">
        <f t="shared" si="14"/>
        <v>0</v>
      </c>
      <c r="U61" s="369">
        <f>SUMPRODUCT((((AB$5:FI$5)/2)&gt;=(AB61:FI61))*1)-$B$5+B61-1</f>
        <v>1</v>
      </c>
      <c r="V61" s="164">
        <f t="shared" si="15"/>
        <v>0.5</v>
      </c>
      <c r="W61" s="165">
        <f t="array" ref="W61">SUM(1*(AB$5:FI$5=AB61:FI61))-1</f>
        <v>1</v>
      </c>
      <c r="X61" s="166">
        <f t="shared" si="16"/>
        <v>0.5</v>
      </c>
      <c r="Y61" s="395">
        <f t="shared" si="17"/>
        <v>11.5</v>
      </c>
      <c r="Z61" s="395">
        <f t="shared" si="18"/>
        <v>17.5</v>
      </c>
      <c r="AA61" s="403">
        <f t="shared" si="19"/>
        <v>0.65714285714285714</v>
      </c>
      <c r="AB61" s="100"/>
      <c r="AC61" s="101"/>
      <c r="AD61" s="101"/>
      <c r="AE61" s="112"/>
      <c r="AF61" s="112"/>
      <c r="AG61" s="112"/>
      <c r="AH61" s="112"/>
      <c r="AI61" s="112"/>
      <c r="AJ61" s="112"/>
      <c r="AK61" s="112"/>
      <c r="AL61" s="112"/>
      <c r="AM61" s="103"/>
      <c r="AN61" s="103"/>
      <c r="AO61" s="103"/>
      <c r="AP61" s="103"/>
      <c r="AQ61" s="103"/>
      <c r="AR61" s="103"/>
      <c r="AS61" s="103"/>
      <c r="AT61" s="104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2"/>
      <c r="CZ61" s="102"/>
      <c r="DA61" s="102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373"/>
      <c r="DM61" s="373"/>
      <c r="DN61" s="373"/>
      <c r="DO61" s="373"/>
      <c r="DP61" s="373"/>
      <c r="DQ61" s="373"/>
      <c r="DR61" s="526"/>
      <c r="DS61" s="526"/>
      <c r="DT61" s="526"/>
      <c r="DU61" s="526"/>
      <c r="DV61" s="526"/>
      <c r="DW61" s="526"/>
      <c r="DX61" s="526"/>
      <c r="DY61" s="526"/>
      <c r="DZ61" s="649"/>
      <c r="EA61" s="649"/>
      <c r="EB61" s="649"/>
      <c r="EC61" s="649"/>
      <c r="ED61" s="649"/>
      <c r="EE61" s="649"/>
      <c r="EF61" s="649"/>
      <c r="EG61" s="649"/>
      <c r="EH61" s="649"/>
      <c r="EI61" s="649"/>
      <c r="EJ61" s="649"/>
      <c r="EK61" s="649"/>
      <c r="EL61" s="649"/>
      <c r="EM61" s="649"/>
      <c r="EN61" s="768">
        <v>16</v>
      </c>
      <c r="EO61" s="768">
        <v>7</v>
      </c>
      <c r="EP61" s="768"/>
      <c r="EQ61" s="768"/>
      <c r="ER61" s="768"/>
      <c r="ES61" s="768"/>
      <c r="ET61" s="768"/>
      <c r="EU61" s="768"/>
      <c r="EV61" s="768"/>
      <c r="EW61" s="768"/>
      <c r="EX61" s="768"/>
      <c r="EY61" s="768"/>
      <c r="EZ61" s="768"/>
      <c r="FA61" s="768"/>
      <c r="FB61" s="1663"/>
      <c r="FC61" s="1663"/>
      <c r="FD61" s="1663"/>
      <c r="FE61" s="1663"/>
      <c r="FF61" s="1663"/>
      <c r="FG61" s="1663"/>
      <c r="FH61" s="1663"/>
      <c r="FI61" s="1667"/>
    </row>
    <row r="62" spans="1:165" s="489" customFormat="1" ht="11.1" customHeight="1" x14ac:dyDescent="0.2">
      <c r="A62" s="64" t="s">
        <v>227</v>
      </c>
      <c r="B62" s="458">
        <f t="shared" si="3"/>
        <v>29</v>
      </c>
      <c r="C62" s="457">
        <f t="shared" si="4"/>
        <v>0.21167883211678831</v>
      </c>
      <c r="D62" s="413">
        <f t="array" ref="D62">MIN(IF(AB62:FI62&gt;=1,$AB$3:$FI$3))</f>
        <v>39227</v>
      </c>
      <c r="E62" s="410">
        <f t="array" ref="E62">MAX(IF(AB62:FI62&gt;=1,$AB$3:$FI$3))</f>
        <v>41698</v>
      </c>
      <c r="F62" s="452">
        <f t="shared" si="5"/>
        <v>1</v>
      </c>
      <c r="G62" s="456">
        <f t="shared" si="6"/>
        <v>3.4482758620689655E-2</v>
      </c>
      <c r="H62" s="639">
        <f t="shared" si="7"/>
        <v>0.25</v>
      </c>
      <c r="I62" s="381">
        <f t="array" ref="I62">IF((F62&gt;=1),MAX(IF(AB62:FI62=1,$AB$3:$FI$3)),"-")</f>
        <v>40243</v>
      </c>
      <c r="J62" s="775">
        <f t="array" ref="J62">IF((F62&gt;=1),MAX(IF(AB62:FI62=1,$AB$2:$FI$2)),"-")</f>
        <v>27</v>
      </c>
      <c r="K62" s="390">
        <f ca="1">IF(F62&gt;=1,COUNTIF(OFFSET(AB62,,J62,1,($FI$2-J62)),"&gt;1"),B62)</f>
        <v>9</v>
      </c>
      <c r="L62" s="390">
        <f ca="1">IF(F62&gt;=1,COUNTBLANK(OFFSET(AB62,,J62,1,($FI$2-J62)))+K62-1,"-")</f>
        <v>110</v>
      </c>
      <c r="M62" s="455">
        <f t="shared" si="8"/>
        <v>3</v>
      </c>
      <c r="N62" s="454">
        <f t="shared" si="9"/>
        <v>0.10344827586206896</v>
      </c>
      <c r="O62" s="162">
        <f t="shared" si="10"/>
        <v>3</v>
      </c>
      <c r="P62" s="453">
        <f t="shared" si="11"/>
        <v>0.10344827586206896</v>
      </c>
      <c r="Q62" s="452">
        <f t="shared" si="12"/>
        <v>7</v>
      </c>
      <c r="R62" s="451">
        <f t="shared" si="13"/>
        <v>0.2413793103448276</v>
      </c>
      <c r="S62" s="368">
        <f>SUMPRODUCT((((AB$5:FI$5)/3)&gt;=(AB62:FI62))*1)-$B$5+B62-1</f>
        <v>7</v>
      </c>
      <c r="T62" s="163">
        <f t="shared" si="14"/>
        <v>0.2413793103448276</v>
      </c>
      <c r="U62" s="369">
        <f>SUMPRODUCT((((AB$5:FI$5)/2)&gt;=(AB62:FI62))*1)-$B$5+B62-1</f>
        <v>13</v>
      </c>
      <c r="V62" s="164">
        <f t="shared" si="15"/>
        <v>0.44827586206896552</v>
      </c>
      <c r="W62" s="165">
        <f t="array" ref="W62">SUM(1*(AB$5:FI$5=AB62:FI62))-1</f>
        <v>3</v>
      </c>
      <c r="X62" s="166">
        <f t="shared" si="16"/>
        <v>0.10344827586206896</v>
      </c>
      <c r="Y62" s="395">
        <f t="shared" si="17"/>
        <v>6.6896551724137927</v>
      </c>
      <c r="Z62" s="395">
        <f t="shared" si="18"/>
        <v>11.862068965517242</v>
      </c>
      <c r="AA62" s="403">
        <f t="shared" si="19"/>
        <v>0.56395348837209291</v>
      </c>
      <c r="AB62" s="111">
        <v>9</v>
      </c>
      <c r="AC62" s="109">
        <v>9</v>
      </c>
      <c r="AD62" s="109">
        <v>3</v>
      </c>
      <c r="AE62" s="102">
        <v>10</v>
      </c>
      <c r="AF62" s="102">
        <v>8</v>
      </c>
      <c r="AG62" s="102">
        <v>5</v>
      </c>
      <c r="AH62" s="102">
        <v>6</v>
      </c>
      <c r="AI62" s="102">
        <v>9</v>
      </c>
      <c r="AJ62" s="102"/>
      <c r="AK62" s="102">
        <v>3</v>
      </c>
      <c r="AL62" s="102"/>
      <c r="AM62" s="104"/>
      <c r="AN62" s="104">
        <v>4</v>
      </c>
      <c r="AO62" s="104"/>
      <c r="AP62" s="104">
        <v>4</v>
      </c>
      <c r="AQ62" s="104">
        <v>10</v>
      </c>
      <c r="AR62" s="104">
        <v>8</v>
      </c>
      <c r="AS62" s="104">
        <v>2</v>
      </c>
      <c r="AT62" s="104">
        <v>2</v>
      </c>
      <c r="AU62" s="105"/>
      <c r="AV62" s="105">
        <v>10</v>
      </c>
      <c r="AW62" s="105">
        <v>2</v>
      </c>
      <c r="AX62" s="105"/>
      <c r="AY62" s="105">
        <v>9</v>
      </c>
      <c r="AZ62" s="105"/>
      <c r="BA62" s="105">
        <v>9</v>
      </c>
      <c r="BB62" s="105">
        <v>1</v>
      </c>
      <c r="BC62" s="105">
        <v>7</v>
      </c>
      <c r="BD62" s="105"/>
      <c r="BE62" s="106"/>
      <c r="BF62" s="106"/>
      <c r="BG62" s="106">
        <v>10</v>
      </c>
      <c r="BH62" s="106"/>
      <c r="BI62" s="106"/>
      <c r="BJ62" s="106"/>
      <c r="BK62" s="106"/>
      <c r="BL62" s="106"/>
      <c r="BM62" s="106">
        <v>6</v>
      </c>
      <c r="BN62" s="106"/>
      <c r="BO62" s="106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8"/>
      <c r="CA62" s="108"/>
      <c r="CB62" s="108">
        <v>3</v>
      </c>
      <c r="CC62" s="108"/>
      <c r="CD62" s="108">
        <v>9</v>
      </c>
      <c r="CE62" s="108">
        <v>4</v>
      </c>
      <c r="CF62" s="108"/>
      <c r="CG62" s="108"/>
      <c r="CH62" s="108"/>
      <c r="CI62" s="108"/>
      <c r="CJ62" s="108"/>
      <c r="CK62" s="108"/>
      <c r="CL62" s="108"/>
      <c r="CM62" s="109"/>
      <c r="CN62" s="109"/>
      <c r="CO62" s="109">
        <v>7</v>
      </c>
      <c r="CP62" s="109"/>
      <c r="CQ62" s="109">
        <v>18</v>
      </c>
      <c r="CR62" s="109"/>
      <c r="CS62" s="109"/>
      <c r="CT62" s="109">
        <v>7</v>
      </c>
      <c r="CU62" s="109"/>
      <c r="CV62" s="109"/>
      <c r="CW62" s="109"/>
      <c r="CX62" s="109"/>
      <c r="CY62" s="102"/>
      <c r="CZ62" s="102"/>
      <c r="DA62" s="102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373"/>
      <c r="DM62" s="373"/>
      <c r="DN62" s="373"/>
      <c r="DO62" s="373"/>
      <c r="DP62" s="373"/>
      <c r="DQ62" s="373"/>
      <c r="DR62" s="526"/>
      <c r="DS62" s="526"/>
      <c r="DT62" s="526"/>
      <c r="DU62" s="526"/>
      <c r="DV62" s="526"/>
      <c r="DW62" s="526"/>
      <c r="DX62" s="526"/>
      <c r="DY62" s="526"/>
      <c r="DZ62" s="649"/>
      <c r="EA62" s="649"/>
      <c r="EB62" s="649"/>
      <c r="EC62" s="649"/>
      <c r="ED62" s="649"/>
      <c r="EE62" s="649"/>
      <c r="EF62" s="649"/>
      <c r="EG62" s="649"/>
      <c r="EH62" s="649"/>
      <c r="EI62" s="649"/>
      <c r="EJ62" s="649"/>
      <c r="EK62" s="649"/>
      <c r="EL62" s="649"/>
      <c r="EM62" s="649"/>
      <c r="EN62" s="768"/>
      <c r="EO62" s="768"/>
      <c r="EP62" s="768"/>
      <c r="EQ62" s="768"/>
      <c r="ER62" s="768"/>
      <c r="ES62" s="768"/>
      <c r="ET62" s="768"/>
      <c r="EU62" s="768"/>
      <c r="EV62" s="768"/>
      <c r="EW62" s="768"/>
      <c r="EX62" s="768"/>
      <c r="EY62" s="768"/>
      <c r="EZ62" s="768"/>
      <c r="FA62" s="768"/>
      <c r="FB62" s="1663"/>
      <c r="FC62" s="1663"/>
      <c r="FD62" s="1663"/>
      <c r="FE62" s="1663"/>
      <c r="FF62" s="1663"/>
      <c r="FG62" s="1663"/>
      <c r="FH62" s="1663"/>
      <c r="FI62" s="1667"/>
    </row>
    <row r="63" spans="1:165" s="489" customFormat="1" ht="11.1" customHeight="1" x14ac:dyDescent="0.2">
      <c r="A63" s="61" t="s">
        <v>191</v>
      </c>
      <c r="B63" s="458">
        <f t="shared" si="3"/>
        <v>17</v>
      </c>
      <c r="C63" s="457">
        <f t="shared" si="4"/>
        <v>0.12408759124087591</v>
      </c>
      <c r="D63" s="413">
        <f t="array" ref="D63">MIN(IF(AB63:FI63&gt;=1,$AB$3:$FI$3))</f>
        <v>39263</v>
      </c>
      <c r="E63" s="410">
        <f t="array" ref="E63">MAX(IF(AB63:FI63&gt;=1,$AB$3:$FI$3))</f>
        <v>43091</v>
      </c>
      <c r="F63" s="452">
        <f t="shared" si="5"/>
        <v>3</v>
      </c>
      <c r="G63" s="456">
        <f t="shared" si="6"/>
        <v>0.17647058823529413</v>
      </c>
      <c r="H63" s="639">
        <f t="shared" si="7"/>
        <v>0.75</v>
      </c>
      <c r="I63" s="381">
        <f t="array" ref="I63">IF((F63&gt;=1),MAX(IF(AB63:FI63=1,$AB$3:$FI$3)),"-")</f>
        <v>41635</v>
      </c>
      <c r="J63" s="775">
        <f t="array" ref="J63">IF((F63&gt;=1),MAX(IF(AB63:FI63=1,$AB$2:$FI$2)),"-")</f>
        <v>69</v>
      </c>
      <c r="K63" s="390">
        <f ca="1">IF(F63&gt;=1,COUNTIF(OFFSET(AB63,,J63,1,($FI$2-J63)),"&gt;1"),B63)</f>
        <v>4</v>
      </c>
      <c r="L63" s="390">
        <f ca="1">IF(F63&gt;=1,COUNTBLANK(OFFSET(AB63,,J63,1,($FI$2-J63)))+K63-1,"-")</f>
        <v>68</v>
      </c>
      <c r="M63" s="455">
        <f t="shared" si="8"/>
        <v>1</v>
      </c>
      <c r="N63" s="454">
        <f t="shared" si="9"/>
        <v>5.8823529411764705E-2</v>
      </c>
      <c r="O63" s="162">
        <f t="shared" si="10"/>
        <v>0</v>
      </c>
      <c r="P63" s="453">
        <f t="shared" si="11"/>
        <v>0</v>
      </c>
      <c r="Q63" s="452">
        <f t="shared" si="12"/>
        <v>4</v>
      </c>
      <c r="R63" s="451">
        <f t="shared" si="13"/>
        <v>0.23529411764705882</v>
      </c>
      <c r="S63" s="368">
        <f>SUMPRODUCT((((AB$5:FI$5)/3)&gt;=(AB63:FI63))*1)-$B$5+B63-1</f>
        <v>5</v>
      </c>
      <c r="T63" s="163">
        <f t="shared" si="14"/>
        <v>0.29411764705882354</v>
      </c>
      <c r="U63" s="369">
        <f>SUMPRODUCT((((AB$5:FI$5)/2)&gt;=(AB63:FI63))*1)-$B$5+B63-1</f>
        <v>10</v>
      </c>
      <c r="V63" s="164">
        <f t="shared" si="15"/>
        <v>0.58823529411764708</v>
      </c>
      <c r="W63" s="165">
        <f t="array" ref="W63">SUM(1*(AB$5:FI$5=AB63:FI63))-1</f>
        <v>2</v>
      </c>
      <c r="X63" s="166">
        <f t="shared" si="16"/>
        <v>0.11764705882352941</v>
      </c>
      <c r="Y63" s="395">
        <f t="shared" si="17"/>
        <v>6.882352941176471</v>
      </c>
      <c r="Z63" s="395">
        <f t="shared" si="18"/>
        <v>13.176470588235293</v>
      </c>
      <c r="AA63" s="403">
        <f t="shared" si="19"/>
        <v>0.5223214285714286</v>
      </c>
      <c r="AB63" s="111"/>
      <c r="AC63" s="109">
        <v>13</v>
      </c>
      <c r="AD63" s="109"/>
      <c r="AE63" s="102">
        <v>5</v>
      </c>
      <c r="AF63" s="102">
        <v>6</v>
      </c>
      <c r="AG63" s="102">
        <v>13</v>
      </c>
      <c r="AH63" s="102">
        <v>13</v>
      </c>
      <c r="AI63" s="102">
        <v>4</v>
      </c>
      <c r="AJ63" s="102">
        <v>5</v>
      </c>
      <c r="AK63" s="102"/>
      <c r="AL63" s="102">
        <v>1</v>
      </c>
      <c r="AM63" s="104">
        <v>6</v>
      </c>
      <c r="AN63" s="104"/>
      <c r="AO63" s="104">
        <v>7</v>
      </c>
      <c r="AP63" s="104">
        <v>9</v>
      </c>
      <c r="AQ63" s="104"/>
      <c r="AR63" s="104"/>
      <c r="AS63" s="104"/>
      <c r="AT63" s="104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8"/>
      <c r="CA63" s="108"/>
      <c r="CB63" s="108"/>
      <c r="CC63" s="108"/>
      <c r="CD63" s="108"/>
      <c r="CE63" s="108">
        <v>1</v>
      </c>
      <c r="CF63" s="108"/>
      <c r="CG63" s="108"/>
      <c r="CH63" s="108"/>
      <c r="CI63" s="108"/>
      <c r="CJ63" s="108"/>
      <c r="CK63" s="108"/>
      <c r="CL63" s="108"/>
      <c r="CM63" s="109"/>
      <c r="CN63" s="109"/>
      <c r="CO63" s="109"/>
      <c r="CP63" s="109"/>
      <c r="CQ63" s="109"/>
      <c r="CR63" s="109">
        <v>1</v>
      </c>
      <c r="CS63" s="109"/>
      <c r="CT63" s="109"/>
      <c r="CU63" s="109"/>
      <c r="CV63" s="109"/>
      <c r="CW63" s="109"/>
      <c r="CX63" s="109"/>
      <c r="CY63" s="102"/>
      <c r="CZ63" s="102"/>
      <c r="DA63" s="102"/>
      <c r="DB63" s="110"/>
      <c r="DC63" s="110"/>
      <c r="DD63" s="110">
        <v>7</v>
      </c>
      <c r="DE63" s="110"/>
      <c r="DF63" s="110"/>
      <c r="DG63" s="110"/>
      <c r="DH63" s="110"/>
      <c r="DI63" s="110"/>
      <c r="DJ63" s="110"/>
      <c r="DK63" s="110"/>
      <c r="DL63" s="373"/>
      <c r="DM63" s="373"/>
      <c r="DN63" s="373"/>
      <c r="DO63" s="373"/>
      <c r="DP63" s="373"/>
      <c r="DQ63" s="373"/>
      <c r="DR63" s="526">
        <v>14</v>
      </c>
      <c r="DS63" s="526"/>
      <c r="DT63" s="526"/>
      <c r="DU63" s="526"/>
      <c r="DV63" s="526"/>
      <c r="DW63" s="526"/>
      <c r="DX63" s="526"/>
      <c r="DY63" s="526"/>
      <c r="DZ63" s="649"/>
      <c r="EA63" s="649"/>
      <c r="EB63" s="649"/>
      <c r="EC63" s="649"/>
      <c r="ED63" s="649"/>
      <c r="EE63" s="649"/>
      <c r="EF63" s="649"/>
      <c r="EG63" s="649"/>
      <c r="EH63" s="649"/>
      <c r="EI63" s="649"/>
      <c r="EJ63" s="649"/>
      <c r="EK63" s="649"/>
      <c r="EL63" s="649">
        <v>2</v>
      </c>
      <c r="EM63" s="649"/>
      <c r="EN63" s="768"/>
      <c r="EO63" s="768"/>
      <c r="EP63" s="768"/>
      <c r="EQ63" s="768"/>
      <c r="ER63" s="768">
        <v>10</v>
      </c>
      <c r="ES63" s="768"/>
      <c r="ET63" s="768"/>
      <c r="EU63" s="768"/>
      <c r="EV63" s="768"/>
      <c r="EW63" s="768"/>
      <c r="EX63" s="768"/>
      <c r="EY63" s="768"/>
      <c r="EZ63" s="768"/>
      <c r="FA63" s="768"/>
      <c r="FB63" s="1663"/>
      <c r="FC63" s="1663"/>
      <c r="FD63" s="1663"/>
      <c r="FE63" s="1663"/>
      <c r="FF63" s="1663"/>
      <c r="FG63" s="1663"/>
      <c r="FH63" s="1663"/>
      <c r="FI63" s="1667"/>
    </row>
    <row r="64" spans="1:165" s="489" customFormat="1" ht="11.1" customHeight="1" x14ac:dyDescent="0.2">
      <c r="A64" s="59" t="s">
        <v>61</v>
      </c>
      <c r="B64" s="458">
        <f t="shared" si="3"/>
        <v>21</v>
      </c>
      <c r="C64" s="457">
        <f t="shared" si="4"/>
        <v>0.15328467153284672</v>
      </c>
      <c r="D64" s="413">
        <f t="array" ref="D64">MIN(IF(AB64:FI64&gt;=1,$AB$3:$FI$3))</f>
        <v>40222</v>
      </c>
      <c r="E64" s="410">
        <f t="array" ref="E64">MAX(IF(AB64:FI64&gt;=1,$AB$3:$FI$3))</f>
        <v>43455</v>
      </c>
      <c r="F64" s="452">
        <f t="shared" si="5"/>
        <v>0</v>
      </c>
      <c r="G64" s="456">
        <f t="shared" si="6"/>
        <v>0</v>
      </c>
      <c r="H64" s="639" t="str">
        <f t="shared" si="7"/>
        <v>-</v>
      </c>
      <c r="I64" s="381" t="str">
        <f t="array" ref="I64">IF((F64&gt;=1),MAX(IF(AB64:FI64=1,$AB$3:$FI$3)),"-")</f>
        <v>-</v>
      </c>
      <c r="J64" s="775" t="str">
        <f t="array" ref="J64">IF((F64&gt;=1),MAX(IF(AB64:FI64=1,$AB$2:$FI$2)),"-")</f>
        <v>-</v>
      </c>
      <c r="K64" s="390">
        <f ca="1">IF(F64&gt;=1,COUNTIF(OFFSET(AB64,,J64,1,($FI$2-J64)),"&gt;1"),B64)</f>
        <v>21</v>
      </c>
      <c r="L64" s="390" t="str">
        <f ca="1">IF(F64&gt;=1,COUNTBLANK(OFFSET(AB64,,J64,1,($FI$2-J64)))+K64-1,"-")</f>
        <v>-</v>
      </c>
      <c r="M64" s="455">
        <f t="shared" si="8"/>
        <v>1</v>
      </c>
      <c r="N64" s="454">
        <f t="shared" si="9"/>
        <v>4.7619047619047616E-2</v>
      </c>
      <c r="O64" s="162">
        <f t="shared" si="10"/>
        <v>3</v>
      </c>
      <c r="P64" s="453">
        <f t="shared" si="11"/>
        <v>0.14285714285714285</v>
      </c>
      <c r="Q64" s="452">
        <f t="shared" si="12"/>
        <v>4</v>
      </c>
      <c r="R64" s="451">
        <f t="shared" si="13"/>
        <v>0.19047619047619047</v>
      </c>
      <c r="S64" s="368">
        <f>SUMPRODUCT((((AB$5:FI$5)/3)&gt;=(AB64:FI64))*1)-$B$5+B64-1</f>
        <v>5</v>
      </c>
      <c r="T64" s="163">
        <f t="shared" si="14"/>
        <v>0.23809523809523808</v>
      </c>
      <c r="U64" s="369">
        <f>SUMPRODUCT((((AB$5:FI$5)/2)&gt;=(AB64:FI64))*1)-$B$5+B64-1</f>
        <v>9</v>
      </c>
      <c r="V64" s="164">
        <f t="shared" si="15"/>
        <v>0.42857142857142855</v>
      </c>
      <c r="W64" s="165">
        <f t="array" ref="W64">SUM(1*(AB$5:FI$5=AB64:FI64))-1</f>
        <v>1</v>
      </c>
      <c r="X64" s="166">
        <f t="shared" si="16"/>
        <v>4.7619047619047616E-2</v>
      </c>
      <c r="Y64" s="395">
        <f t="shared" si="17"/>
        <v>7.666666666666667</v>
      </c>
      <c r="Z64" s="395">
        <f t="shared" si="18"/>
        <v>12.80952380952381</v>
      </c>
      <c r="AA64" s="403">
        <f t="shared" si="19"/>
        <v>0.5985130111524164</v>
      </c>
      <c r="AB64" s="100"/>
      <c r="AC64" s="101"/>
      <c r="AD64" s="101"/>
      <c r="AE64" s="112"/>
      <c r="AF64" s="112"/>
      <c r="AG64" s="112"/>
      <c r="AH64" s="112"/>
      <c r="AI64" s="112"/>
      <c r="AJ64" s="112"/>
      <c r="AK64" s="112"/>
      <c r="AL64" s="112"/>
      <c r="AM64" s="104"/>
      <c r="AN64" s="104"/>
      <c r="AO64" s="104"/>
      <c r="AP64" s="104"/>
      <c r="AQ64" s="104"/>
      <c r="AR64" s="104"/>
      <c r="AS64" s="104"/>
      <c r="AT64" s="104"/>
      <c r="AU64" s="105"/>
      <c r="AV64" s="105"/>
      <c r="AW64" s="105"/>
      <c r="AX64" s="105"/>
      <c r="AY64" s="105"/>
      <c r="AZ64" s="105"/>
      <c r="BA64" s="105">
        <v>2</v>
      </c>
      <c r="BB64" s="105"/>
      <c r="BC64" s="105"/>
      <c r="BD64" s="105"/>
      <c r="BE64" s="106"/>
      <c r="BF64" s="106">
        <v>11</v>
      </c>
      <c r="BG64" s="106">
        <v>8</v>
      </c>
      <c r="BH64" s="106">
        <v>3</v>
      </c>
      <c r="BI64" s="106">
        <v>3</v>
      </c>
      <c r="BJ64" s="106"/>
      <c r="BK64" s="106">
        <v>7</v>
      </c>
      <c r="BL64" s="106"/>
      <c r="BM64" s="106"/>
      <c r="BN64" s="106">
        <v>8</v>
      </c>
      <c r="BO64" s="106"/>
      <c r="BP64" s="107"/>
      <c r="BQ64" s="107"/>
      <c r="BR64" s="107"/>
      <c r="BS64" s="107"/>
      <c r="BT64" s="107">
        <v>9</v>
      </c>
      <c r="BU64" s="107"/>
      <c r="BV64" s="107"/>
      <c r="BW64" s="107">
        <v>4</v>
      </c>
      <c r="BX64" s="107"/>
      <c r="BY64" s="107">
        <v>4</v>
      </c>
      <c r="BZ64" s="108"/>
      <c r="CA64" s="108">
        <v>4</v>
      </c>
      <c r="CB64" s="108">
        <v>6</v>
      </c>
      <c r="CC64" s="108"/>
      <c r="CD64" s="108"/>
      <c r="CE64" s="108"/>
      <c r="CF64" s="108"/>
      <c r="CG64" s="108"/>
      <c r="CH64" s="108"/>
      <c r="CI64" s="108">
        <v>10</v>
      </c>
      <c r="CJ64" s="108">
        <v>3</v>
      </c>
      <c r="CK64" s="108"/>
      <c r="CL64" s="108"/>
      <c r="CM64" s="109"/>
      <c r="CN64" s="109">
        <v>13</v>
      </c>
      <c r="CO64" s="109"/>
      <c r="CP64" s="109">
        <v>6</v>
      </c>
      <c r="CQ64" s="109">
        <v>11</v>
      </c>
      <c r="CR64" s="109"/>
      <c r="CS64" s="109"/>
      <c r="CT64" s="109"/>
      <c r="CU64" s="109"/>
      <c r="CV64" s="109"/>
      <c r="CW64" s="109"/>
      <c r="CX64" s="109"/>
      <c r="CY64" s="102"/>
      <c r="CZ64" s="102"/>
      <c r="DA64" s="102"/>
      <c r="DB64" s="110"/>
      <c r="DC64" s="110"/>
      <c r="DD64" s="110">
        <v>14</v>
      </c>
      <c r="DE64" s="110"/>
      <c r="DF64" s="110"/>
      <c r="DG64" s="110"/>
      <c r="DH64" s="110"/>
      <c r="DI64" s="110"/>
      <c r="DJ64" s="110"/>
      <c r="DK64" s="110"/>
      <c r="DL64" s="373"/>
      <c r="DM64" s="373"/>
      <c r="DN64" s="373"/>
      <c r="DO64" s="373"/>
      <c r="DP64" s="373"/>
      <c r="DQ64" s="373"/>
      <c r="DR64" s="526"/>
      <c r="DS64" s="526"/>
      <c r="DT64" s="526"/>
      <c r="DU64" s="526"/>
      <c r="DV64" s="526"/>
      <c r="DW64" s="526"/>
      <c r="DX64" s="526"/>
      <c r="DY64" s="526"/>
      <c r="DZ64" s="649"/>
      <c r="EA64" s="649"/>
      <c r="EB64" s="649"/>
      <c r="EC64" s="649"/>
      <c r="ED64" s="649"/>
      <c r="EE64" s="649"/>
      <c r="EF64" s="649"/>
      <c r="EG64" s="649"/>
      <c r="EH64" s="649"/>
      <c r="EI64" s="649"/>
      <c r="EJ64" s="649"/>
      <c r="EK64" s="649"/>
      <c r="EL64" s="649"/>
      <c r="EM64" s="649"/>
      <c r="EN64" s="768"/>
      <c r="EO64" s="768"/>
      <c r="EP64" s="768"/>
      <c r="EQ64" s="768"/>
      <c r="ER64" s="768"/>
      <c r="ES64" s="768"/>
      <c r="ET64" s="768"/>
      <c r="EU64" s="768"/>
      <c r="EV64" s="768"/>
      <c r="EW64" s="768"/>
      <c r="EX64" s="768"/>
      <c r="EY64" s="768"/>
      <c r="EZ64" s="768"/>
      <c r="FA64" s="768"/>
      <c r="FB64" s="1663">
        <v>11</v>
      </c>
      <c r="FC64" s="1663"/>
      <c r="FD64" s="1663"/>
      <c r="FE64" s="1663">
        <v>9</v>
      </c>
      <c r="FF64" s="1663">
        <v>15</v>
      </c>
      <c r="FG64" s="1663"/>
      <c r="FH64" s="1663"/>
      <c r="FI64" s="1667"/>
    </row>
    <row r="65" spans="1:165" s="489" customFormat="1" ht="11.1" customHeight="1" x14ac:dyDescent="0.2">
      <c r="A65" s="62" t="s">
        <v>224</v>
      </c>
      <c r="B65" s="458">
        <f t="shared" si="3"/>
        <v>6</v>
      </c>
      <c r="C65" s="457">
        <f t="shared" si="4"/>
        <v>4.3795620437956206E-2</v>
      </c>
      <c r="D65" s="413">
        <f t="array" ref="D65">MIN(IF(AB65:FI65&gt;=1,$AB$3:$FI$3))</f>
        <v>39718</v>
      </c>
      <c r="E65" s="410">
        <f t="array" ref="E65">MAX(IF(AB65:FI65&gt;=1,$AB$3:$FI$3))</f>
        <v>40215</v>
      </c>
      <c r="F65" s="452">
        <f t="shared" si="5"/>
        <v>1</v>
      </c>
      <c r="G65" s="456">
        <f t="shared" si="6"/>
        <v>0.16666666666666666</v>
      </c>
      <c r="H65" s="639">
        <f t="shared" si="7"/>
        <v>0.5</v>
      </c>
      <c r="I65" s="381">
        <f t="array" ref="I65">IF((F65&gt;=1),MAX(IF(AB65:FI65=1,$AB$3:$FI$3)),"-")</f>
        <v>40166</v>
      </c>
      <c r="J65" s="775">
        <f t="array" ref="J65">IF((F65&gt;=1),MAX(IF(AB65:FI65=1,$AB$2:$FI$2)),"-")</f>
        <v>24</v>
      </c>
      <c r="K65" s="390">
        <f ca="1">IF(F65&gt;=1,COUNTIF(OFFSET(AB65,,J65,1,($FI$2-J65)),"&gt;1"),B65)</f>
        <v>1</v>
      </c>
      <c r="L65" s="390">
        <f ca="1">IF(F65&gt;=1,COUNTBLANK(OFFSET(AB65,,J65,1,($FI$2-J65)))+K65-1,"-")</f>
        <v>113</v>
      </c>
      <c r="M65" s="455">
        <f t="shared" si="8"/>
        <v>1</v>
      </c>
      <c r="N65" s="454">
        <f t="shared" si="9"/>
        <v>0.16666666666666666</v>
      </c>
      <c r="O65" s="162">
        <f t="shared" si="10"/>
        <v>0</v>
      </c>
      <c r="P65" s="453">
        <f t="shared" si="11"/>
        <v>0</v>
      </c>
      <c r="Q65" s="452">
        <f t="shared" si="12"/>
        <v>2</v>
      </c>
      <c r="R65" s="451">
        <f t="shared" si="13"/>
        <v>0.33333333333333331</v>
      </c>
      <c r="S65" s="368">
        <f>SUMPRODUCT((((AB$5:FI$5)/3)&gt;=(AB65:FI65))*1)-$B$5+B65-1</f>
        <v>3</v>
      </c>
      <c r="T65" s="163">
        <f t="shared" si="14"/>
        <v>0.5</v>
      </c>
      <c r="U65" s="369">
        <f>SUMPRODUCT((((AB$5:FI$5)/2)&gt;=(AB65:FI65))*1)-$B$5+B65-1</f>
        <v>3</v>
      </c>
      <c r="V65" s="164">
        <f t="shared" si="15"/>
        <v>0.5</v>
      </c>
      <c r="W65" s="165">
        <f t="array" ref="W65">SUM(1*(AB$5:FI$5=AB65:FI65))-1</f>
        <v>0</v>
      </c>
      <c r="X65" s="166">
        <f t="shared" si="16"/>
        <v>0</v>
      </c>
      <c r="Y65" s="395">
        <f t="shared" si="17"/>
        <v>5.666666666666667</v>
      </c>
      <c r="Z65" s="395">
        <f t="shared" si="18"/>
        <v>11.5</v>
      </c>
      <c r="AA65" s="403">
        <f t="shared" si="19"/>
        <v>0.49275362318840582</v>
      </c>
      <c r="AB65" s="100"/>
      <c r="AC65" s="101"/>
      <c r="AD65" s="101"/>
      <c r="AE65" s="112"/>
      <c r="AF65" s="112"/>
      <c r="AG65" s="112"/>
      <c r="AH65" s="112"/>
      <c r="AI65" s="112"/>
      <c r="AJ65" s="112"/>
      <c r="AK65" s="112"/>
      <c r="AL65" s="112"/>
      <c r="AM65" s="104">
        <v>11</v>
      </c>
      <c r="AN65" s="104">
        <v>7</v>
      </c>
      <c r="AO65" s="104"/>
      <c r="AP65" s="104"/>
      <c r="AQ65" s="104"/>
      <c r="AR65" s="104"/>
      <c r="AS65" s="104"/>
      <c r="AT65" s="104"/>
      <c r="AU65" s="105"/>
      <c r="AV65" s="105">
        <v>4</v>
      </c>
      <c r="AW65" s="105">
        <v>9</v>
      </c>
      <c r="AX65" s="105"/>
      <c r="AY65" s="105">
        <v>1</v>
      </c>
      <c r="AZ65" s="105">
        <v>2</v>
      </c>
      <c r="BA65" s="105"/>
      <c r="BB65" s="105"/>
      <c r="BC65" s="105"/>
      <c r="BD65" s="105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2"/>
      <c r="CZ65" s="102"/>
      <c r="DA65" s="102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373"/>
      <c r="DM65" s="373"/>
      <c r="DN65" s="373"/>
      <c r="DO65" s="373"/>
      <c r="DP65" s="373"/>
      <c r="DQ65" s="373"/>
      <c r="DR65" s="526"/>
      <c r="DS65" s="526"/>
      <c r="DT65" s="526"/>
      <c r="DU65" s="526"/>
      <c r="DV65" s="526"/>
      <c r="DW65" s="526"/>
      <c r="DX65" s="526"/>
      <c r="DY65" s="526"/>
      <c r="DZ65" s="649"/>
      <c r="EA65" s="649"/>
      <c r="EB65" s="649"/>
      <c r="EC65" s="649"/>
      <c r="ED65" s="649"/>
      <c r="EE65" s="649"/>
      <c r="EF65" s="649"/>
      <c r="EG65" s="649"/>
      <c r="EH65" s="649"/>
      <c r="EI65" s="649"/>
      <c r="EJ65" s="649"/>
      <c r="EK65" s="649"/>
      <c r="EL65" s="649"/>
      <c r="EM65" s="649"/>
      <c r="EN65" s="768"/>
      <c r="EO65" s="768"/>
      <c r="EP65" s="768"/>
      <c r="EQ65" s="768"/>
      <c r="ER65" s="768"/>
      <c r="ES65" s="768"/>
      <c r="ET65" s="768"/>
      <c r="EU65" s="768"/>
      <c r="EV65" s="768"/>
      <c r="EW65" s="768"/>
      <c r="EX65" s="768"/>
      <c r="EY65" s="768"/>
      <c r="EZ65" s="768"/>
      <c r="FA65" s="768"/>
      <c r="FB65" s="1663"/>
      <c r="FC65" s="1663"/>
      <c r="FD65" s="1663"/>
      <c r="FE65" s="1663"/>
      <c r="FF65" s="1663"/>
      <c r="FG65" s="1663"/>
      <c r="FH65" s="1663"/>
      <c r="FI65" s="1667"/>
    </row>
    <row r="66" spans="1:165" s="489" customFormat="1" ht="11.1" customHeight="1" x14ac:dyDescent="0.2">
      <c r="A66" s="64" t="s">
        <v>147</v>
      </c>
      <c r="B66" s="458">
        <f t="shared" si="3"/>
        <v>1</v>
      </c>
      <c r="C66" s="457">
        <f t="shared" si="4"/>
        <v>7.2992700729927005E-3</v>
      </c>
      <c r="D66" s="413">
        <f t="array" ref="D66">MIN(IF(AB66:FI66&gt;=1,$AB$3:$FI$3))</f>
        <v>39879</v>
      </c>
      <c r="E66" s="410">
        <f t="array" ref="E66">MAX(IF(AB66:FI66&gt;=1,$AB$3:$FI$3))</f>
        <v>39879</v>
      </c>
      <c r="F66" s="452">
        <f t="shared" si="5"/>
        <v>1</v>
      </c>
      <c r="G66" s="456">
        <f t="shared" si="6"/>
        <v>1</v>
      </c>
      <c r="H66" s="639">
        <f t="shared" si="7"/>
        <v>1</v>
      </c>
      <c r="I66" s="381">
        <f t="array" ref="I66">IF((F66&gt;=1),MAX(IF(AB66:FI66=1,$AB$3:$FI$3)),"-")</f>
        <v>39879</v>
      </c>
      <c r="J66" s="775">
        <f t="array" ref="J66">IF((F66&gt;=1),MAX(IF(AB66:FI66=1,$AB$2:$FI$2)),"-")</f>
        <v>16</v>
      </c>
      <c r="K66" s="390">
        <f ca="1">IF(F66&gt;=1,COUNTIF(OFFSET(AB66,,J66,1,($FI$2-J66)),"&gt;1"),B66)</f>
        <v>0</v>
      </c>
      <c r="L66" s="390">
        <f ca="1">IF(F66&gt;=1,COUNTBLANK(OFFSET(AB66,,J66,1,($FI$2-J66)))+K66-1,"-")</f>
        <v>121</v>
      </c>
      <c r="M66" s="455">
        <f t="shared" si="8"/>
        <v>0</v>
      </c>
      <c r="N66" s="454">
        <f t="shared" si="9"/>
        <v>0</v>
      </c>
      <c r="O66" s="162">
        <f t="shared" si="10"/>
        <v>0</v>
      </c>
      <c r="P66" s="453">
        <f t="shared" si="11"/>
        <v>0</v>
      </c>
      <c r="Q66" s="452">
        <f t="shared" si="12"/>
        <v>1</v>
      </c>
      <c r="R66" s="451">
        <f t="shared" si="13"/>
        <v>1</v>
      </c>
      <c r="S66" s="368">
        <f>SUMPRODUCT((((AB$5:FI$5)/3)&gt;=(AB66:FI66))*1)-$B$5+B66-1</f>
        <v>1</v>
      </c>
      <c r="T66" s="163">
        <f t="shared" si="14"/>
        <v>1</v>
      </c>
      <c r="U66" s="369">
        <f>SUMPRODUCT((((AB$5:FI$5)/2)&gt;=(AB66:FI66))*1)-$B$5+B66-1</f>
        <v>1</v>
      </c>
      <c r="V66" s="164">
        <f t="shared" si="15"/>
        <v>1</v>
      </c>
      <c r="W66" s="165">
        <f t="array" ref="W66">SUM(1*(AB$5:FI$5=AB66:FI66))-1</f>
        <v>0</v>
      </c>
      <c r="X66" s="166">
        <f t="shared" si="16"/>
        <v>0</v>
      </c>
      <c r="Y66" s="395">
        <f t="shared" si="17"/>
        <v>1</v>
      </c>
      <c r="Z66" s="395">
        <f t="shared" si="18"/>
        <v>10</v>
      </c>
      <c r="AA66" s="403">
        <f t="shared" si="19"/>
        <v>0.1</v>
      </c>
      <c r="AB66" s="100"/>
      <c r="AC66" s="101"/>
      <c r="AD66" s="101"/>
      <c r="AE66" s="112"/>
      <c r="AF66" s="112"/>
      <c r="AG66" s="112"/>
      <c r="AH66" s="112"/>
      <c r="AI66" s="112"/>
      <c r="AJ66" s="112"/>
      <c r="AK66" s="112"/>
      <c r="AL66" s="112"/>
      <c r="AM66" s="104"/>
      <c r="AN66" s="104"/>
      <c r="AO66" s="104"/>
      <c r="AP66" s="104"/>
      <c r="AQ66" s="104">
        <v>1</v>
      </c>
      <c r="AR66" s="104"/>
      <c r="AS66" s="104"/>
      <c r="AT66" s="104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2"/>
      <c r="CZ66" s="102"/>
      <c r="DA66" s="102"/>
      <c r="DB66" s="110"/>
      <c r="DC66" s="110"/>
      <c r="DD66" s="110"/>
      <c r="DE66" s="110"/>
      <c r="DF66" s="110"/>
      <c r="DG66" s="110"/>
      <c r="DH66" s="110"/>
      <c r="DI66" s="110"/>
      <c r="DJ66" s="110"/>
      <c r="DK66" s="110"/>
      <c r="DL66" s="373"/>
      <c r="DM66" s="373"/>
      <c r="DN66" s="373"/>
      <c r="DO66" s="373"/>
      <c r="DP66" s="373"/>
      <c r="DQ66" s="373"/>
      <c r="DR66" s="526"/>
      <c r="DS66" s="526"/>
      <c r="DT66" s="526"/>
      <c r="DU66" s="526"/>
      <c r="DV66" s="526"/>
      <c r="DW66" s="526"/>
      <c r="DX66" s="526"/>
      <c r="DY66" s="526"/>
      <c r="DZ66" s="649"/>
      <c r="EA66" s="649"/>
      <c r="EB66" s="649"/>
      <c r="EC66" s="649"/>
      <c r="ED66" s="649"/>
      <c r="EE66" s="649"/>
      <c r="EF66" s="649"/>
      <c r="EG66" s="649"/>
      <c r="EH66" s="649"/>
      <c r="EI66" s="649"/>
      <c r="EJ66" s="649"/>
      <c r="EK66" s="649"/>
      <c r="EL66" s="649"/>
      <c r="EM66" s="649"/>
      <c r="EN66" s="768"/>
      <c r="EO66" s="768"/>
      <c r="EP66" s="768"/>
      <c r="EQ66" s="768"/>
      <c r="ER66" s="768"/>
      <c r="ES66" s="768"/>
      <c r="ET66" s="768"/>
      <c r="EU66" s="768"/>
      <c r="EV66" s="768"/>
      <c r="EW66" s="768"/>
      <c r="EX66" s="768"/>
      <c r="EY66" s="768"/>
      <c r="EZ66" s="768"/>
      <c r="FA66" s="768"/>
      <c r="FB66" s="1663"/>
      <c r="FC66" s="1663"/>
      <c r="FD66" s="1663"/>
      <c r="FE66" s="1663"/>
      <c r="FF66" s="1663"/>
      <c r="FG66" s="1663"/>
      <c r="FH66" s="1663"/>
      <c r="FI66" s="1667"/>
    </row>
    <row r="67" spans="1:165" s="489" customFormat="1" ht="11.1" customHeight="1" x14ac:dyDescent="0.2">
      <c r="A67" s="59" t="s">
        <v>182</v>
      </c>
      <c r="B67" s="458">
        <f t="shared" si="3"/>
        <v>65</v>
      </c>
      <c r="C67" s="457">
        <f t="shared" si="4"/>
        <v>0.47445255474452552</v>
      </c>
      <c r="D67" s="413">
        <f t="array" ref="D67">MIN(IF(AB67:FI67&gt;=1,$AB$3:$FI$3))</f>
        <v>41516</v>
      </c>
      <c r="E67" s="410">
        <f t="array" ref="E67">MAX(IF(AB67:FI67&gt;=1,$AB$3:$FI$3))</f>
        <v>43490</v>
      </c>
      <c r="F67" s="452">
        <f t="shared" si="5"/>
        <v>0</v>
      </c>
      <c r="G67" s="456">
        <f t="shared" si="6"/>
        <v>0</v>
      </c>
      <c r="H67" s="639" t="str">
        <f t="shared" si="7"/>
        <v>-</v>
      </c>
      <c r="I67" s="381" t="str">
        <f t="array" ref="I67">IF((F67&gt;=1),MAX(IF(AB67:FI67=1,$AB$3:$FI$3)),"-")</f>
        <v>-</v>
      </c>
      <c r="J67" s="775" t="str">
        <f t="array" ref="J67">IF((F67&gt;=1),MAX(IF(AB67:FI67=1,$AB$2:$FI$2)),"-")</f>
        <v>-</v>
      </c>
      <c r="K67" s="390">
        <f ca="1">IF(F67&gt;=1,COUNTIF(OFFSET(AB67,,J67,1,($FI$2-J67)),"&gt;1"),B67)</f>
        <v>65</v>
      </c>
      <c r="L67" s="390" t="str">
        <f ca="1">IF(F67&gt;=1,COUNTBLANK(OFFSET(AB67,,J67,1,($FI$2-J67)))+K67-1,"-")</f>
        <v>-</v>
      </c>
      <c r="M67" s="455">
        <f t="shared" si="8"/>
        <v>3</v>
      </c>
      <c r="N67" s="454">
        <f t="shared" si="9"/>
        <v>4.6153846153846156E-2</v>
      </c>
      <c r="O67" s="162">
        <f t="shared" si="10"/>
        <v>4</v>
      </c>
      <c r="P67" s="453">
        <f t="shared" si="11"/>
        <v>6.1538461538461542E-2</v>
      </c>
      <c r="Q67" s="452">
        <f t="shared" si="12"/>
        <v>7</v>
      </c>
      <c r="R67" s="451">
        <f t="shared" si="13"/>
        <v>0.1076923076923077</v>
      </c>
      <c r="S67" s="368">
        <f>SUMPRODUCT((((AB$5:FI$5)/3)&gt;=(AB67:FI67))*1)-$B$5+B67-1</f>
        <v>14</v>
      </c>
      <c r="T67" s="163">
        <f t="shared" si="14"/>
        <v>0.2153846153846154</v>
      </c>
      <c r="U67" s="369">
        <f>SUMPRODUCT((((AB$5:FI$5)/2)&gt;=(AB67:FI67))*1)-$B$5+B67-1</f>
        <v>30</v>
      </c>
      <c r="V67" s="164">
        <f t="shared" si="15"/>
        <v>0.46153846153846156</v>
      </c>
      <c r="W67" s="165">
        <f t="array" ref="W67">SUM(1*(AB$5:FI$5=AB67:FI67))-1</f>
        <v>4</v>
      </c>
      <c r="X67" s="166">
        <f t="shared" si="16"/>
        <v>6.1538461538461542E-2</v>
      </c>
      <c r="Y67" s="395">
        <f t="shared" si="17"/>
        <v>8.6307692307692303</v>
      </c>
      <c r="Z67" s="395">
        <f t="shared" si="18"/>
        <v>14.784615384615385</v>
      </c>
      <c r="AA67" s="403">
        <f t="shared" si="19"/>
        <v>0.58376690946930276</v>
      </c>
      <c r="AB67" s="100"/>
      <c r="AC67" s="101"/>
      <c r="AD67" s="101"/>
      <c r="AE67" s="112"/>
      <c r="AF67" s="112"/>
      <c r="AG67" s="112"/>
      <c r="AH67" s="112"/>
      <c r="AI67" s="112"/>
      <c r="AJ67" s="112"/>
      <c r="AK67" s="112"/>
      <c r="AL67" s="112"/>
      <c r="AM67" s="103"/>
      <c r="AN67" s="103"/>
      <c r="AO67" s="103"/>
      <c r="AP67" s="103"/>
      <c r="AQ67" s="103"/>
      <c r="AR67" s="103"/>
      <c r="AS67" s="103"/>
      <c r="AT67" s="104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9">
        <v>6</v>
      </c>
      <c r="CN67" s="109">
        <v>7</v>
      </c>
      <c r="CO67" s="109">
        <v>5</v>
      </c>
      <c r="CP67" s="109"/>
      <c r="CQ67" s="109">
        <v>2</v>
      </c>
      <c r="CR67" s="109">
        <v>2</v>
      </c>
      <c r="CS67" s="109">
        <v>15</v>
      </c>
      <c r="CT67" s="109">
        <v>9</v>
      </c>
      <c r="CU67" s="109">
        <v>13</v>
      </c>
      <c r="CV67" s="109">
        <v>2</v>
      </c>
      <c r="CW67" s="109">
        <v>8</v>
      </c>
      <c r="CX67" s="109">
        <v>4</v>
      </c>
      <c r="CY67" s="102">
        <v>17</v>
      </c>
      <c r="CZ67" s="102">
        <v>7</v>
      </c>
      <c r="DA67" s="102">
        <v>8</v>
      </c>
      <c r="DB67" s="110">
        <v>8</v>
      </c>
      <c r="DC67" s="110">
        <v>7</v>
      </c>
      <c r="DD67" s="110">
        <v>5</v>
      </c>
      <c r="DE67" s="110">
        <v>11</v>
      </c>
      <c r="DF67" s="110">
        <v>15</v>
      </c>
      <c r="DG67" s="110">
        <v>3</v>
      </c>
      <c r="DH67" s="110">
        <v>14</v>
      </c>
      <c r="DI67" s="110">
        <v>4</v>
      </c>
      <c r="DJ67" s="110">
        <v>9</v>
      </c>
      <c r="DK67" s="110">
        <v>12</v>
      </c>
      <c r="DL67" s="373">
        <v>8</v>
      </c>
      <c r="DM67" s="373">
        <v>6</v>
      </c>
      <c r="DN67" s="373"/>
      <c r="DO67" s="373">
        <v>8</v>
      </c>
      <c r="DP67" s="373">
        <v>9</v>
      </c>
      <c r="DQ67" s="373">
        <v>9</v>
      </c>
      <c r="DR67" s="526">
        <v>11</v>
      </c>
      <c r="DS67" s="526">
        <v>6</v>
      </c>
      <c r="DT67" s="526"/>
      <c r="DU67" s="526">
        <v>7</v>
      </c>
      <c r="DV67" s="526">
        <v>7</v>
      </c>
      <c r="DW67" s="526">
        <v>12</v>
      </c>
      <c r="DX67" s="526">
        <v>13</v>
      </c>
      <c r="DY67" s="526"/>
      <c r="DZ67" s="649">
        <v>14</v>
      </c>
      <c r="EA67" s="649">
        <v>4</v>
      </c>
      <c r="EB67" s="649">
        <v>13</v>
      </c>
      <c r="EC67" s="649">
        <v>16</v>
      </c>
      <c r="ED67" s="649">
        <v>8</v>
      </c>
      <c r="EE67" s="649"/>
      <c r="EF67" s="649">
        <v>7</v>
      </c>
      <c r="EG67" s="649">
        <v>3</v>
      </c>
      <c r="EH67" s="649"/>
      <c r="EI67" s="649">
        <v>18</v>
      </c>
      <c r="EJ67" s="649">
        <v>9</v>
      </c>
      <c r="EK67" s="649">
        <v>8</v>
      </c>
      <c r="EL67" s="649">
        <v>9</v>
      </c>
      <c r="EM67" s="649">
        <v>6</v>
      </c>
      <c r="EN67" s="768">
        <v>5</v>
      </c>
      <c r="EO67" s="768"/>
      <c r="EP67" s="768">
        <v>3</v>
      </c>
      <c r="EQ67" s="768">
        <v>4</v>
      </c>
      <c r="ER67" s="768">
        <v>16</v>
      </c>
      <c r="ES67" s="768">
        <v>5</v>
      </c>
      <c r="ET67" s="768">
        <v>11</v>
      </c>
      <c r="EU67" s="768">
        <v>7</v>
      </c>
      <c r="EV67" s="768">
        <v>7</v>
      </c>
      <c r="EW67" s="768">
        <v>12</v>
      </c>
      <c r="EX67" s="768"/>
      <c r="EY67" s="768">
        <v>13</v>
      </c>
      <c r="EZ67" s="768">
        <v>12</v>
      </c>
      <c r="FA67" s="768">
        <v>8</v>
      </c>
      <c r="FB67" s="1663">
        <v>9</v>
      </c>
      <c r="FC67" s="1663">
        <v>16</v>
      </c>
      <c r="FD67" s="1663">
        <v>6</v>
      </c>
      <c r="FE67" s="1663">
        <v>11</v>
      </c>
      <c r="FF67" s="1663">
        <v>9</v>
      </c>
      <c r="FG67" s="1663"/>
      <c r="FH67" s="1663">
        <v>3</v>
      </c>
      <c r="FI67" s="1667"/>
    </row>
    <row r="68" spans="1:165" s="489" customFormat="1" ht="11.1" customHeight="1" x14ac:dyDescent="0.2">
      <c r="A68" s="59" t="s">
        <v>341</v>
      </c>
      <c r="B68" s="458">
        <f t="shared" si="3"/>
        <v>1</v>
      </c>
      <c r="C68" s="457">
        <f t="shared" si="4"/>
        <v>7.2992700729927005E-3</v>
      </c>
      <c r="D68" s="413">
        <f t="array" ref="D68">MIN(IF(AB68:FI68&gt;=1,$AB$3:$FI$3))</f>
        <v>43147</v>
      </c>
      <c r="E68" s="410">
        <f t="array" ref="E68">MAX(IF(AB68:FI68&gt;=1,$AB$3:$FI$3))</f>
        <v>43147</v>
      </c>
      <c r="F68" s="452">
        <f t="shared" si="5"/>
        <v>0</v>
      </c>
      <c r="G68" s="456">
        <f t="shared" si="6"/>
        <v>0</v>
      </c>
      <c r="H68" s="639" t="str">
        <f t="shared" si="7"/>
        <v>-</v>
      </c>
      <c r="I68" s="381" t="str">
        <f t="array" ref="I68">IF((F68&gt;=1),MAX(IF(AB68:FI68=1,$AB$3:$FI$3)),"-")</f>
        <v>-</v>
      </c>
      <c r="J68" s="775" t="str">
        <f t="array" ref="J68">IF((F68&gt;=1),MAX(IF(AB68:FI68=1,$AB$2:$FI$2)),"-")</f>
        <v>-</v>
      </c>
      <c r="K68" s="390">
        <f ca="1">IF(F68&gt;=1,COUNTIF(OFFSET(AB68,,J68,1,($FI$2-J68)),"&gt;1"),B68)</f>
        <v>1</v>
      </c>
      <c r="L68" s="390" t="str">
        <f ca="1">IF(F68&gt;=1,COUNTBLANK(OFFSET(AB68,,J68,1,($FI$2-J68)))+K68-1,"-")</f>
        <v>-</v>
      </c>
      <c r="M68" s="455">
        <f t="shared" si="8"/>
        <v>0</v>
      </c>
      <c r="N68" s="454">
        <f t="shared" si="9"/>
        <v>0</v>
      </c>
      <c r="O68" s="162">
        <f t="shared" si="10"/>
        <v>0</v>
      </c>
      <c r="P68" s="453">
        <f t="shared" si="11"/>
        <v>0</v>
      </c>
      <c r="Q68" s="452">
        <f t="shared" si="12"/>
        <v>0</v>
      </c>
      <c r="R68" s="451">
        <f t="shared" si="13"/>
        <v>0</v>
      </c>
      <c r="S68" s="368">
        <f>SUMPRODUCT((((AB$5:FI$5)/3)&gt;=(AB68:FI68))*1)-$B$5+B68-1</f>
        <v>1</v>
      </c>
      <c r="T68" s="163">
        <f t="shared" si="14"/>
        <v>1</v>
      </c>
      <c r="U68" s="369">
        <f>SUMPRODUCT((((AB$5:FI$5)/2)&gt;=(AB68:FI68))*1)-$B$5+B68-1</f>
        <v>1</v>
      </c>
      <c r="V68" s="164">
        <f t="shared" si="15"/>
        <v>1</v>
      </c>
      <c r="W68" s="165">
        <f t="array" ref="W68">SUM(1*(AB$5:FI$5=AB68:FI68))-1</f>
        <v>0</v>
      </c>
      <c r="X68" s="166">
        <f t="shared" si="16"/>
        <v>0</v>
      </c>
      <c r="Y68" s="395">
        <f t="shared" si="17"/>
        <v>5</v>
      </c>
      <c r="Z68" s="395">
        <f t="shared" si="18"/>
        <v>16</v>
      </c>
      <c r="AA68" s="403">
        <f t="shared" si="19"/>
        <v>0.3125</v>
      </c>
      <c r="AB68" s="100"/>
      <c r="AC68" s="101"/>
      <c r="AD68" s="101"/>
      <c r="AE68" s="112"/>
      <c r="AF68" s="112"/>
      <c r="AG68" s="112"/>
      <c r="AH68" s="112"/>
      <c r="AI68" s="112"/>
      <c r="AJ68" s="112"/>
      <c r="AK68" s="112"/>
      <c r="AL68" s="112"/>
      <c r="AM68" s="103"/>
      <c r="AN68" s="103"/>
      <c r="AO68" s="103"/>
      <c r="AP68" s="103"/>
      <c r="AQ68" s="103"/>
      <c r="AR68" s="103"/>
      <c r="AS68" s="103"/>
      <c r="AT68" s="104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2"/>
      <c r="CZ68" s="102"/>
      <c r="DA68" s="102"/>
      <c r="DB68" s="110"/>
      <c r="DC68" s="110"/>
      <c r="DD68" s="110"/>
      <c r="DE68" s="110"/>
      <c r="DF68" s="110"/>
      <c r="DG68" s="110"/>
      <c r="DH68" s="110"/>
      <c r="DI68" s="110"/>
      <c r="DJ68" s="110"/>
      <c r="DK68" s="110"/>
      <c r="DL68" s="373"/>
      <c r="DM68" s="373"/>
      <c r="DN68" s="373"/>
      <c r="DO68" s="373"/>
      <c r="DP68" s="373"/>
      <c r="DQ68" s="373"/>
      <c r="DR68" s="526"/>
      <c r="DS68" s="526"/>
      <c r="DT68" s="526"/>
      <c r="DU68" s="526"/>
      <c r="DV68" s="526"/>
      <c r="DW68" s="526"/>
      <c r="DX68" s="526"/>
      <c r="DY68" s="526"/>
      <c r="DZ68" s="649"/>
      <c r="EA68" s="649"/>
      <c r="EB68" s="649"/>
      <c r="EC68" s="649"/>
      <c r="ED68" s="649"/>
      <c r="EE68" s="649"/>
      <c r="EF68" s="649"/>
      <c r="EG68" s="649"/>
      <c r="EH68" s="649"/>
      <c r="EI68" s="649"/>
      <c r="EJ68" s="649"/>
      <c r="EK68" s="649"/>
      <c r="EL68" s="649"/>
      <c r="EM68" s="649"/>
      <c r="EN68" s="768"/>
      <c r="EO68" s="768"/>
      <c r="EP68" s="768"/>
      <c r="EQ68" s="768"/>
      <c r="ER68" s="768"/>
      <c r="ES68" s="768"/>
      <c r="ET68" s="768"/>
      <c r="EU68" s="768">
        <v>5</v>
      </c>
      <c r="EV68" s="768"/>
      <c r="EW68" s="768"/>
      <c r="EX68" s="768"/>
      <c r="EY68" s="768"/>
      <c r="EZ68" s="768"/>
      <c r="FA68" s="768"/>
      <c r="FB68" s="1663"/>
      <c r="FC68" s="1663"/>
      <c r="FD68" s="1663"/>
      <c r="FE68" s="1663"/>
      <c r="FF68" s="1663"/>
      <c r="FG68" s="1663"/>
      <c r="FH68" s="1663"/>
      <c r="FI68" s="1667"/>
    </row>
    <row r="69" spans="1:165" s="489" customFormat="1" ht="11.1" customHeight="1" x14ac:dyDescent="0.2">
      <c r="A69" s="61" t="s">
        <v>211</v>
      </c>
      <c r="B69" s="458">
        <f t="shared" si="3"/>
        <v>35</v>
      </c>
      <c r="C69" s="457">
        <f t="shared" si="4"/>
        <v>0.25547445255474455</v>
      </c>
      <c r="D69" s="413">
        <f t="array" ref="D69">MIN(IF(AB69:FI69&gt;=1,$AB$3:$FI$3))</f>
        <v>41754</v>
      </c>
      <c r="E69" s="410">
        <f t="array" ref="E69">MAX(IF(AB69:FI69&gt;=1,$AB$3:$FI$3))</f>
        <v>43490</v>
      </c>
      <c r="F69" s="452">
        <f t="shared" si="5"/>
        <v>2</v>
      </c>
      <c r="G69" s="456">
        <f t="shared" si="6"/>
        <v>5.7142857142857141E-2</v>
      </c>
      <c r="H69" s="639">
        <f t="shared" si="7"/>
        <v>0.66666666666666663</v>
      </c>
      <c r="I69" s="381">
        <f t="array" ref="I69">IF((F69&gt;=1),MAX(IF(AB69:FI69=1,$AB$3:$FI$3)),"-")</f>
        <v>43371</v>
      </c>
      <c r="J69" s="775">
        <f t="array" ref="J69">IF((F69&gt;=1),MAX(IF(AB69:FI69=1,$AB$2:$FI$2)),"-")</f>
        <v>132</v>
      </c>
      <c r="K69" s="390">
        <f ca="1">IF(F69&gt;=1,COUNTIF(OFFSET(AB69,,J69,1,($FI$2-J69)),"&gt;1"),B69)</f>
        <v>1</v>
      </c>
      <c r="L69" s="390">
        <f ca="1">IF(F69&gt;=1,COUNTBLANK(OFFSET(AB69,,J69,1,($FI$2-J69)))+K69-1,"-")</f>
        <v>5</v>
      </c>
      <c r="M69" s="455">
        <f t="shared" si="8"/>
        <v>1</v>
      </c>
      <c r="N69" s="454">
        <f t="shared" si="9"/>
        <v>2.8571428571428571E-2</v>
      </c>
      <c r="O69" s="162">
        <f t="shared" si="10"/>
        <v>3</v>
      </c>
      <c r="P69" s="453">
        <f t="shared" si="11"/>
        <v>8.5714285714285715E-2</v>
      </c>
      <c r="Q69" s="452">
        <f t="shared" si="12"/>
        <v>6</v>
      </c>
      <c r="R69" s="451">
        <f t="shared" si="13"/>
        <v>0.17142857142857143</v>
      </c>
      <c r="S69" s="368">
        <f>SUMPRODUCT((((AB$5:FI$5)/3)&gt;=(AB69:FI69))*1)-$B$5+B69-1</f>
        <v>11</v>
      </c>
      <c r="T69" s="163">
        <f t="shared" si="14"/>
        <v>0.31428571428571428</v>
      </c>
      <c r="U69" s="369">
        <f>SUMPRODUCT((((AB$5:FI$5)/2)&gt;=(AB69:FI69))*1)-$B$5+B69-1</f>
        <v>18</v>
      </c>
      <c r="V69" s="164">
        <f t="shared" si="15"/>
        <v>0.51428571428571423</v>
      </c>
      <c r="W69" s="165">
        <f t="array" ref="W69">SUM(1*(AB$5:FI$5=AB69:FI69))-1</f>
        <v>4</v>
      </c>
      <c r="X69" s="166">
        <f t="shared" si="16"/>
        <v>0.11428571428571428</v>
      </c>
      <c r="Y69" s="395">
        <f t="shared" si="17"/>
        <v>8.5714285714285712</v>
      </c>
      <c r="Z69" s="395">
        <f t="shared" si="18"/>
        <v>15.714285714285714</v>
      </c>
      <c r="AA69" s="403">
        <f t="shared" si="19"/>
        <v>0.54545454545454541</v>
      </c>
      <c r="AB69" s="100"/>
      <c r="AC69" s="101"/>
      <c r="AD69" s="101"/>
      <c r="AE69" s="112"/>
      <c r="AF69" s="112"/>
      <c r="AG69" s="112"/>
      <c r="AH69" s="112"/>
      <c r="AI69" s="112"/>
      <c r="AJ69" s="112"/>
      <c r="AK69" s="112"/>
      <c r="AL69" s="112"/>
      <c r="AM69" s="103"/>
      <c r="AN69" s="103"/>
      <c r="AO69" s="103"/>
      <c r="AP69" s="103"/>
      <c r="AQ69" s="103"/>
      <c r="AR69" s="103"/>
      <c r="AS69" s="103"/>
      <c r="AT69" s="104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>
        <v>3</v>
      </c>
      <c r="CW69" s="109"/>
      <c r="CX69" s="109"/>
      <c r="CY69" s="102">
        <v>13</v>
      </c>
      <c r="CZ69" s="102">
        <v>13</v>
      </c>
      <c r="DA69" s="102">
        <v>16</v>
      </c>
      <c r="DB69" s="110">
        <v>6</v>
      </c>
      <c r="DC69" s="110"/>
      <c r="DD69" s="110">
        <v>11</v>
      </c>
      <c r="DE69" s="110">
        <v>4</v>
      </c>
      <c r="DF69" s="110">
        <v>1</v>
      </c>
      <c r="DG69" s="110">
        <v>12</v>
      </c>
      <c r="DH69" s="110">
        <v>5</v>
      </c>
      <c r="DI69" s="110"/>
      <c r="DJ69" s="110">
        <v>5</v>
      </c>
      <c r="DK69" s="110"/>
      <c r="DL69" s="373">
        <v>6</v>
      </c>
      <c r="DM69" s="373">
        <v>13</v>
      </c>
      <c r="DN69" s="373"/>
      <c r="DO69" s="373">
        <v>13</v>
      </c>
      <c r="DP69" s="373">
        <v>14</v>
      </c>
      <c r="DQ69" s="373">
        <v>8</v>
      </c>
      <c r="DR69" s="526">
        <v>16</v>
      </c>
      <c r="DS69" s="526"/>
      <c r="DT69" s="526">
        <v>12</v>
      </c>
      <c r="DU69" s="526">
        <v>4</v>
      </c>
      <c r="DV69" s="526">
        <v>11</v>
      </c>
      <c r="DW69" s="526">
        <v>16</v>
      </c>
      <c r="DX69" s="526"/>
      <c r="DY69" s="526"/>
      <c r="DZ69" s="649">
        <v>13</v>
      </c>
      <c r="EA69" s="649">
        <v>5</v>
      </c>
      <c r="EB69" s="649"/>
      <c r="EC69" s="649">
        <v>4</v>
      </c>
      <c r="ED69" s="649"/>
      <c r="EE69" s="649">
        <v>13</v>
      </c>
      <c r="EF69" s="649"/>
      <c r="EG69" s="649"/>
      <c r="EH69" s="649"/>
      <c r="EI69" s="649">
        <v>15</v>
      </c>
      <c r="EJ69" s="649"/>
      <c r="EK69" s="649"/>
      <c r="EL69" s="649"/>
      <c r="EM69" s="649"/>
      <c r="EN69" s="768">
        <v>7</v>
      </c>
      <c r="EO69" s="768">
        <v>3</v>
      </c>
      <c r="EP69" s="768"/>
      <c r="EQ69" s="768"/>
      <c r="ER69" s="768"/>
      <c r="ES69" s="768">
        <v>3</v>
      </c>
      <c r="ET69" s="768"/>
      <c r="EU69" s="768">
        <v>8</v>
      </c>
      <c r="EV69" s="768">
        <v>11</v>
      </c>
      <c r="EW69" s="768"/>
      <c r="EX69" s="768"/>
      <c r="EY69" s="768">
        <v>9</v>
      </c>
      <c r="EZ69" s="768">
        <v>4</v>
      </c>
      <c r="FA69" s="768"/>
      <c r="FB69" s="1663"/>
      <c r="FC69" s="1663">
        <v>1</v>
      </c>
      <c r="FD69" s="1663"/>
      <c r="FE69" s="1663"/>
      <c r="FF69" s="1663"/>
      <c r="FG69" s="1663"/>
      <c r="FH69" s="1663">
        <v>2</v>
      </c>
      <c r="FI69" s="1667"/>
    </row>
    <row r="70" spans="1:165" s="489" customFormat="1" ht="11.1" customHeight="1" x14ac:dyDescent="0.2">
      <c r="A70" s="59" t="s">
        <v>1</v>
      </c>
      <c r="B70" s="458">
        <f t="shared" si="3"/>
        <v>9</v>
      </c>
      <c r="C70" s="457">
        <f t="shared" si="4"/>
        <v>6.569343065693431E-2</v>
      </c>
      <c r="D70" s="413">
        <f t="array" ref="D70">MIN(IF(AB70:FI70&gt;=1,$AB$3:$FI$3))</f>
        <v>39227</v>
      </c>
      <c r="E70" s="410">
        <f t="array" ref="E70">MAX(IF(AB70:FI70&gt;=1,$AB$3:$FI$3))</f>
        <v>40466</v>
      </c>
      <c r="F70" s="452">
        <f t="shared" si="5"/>
        <v>0</v>
      </c>
      <c r="G70" s="456">
        <f t="shared" si="6"/>
        <v>0</v>
      </c>
      <c r="H70" s="639" t="str">
        <f t="shared" si="7"/>
        <v>-</v>
      </c>
      <c r="I70" s="381" t="str">
        <f t="array" ref="I70">IF((F70&gt;=1),MAX(IF(AB70:FI70=1,$AB$3:$FI$3)),"-")</f>
        <v>-</v>
      </c>
      <c r="J70" s="775" t="str">
        <f t="array" ref="J70">IF((F70&gt;=1),MAX(IF(AB70:FI70=1,$AB$2:$FI$2)),"-")</f>
        <v>-</v>
      </c>
      <c r="K70" s="390">
        <f ca="1">IF(F70&gt;=1,COUNTIF(OFFSET(AB70,,J70,1,($FI$2-J70)),"&gt;1"),B70)</f>
        <v>9</v>
      </c>
      <c r="L70" s="390" t="str">
        <f ca="1">IF(F70&gt;=1,COUNTBLANK(OFFSET(AB70,,J70,1,($FI$2-J70)))+K70-1,"-")</f>
        <v>-</v>
      </c>
      <c r="M70" s="455">
        <f t="shared" si="8"/>
        <v>0</v>
      </c>
      <c r="N70" s="454">
        <f t="shared" si="9"/>
        <v>0</v>
      </c>
      <c r="O70" s="162">
        <f t="shared" si="10"/>
        <v>1</v>
      </c>
      <c r="P70" s="453">
        <f t="shared" si="11"/>
        <v>0.1111111111111111</v>
      </c>
      <c r="Q70" s="452">
        <f t="shared" si="12"/>
        <v>1</v>
      </c>
      <c r="R70" s="451">
        <f t="shared" si="13"/>
        <v>0.1111111111111111</v>
      </c>
      <c r="S70" s="368">
        <f>SUMPRODUCT((((AB$5:FI$5)/3)&gt;=(AB70:FI70))*1)-$B$5+B70-1</f>
        <v>1</v>
      </c>
      <c r="T70" s="163">
        <f t="shared" si="14"/>
        <v>0.1111111111111111</v>
      </c>
      <c r="U70" s="369">
        <f>SUMPRODUCT((((AB$5:FI$5)/2)&gt;=(AB70:FI70))*1)-$B$5+B70-1</f>
        <v>3</v>
      </c>
      <c r="V70" s="164">
        <f t="shared" si="15"/>
        <v>0.33333333333333331</v>
      </c>
      <c r="W70" s="165">
        <f t="array" ref="W70">SUM(1*(AB$5:FI$5=AB70:FI70))-1</f>
        <v>0</v>
      </c>
      <c r="X70" s="166">
        <f t="shared" si="16"/>
        <v>0</v>
      </c>
      <c r="Y70" s="395">
        <f t="shared" si="17"/>
        <v>7.7777777777777777</v>
      </c>
      <c r="Z70" s="395">
        <f t="shared" si="18"/>
        <v>12.666666666666666</v>
      </c>
      <c r="AA70" s="403">
        <f t="shared" si="19"/>
        <v>0.61403508771929827</v>
      </c>
      <c r="AB70" s="111">
        <v>6</v>
      </c>
      <c r="AC70" s="109"/>
      <c r="AD70" s="109">
        <v>8</v>
      </c>
      <c r="AE70" s="102">
        <v>8</v>
      </c>
      <c r="AF70" s="102">
        <v>9</v>
      </c>
      <c r="AG70" s="102"/>
      <c r="AH70" s="102">
        <v>9</v>
      </c>
      <c r="AI70" s="102">
        <v>7</v>
      </c>
      <c r="AJ70" s="102">
        <v>7</v>
      </c>
      <c r="AK70" s="102"/>
      <c r="AL70" s="102">
        <v>13</v>
      </c>
      <c r="AM70" s="104"/>
      <c r="AN70" s="104"/>
      <c r="AO70" s="104"/>
      <c r="AP70" s="104"/>
      <c r="AQ70" s="104"/>
      <c r="AR70" s="104"/>
      <c r="AS70" s="104"/>
      <c r="AT70" s="104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6"/>
      <c r="BF70" s="106">
        <v>3</v>
      </c>
      <c r="BG70" s="106"/>
      <c r="BH70" s="106"/>
      <c r="BI70" s="106"/>
      <c r="BJ70" s="106"/>
      <c r="BK70" s="106"/>
      <c r="BL70" s="106"/>
      <c r="BM70" s="106"/>
      <c r="BN70" s="106"/>
      <c r="BO70" s="106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2"/>
      <c r="CZ70" s="102"/>
      <c r="DA70" s="102"/>
      <c r="DB70" s="110"/>
      <c r="DC70" s="110"/>
      <c r="DD70" s="110"/>
      <c r="DE70" s="110"/>
      <c r="DF70" s="110"/>
      <c r="DG70" s="110"/>
      <c r="DH70" s="110"/>
      <c r="DI70" s="110"/>
      <c r="DJ70" s="110"/>
      <c r="DK70" s="110"/>
      <c r="DL70" s="373"/>
      <c r="DM70" s="373"/>
      <c r="DN70" s="373"/>
      <c r="DO70" s="373"/>
      <c r="DP70" s="373"/>
      <c r="DQ70" s="373"/>
      <c r="DR70" s="526"/>
      <c r="DS70" s="526"/>
      <c r="DT70" s="526"/>
      <c r="DU70" s="526"/>
      <c r="DV70" s="526"/>
      <c r="DW70" s="526"/>
      <c r="DX70" s="526"/>
      <c r="DY70" s="526"/>
      <c r="DZ70" s="649"/>
      <c r="EA70" s="649"/>
      <c r="EB70" s="649"/>
      <c r="EC70" s="649"/>
      <c r="ED70" s="649"/>
      <c r="EE70" s="649"/>
      <c r="EF70" s="649"/>
      <c r="EG70" s="649"/>
      <c r="EH70" s="649"/>
      <c r="EI70" s="649"/>
      <c r="EJ70" s="649"/>
      <c r="EK70" s="649"/>
      <c r="EL70" s="649"/>
      <c r="EM70" s="649"/>
      <c r="EN70" s="768"/>
      <c r="EO70" s="768"/>
      <c r="EP70" s="768"/>
      <c r="EQ70" s="768"/>
      <c r="ER70" s="768"/>
      <c r="ES70" s="768"/>
      <c r="ET70" s="768"/>
      <c r="EU70" s="768"/>
      <c r="EV70" s="768"/>
      <c r="EW70" s="768"/>
      <c r="EX70" s="768"/>
      <c r="EY70" s="768"/>
      <c r="EZ70" s="768"/>
      <c r="FA70" s="768"/>
      <c r="FB70" s="1663"/>
      <c r="FC70" s="1663"/>
      <c r="FD70" s="1663"/>
      <c r="FE70" s="1663"/>
      <c r="FF70" s="1663"/>
      <c r="FG70" s="1663"/>
      <c r="FH70" s="1663"/>
      <c r="FI70" s="1667"/>
    </row>
    <row r="71" spans="1:165" s="489" customFormat="1" ht="11.1" customHeight="1" x14ac:dyDescent="0.2">
      <c r="A71" s="59" t="s">
        <v>313</v>
      </c>
      <c r="B71" s="458">
        <f t="shared" ref="B71:B108" si="20">COUNTIF(AB71:FI71,"&gt;=0")</f>
        <v>5</v>
      </c>
      <c r="C71" s="457">
        <f t="shared" ref="C71:C108" si="21">B71/$B$5</f>
        <v>3.6496350364963501E-2</v>
      </c>
      <c r="D71" s="413">
        <f t="array" ref="D71">MIN(IF(AB71:FI71&gt;=1,$AB$3:$FI$3))</f>
        <v>40606</v>
      </c>
      <c r="E71" s="410">
        <f t="array" ref="E71">MAX(IF(AB71:FI71&gt;=1,$AB$3:$FI$3))</f>
        <v>43105</v>
      </c>
      <c r="F71" s="452">
        <f t="shared" ref="F71:F108" si="22">COUNTIF(AB71:FI71,"=1")</f>
        <v>0</v>
      </c>
      <c r="G71" s="456">
        <f t="shared" ref="G71:G108" si="23">F71/B71</f>
        <v>0</v>
      </c>
      <c r="H71" s="639" t="str">
        <f t="shared" ref="H71:H108" si="24">IF(F71&gt;=1,F71/(F71+M71),"-")</f>
        <v>-</v>
      </c>
      <c r="I71" s="381" t="str">
        <f t="array" ref="I71">IF((F71&gt;=1),MAX(IF(AB71:FI71=1,$AB$3:$FI$3)),"-")</f>
        <v>-</v>
      </c>
      <c r="J71" s="775" t="str">
        <f t="array" ref="J71">IF((F71&gt;=1),MAX(IF(AB71:FI71=1,$AB$2:$FI$2)),"-")</f>
        <v>-</v>
      </c>
      <c r="K71" s="390">
        <f ca="1">IF(F71&gt;=1,COUNTIF(OFFSET(AB71,,J71,1,($FI$2-J71)),"&gt;1"),B71)</f>
        <v>5</v>
      </c>
      <c r="L71" s="390" t="str">
        <f ca="1">IF(F71&gt;=1,COUNTBLANK(OFFSET(AB71,,J71,1,($FI$2-J71)))+K71-1,"-")</f>
        <v>-</v>
      </c>
      <c r="M71" s="455">
        <f t="shared" ref="M71:M108" si="25">COUNTIF(AB71:FI71,"=2")</f>
        <v>0</v>
      </c>
      <c r="N71" s="454">
        <f t="shared" ref="N71:N108" si="26">M71/B71</f>
        <v>0</v>
      </c>
      <c r="O71" s="162">
        <f t="shared" ref="O71:O108" si="27">COUNTIF(AB71:FI71,"=3")</f>
        <v>0</v>
      </c>
      <c r="P71" s="453">
        <f t="shared" ref="P71:P108" si="28">O71/B71</f>
        <v>0</v>
      </c>
      <c r="Q71" s="452">
        <f t="shared" ref="Q71:Q108" si="29">COUNTIF(AB71:FI71,"&lt;=3")</f>
        <v>0</v>
      </c>
      <c r="R71" s="451">
        <f t="shared" ref="R71:R108" si="30">Q71/B71</f>
        <v>0</v>
      </c>
      <c r="S71" s="368">
        <f>SUMPRODUCT((((AB$5:FI$5)/3)&gt;=(AB71:FI71))*1)-$B$5+B71-1</f>
        <v>0</v>
      </c>
      <c r="T71" s="163">
        <f t="shared" ref="T71:T108" si="31">S71/B71</f>
        <v>0</v>
      </c>
      <c r="U71" s="369">
        <f>SUMPRODUCT((((AB$5:FI$5)/2)&gt;=(AB71:FI71))*1)-$B$5+B71-1</f>
        <v>2</v>
      </c>
      <c r="V71" s="164">
        <f t="shared" ref="V71:V108" si="32">U71/B71</f>
        <v>0.4</v>
      </c>
      <c r="W71" s="165">
        <f t="array" ref="W71">SUM(1*(AB$5:FI$5=AB71:FI71))-1</f>
        <v>0</v>
      </c>
      <c r="X71" s="166">
        <f t="shared" ref="X71:X108" si="33">W71/B71</f>
        <v>0</v>
      </c>
      <c r="Y71" s="395">
        <f t="shared" ref="Y71:Y108" si="34">AVERAGE(AB71:FI71)</f>
        <v>8.8000000000000007</v>
      </c>
      <c r="Z71" s="395">
        <f t="shared" ref="Z71:Z108" si="35">AVERAGEIFS($AB$5:$FI$5,AB71:FI71,"&gt;0")</f>
        <v>13.8</v>
      </c>
      <c r="AA71" s="403">
        <f t="shared" ref="AA71:AA108" si="36">Y71/Z71</f>
        <v>0.63768115942028991</v>
      </c>
      <c r="AB71" s="111"/>
      <c r="AC71" s="109"/>
      <c r="AD71" s="109"/>
      <c r="AE71" s="112"/>
      <c r="AF71" s="112"/>
      <c r="AG71" s="112"/>
      <c r="AH71" s="112"/>
      <c r="AI71" s="112"/>
      <c r="AJ71" s="112"/>
      <c r="AK71" s="112"/>
      <c r="AL71" s="112"/>
      <c r="AM71" s="103"/>
      <c r="AN71" s="103"/>
      <c r="AO71" s="103"/>
      <c r="AP71" s="103"/>
      <c r="AQ71" s="103"/>
      <c r="AR71" s="103"/>
      <c r="AS71" s="103"/>
      <c r="AT71" s="104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6"/>
      <c r="BF71" s="106"/>
      <c r="BG71" s="106"/>
      <c r="BH71" s="106"/>
      <c r="BI71" s="106"/>
      <c r="BJ71" s="106">
        <v>7</v>
      </c>
      <c r="BK71" s="106"/>
      <c r="BL71" s="106"/>
      <c r="BM71" s="106"/>
      <c r="BN71" s="106"/>
      <c r="BO71" s="106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2"/>
      <c r="CZ71" s="102"/>
      <c r="DA71" s="102"/>
      <c r="DB71" s="110"/>
      <c r="DC71" s="110"/>
      <c r="DD71" s="110"/>
      <c r="DE71" s="110"/>
      <c r="DF71" s="110"/>
      <c r="DG71" s="110"/>
      <c r="DH71" s="110"/>
      <c r="DI71" s="110"/>
      <c r="DJ71" s="110"/>
      <c r="DK71" s="110"/>
      <c r="DL71" s="373"/>
      <c r="DM71" s="373"/>
      <c r="DN71" s="373"/>
      <c r="DO71" s="373"/>
      <c r="DP71" s="373"/>
      <c r="DQ71" s="373"/>
      <c r="DR71" s="526"/>
      <c r="DS71" s="526"/>
      <c r="DT71" s="526"/>
      <c r="DU71" s="526"/>
      <c r="DV71" s="526"/>
      <c r="DW71" s="526"/>
      <c r="DX71" s="526"/>
      <c r="DY71" s="526"/>
      <c r="DZ71" s="649"/>
      <c r="EA71" s="649"/>
      <c r="EB71" s="649"/>
      <c r="EC71" s="649"/>
      <c r="ED71" s="649"/>
      <c r="EE71" s="649"/>
      <c r="EF71" s="649"/>
      <c r="EG71" s="649">
        <v>5</v>
      </c>
      <c r="EH71" s="649"/>
      <c r="EI71" s="649"/>
      <c r="EJ71" s="649">
        <v>11</v>
      </c>
      <c r="EK71" s="649"/>
      <c r="EL71" s="649"/>
      <c r="EM71" s="649"/>
      <c r="EN71" s="768"/>
      <c r="EO71" s="768"/>
      <c r="EP71" s="768"/>
      <c r="EQ71" s="768"/>
      <c r="ER71" s="768">
        <v>7</v>
      </c>
      <c r="ES71" s="768">
        <v>14</v>
      </c>
      <c r="ET71" s="768"/>
      <c r="EU71" s="768"/>
      <c r="EV71" s="768"/>
      <c r="EW71" s="768"/>
      <c r="EX71" s="768"/>
      <c r="EY71" s="768"/>
      <c r="EZ71" s="768"/>
      <c r="FA71" s="768"/>
      <c r="FB71" s="1663"/>
      <c r="FC71" s="1663"/>
      <c r="FD71" s="1663"/>
      <c r="FE71" s="1663"/>
      <c r="FF71" s="1663"/>
      <c r="FG71" s="1663"/>
      <c r="FH71" s="1663"/>
      <c r="FI71" s="1667"/>
    </row>
    <row r="72" spans="1:165" s="489" customFormat="1" ht="11.1" customHeight="1" x14ac:dyDescent="0.2">
      <c r="A72" s="59" t="s">
        <v>169</v>
      </c>
      <c r="B72" s="458">
        <f t="shared" si="20"/>
        <v>1</v>
      </c>
      <c r="C72" s="457">
        <f t="shared" si="21"/>
        <v>7.2992700729927005E-3</v>
      </c>
      <c r="D72" s="413">
        <f t="array" ref="D72">MIN(IF(AB72:FI72&gt;=1,$AB$3:$FI$3))</f>
        <v>41432</v>
      </c>
      <c r="E72" s="410">
        <f t="array" ref="E72">MAX(IF(AB72:FI72&gt;=1,$AB$3:$FI$3))</f>
        <v>41432</v>
      </c>
      <c r="F72" s="452">
        <f t="shared" si="22"/>
        <v>0</v>
      </c>
      <c r="G72" s="456">
        <f t="shared" si="23"/>
        <v>0</v>
      </c>
      <c r="H72" s="639" t="str">
        <f t="shared" si="24"/>
        <v>-</v>
      </c>
      <c r="I72" s="381" t="str">
        <f t="array" ref="I72">IF((F72&gt;=1),MAX(IF(AB72:FI72=1,$AB$3:$FI$3)),"-")</f>
        <v>-</v>
      </c>
      <c r="J72" s="775" t="str">
        <f t="array" ref="J72">IF((F72&gt;=1),MAX(IF(AB72:FI72=1,$AB$2:$FI$2)),"-")</f>
        <v>-</v>
      </c>
      <c r="K72" s="390">
        <f ca="1">IF(F72&gt;=1,COUNTIF(OFFSET(AB72,,J72,1,($FI$2-J72)),"&gt;1"),B72)</f>
        <v>1</v>
      </c>
      <c r="L72" s="390" t="str">
        <f ca="1">IF(F72&gt;=1,COUNTBLANK(OFFSET(AB72,,J72,1,($FI$2-J72)))+K72-1,"-")</f>
        <v>-</v>
      </c>
      <c r="M72" s="455">
        <f t="shared" si="25"/>
        <v>0</v>
      </c>
      <c r="N72" s="454">
        <f t="shared" si="26"/>
        <v>0</v>
      </c>
      <c r="O72" s="162">
        <f t="shared" si="27"/>
        <v>0</v>
      </c>
      <c r="P72" s="453">
        <f t="shared" si="28"/>
        <v>0</v>
      </c>
      <c r="Q72" s="452">
        <f t="shared" si="29"/>
        <v>0</v>
      </c>
      <c r="R72" s="451">
        <f t="shared" si="30"/>
        <v>0</v>
      </c>
      <c r="S72" s="368">
        <f>SUMPRODUCT((((AB$5:FI$5)/3)&gt;=(AB72:FI72))*1)-$B$5+B72-1</f>
        <v>0</v>
      </c>
      <c r="T72" s="163">
        <f t="shared" si="31"/>
        <v>0</v>
      </c>
      <c r="U72" s="369">
        <f>SUMPRODUCT((((AB$5:FI$5)/2)&gt;=(AB72:FI72))*1)-$B$5+B72-1</f>
        <v>0</v>
      </c>
      <c r="V72" s="164">
        <f t="shared" si="32"/>
        <v>0</v>
      </c>
      <c r="W72" s="165">
        <f t="array" ref="W72">SUM(1*(AB$5:FI$5=AB72:FI72))-1</f>
        <v>0</v>
      </c>
      <c r="X72" s="166">
        <f t="shared" si="33"/>
        <v>0</v>
      </c>
      <c r="Y72" s="395">
        <f t="shared" si="34"/>
        <v>10</v>
      </c>
      <c r="Z72" s="395">
        <f t="shared" si="35"/>
        <v>14</v>
      </c>
      <c r="AA72" s="403">
        <f t="shared" si="36"/>
        <v>0.7142857142857143</v>
      </c>
      <c r="AB72" s="100"/>
      <c r="AC72" s="101"/>
      <c r="AD72" s="101"/>
      <c r="AE72" s="112"/>
      <c r="AF72" s="112"/>
      <c r="AG72" s="112"/>
      <c r="AH72" s="112"/>
      <c r="AI72" s="112"/>
      <c r="AJ72" s="112"/>
      <c r="AK72" s="112"/>
      <c r="AL72" s="112"/>
      <c r="AM72" s="103"/>
      <c r="AN72" s="103"/>
      <c r="AO72" s="103"/>
      <c r="AP72" s="103"/>
      <c r="AQ72" s="103"/>
      <c r="AR72" s="103"/>
      <c r="AS72" s="103"/>
      <c r="AT72" s="104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>
        <v>10</v>
      </c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2"/>
      <c r="CZ72" s="102"/>
      <c r="DA72" s="102"/>
      <c r="DB72" s="110"/>
      <c r="DC72" s="110"/>
      <c r="DD72" s="110"/>
      <c r="DE72" s="110"/>
      <c r="DF72" s="110"/>
      <c r="DG72" s="110"/>
      <c r="DH72" s="110"/>
      <c r="DI72" s="110"/>
      <c r="DJ72" s="110"/>
      <c r="DK72" s="110"/>
      <c r="DL72" s="373"/>
      <c r="DM72" s="373"/>
      <c r="DN72" s="373"/>
      <c r="DO72" s="373"/>
      <c r="DP72" s="373"/>
      <c r="DQ72" s="373"/>
      <c r="DR72" s="526"/>
      <c r="DS72" s="526"/>
      <c r="DT72" s="526"/>
      <c r="DU72" s="526"/>
      <c r="DV72" s="526"/>
      <c r="DW72" s="526"/>
      <c r="DX72" s="526"/>
      <c r="DY72" s="526"/>
      <c r="DZ72" s="649"/>
      <c r="EA72" s="649"/>
      <c r="EB72" s="649"/>
      <c r="EC72" s="649"/>
      <c r="ED72" s="649"/>
      <c r="EE72" s="649"/>
      <c r="EF72" s="649"/>
      <c r="EG72" s="649"/>
      <c r="EH72" s="649"/>
      <c r="EI72" s="649"/>
      <c r="EJ72" s="649"/>
      <c r="EK72" s="649"/>
      <c r="EL72" s="649"/>
      <c r="EM72" s="649"/>
      <c r="EN72" s="768"/>
      <c r="EO72" s="768"/>
      <c r="EP72" s="768"/>
      <c r="EQ72" s="768"/>
      <c r="ER72" s="768"/>
      <c r="ES72" s="768"/>
      <c r="ET72" s="768"/>
      <c r="EU72" s="768"/>
      <c r="EV72" s="768"/>
      <c r="EW72" s="768"/>
      <c r="EX72" s="768"/>
      <c r="EY72" s="768"/>
      <c r="EZ72" s="768"/>
      <c r="FA72" s="768"/>
      <c r="FB72" s="1663"/>
      <c r="FC72" s="1663"/>
      <c r="FD72" s="1663"/>
      <c r="FE72" s="1663"/>
      <c r="FF72" s="1663"/>
      <c r="FG72" s="1663"/>
      <c r="FH72" s="1663"/>
      <c r="FI72" s="1667"/>
    </row>
    <row r="73" spans="1:165" s="489" customFormat="1" ht="11.1" customHeight="1" x14ac:dyDescent="0.2">
      <c r="A73" s="59" t="s">
        <v>8</v>
      </c>
      <c r="B73" s="458">
        <f t="shared" si="20"/>
        <v>7</v>
      </c>
      <c r="C73" s="457">
        <f t="shared" si="21"/>
        <v>5.1094890510948905E-2</v>
      </c>
      <c r="D73" s="413">
        <f t="array" ref="D73">MIN(IF(AB73:FI73&gt;=1,$AB$3:$FI$3))</f>
        <v>39354</v>
      </c>
      <c r="E73" s="410">
        <f t="array" ref="E73">MAX(IF(AB73:FI73&gt;=1,$AB$3:$FI$3))</f>
        <v>40522</v>
      </c>
      <c r="F73" s="452">
        <f t="shared" si="22"/>
        <v>0</v>
      </c>
      <c r="G73" s="456">
        <f t="shared" si="23"/>
        <v>0</v>
      </c>
      <c r="H73" s="639" t="str">
        <f t="shared" si="24"/>
        <v>-</v>
      </c>
      <c r="I73" s="381" t="str">
        <f t="array" ref="I73">IF((F73&gt;=1),MAX(IF(AB73:FI73=1,$AB$3:$FI$3)),"-")</f>
        <v>-</v>
      </c>
      <c r="J73" s="775" t="str">
        <f t="array" ref="J73">IF((F73&gt;=1),MAX(IF(AB73:FI73=1,$AB$2:$FI$2)),"-")</f>
        <v>-</v>
      </c>
      <c r="K73" s="390">
        <f ca="1">IF(F73&gt;=1,COUNTIF(OFFSET(AB73,,J73,1,($FI$2-J73)),"&gt;1"),B73)</f>
        <v>7</v>
      </c>
      <c r="L73" s="390" t="str">
        <f ca="1">IF(F73&gt;=1,COUNTBLANK(OFFSET(AB73,,J73,1,($FI$2-J73)))+K73-1,"-")</f>
        <v>-</v>
      </c>
      <c r="M73" s="455">
        <f t="shared" si="25"/>
        <v>1</v>
      </c>
      <c r="N73" s="454">
        <f t="shared" si="26"/>
        <v>0.14285714285714285</v>
      </c>
      <c r="O73" s="162">
        <f t="shared" si="27"/>
        <v>0</v>
      </c>
      <c r="P73" s="453">
        <f t="shared" si="28"/>
        <v>0</v>
      </c>
      <c r="Q73" s="452">
        <f t="shared" si="29"/>
        <v>1</v>
      </c>
      <c r="R73" s="451">
        <f t="shared" si="30"/>
        <v>0.14285714285714285</v>
      </c>
      <c r="S73" s="368">
        <f>SUMPRODUCT((((AB$5:FI$5)/3)&gt;=(AB73:FI73))*1)-$B$5+B73-1</f>
        <v>1</v>
      </c>
      <c r="T73" s="163">
        <f t="shared" si="31"/>
        <v>0.14285714285714285</v>
      </c>
      <c r="U73" s="369">
        <f>SUMPRODUCT((((AB$5:FI$5)/2)&gt;=(AB73:FI73))*1)-$B$5+B73-1</f>
        <v>2</v>
      </c>
      <c r="V73" s="164">
        <f t="shared" si="32"/>
        <v>0.2857142857142857</v>
      </c>
      <c r="W73" s="165">
        <f t="array" ref="W73">SUM(1*(AB$5:FI$5=AB73:FI73))-1</f>
        <v>2</v>
      </c>
      <c r="X73" s="166">
        <f t="shared" si="33"/>
        <v>0.2857142857142857</v>
      </c>
      <c r="Y73" s="395">
        <f t="shared" si="34"/>
        <v>8.5714285714285712</v>
      </c>
      <c r="Z73" s="395">
        <f t="shared" si="35"/>
        <v>13.142857142857142</v>
      </c>
      <c r="AA73" s="403">
        <f t="shared" si="36"/>
        <v>0.65217391304347827</v>
      </c>
      <c r="AB73" s="100"/>
      <c r="AC73" s="101"/>
      <c r="AD73" s="101"/>
      <c r="AE73" s="102">
        <v>7</v>
      </c>
      <c r="AF73" s="102"/>
      <c r="AG73" s="102">
        <v>11</v>
      </c>
      <c r="AH73" s="102"/>
      <c r="AI73" s="102"/>
      <c r="AJ73" s="102">
        <v>8</v>
      </c>
      <c r="AK73" s="102">
        <v>12</v>
      </c>
      <c r="AL73" s="102">
        <v>7</v>
      </c>
      <c r="AM73" s="104"/>
      <c r="AN73" s="104"/>
      <c r="AO73" s="104"/>
      <c r="AP73" s="104"/>
      <c r="AQ73" s="104"/>
      <c r="AR73" s="104"/>
      <c r="AS73" s="104"/>
      <c r="AT73" s="104"/>
      <c r="AU73" s="105"/>
      <c r="AV73" s="105"/>
      <c r="AW73" s="105"/>
      <c r="AX73" s="105"/>
      <c r="AY73" s="105">
        <v>13</v>
      </c>
      <c r="AZ73" s="105"/>
      <c r="BA73" s="105"/>
      <c r="BB73" s="105"/>
      <c r="BC73" s="105"/>
      <c r="BD73" s="105"/>
      <c r="BE73" s="106"/>
      <c r="BF73" s="106"/>
      <c r="BG73" s="106"/>
      <c r="BH73" s="106">
        <v>2</v>
      </c>
      <c r="BI73" s="106"/>
      <c r="BJ73" s="106"/>
      <c r="BK73" s="106"/>
      <c r="BL73" s="106"/>
      <c r="BM73" s="106"/>
      <c r="BN73" s="106"/>
      <c r="BO73" s="106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2"/>
      <c r="CZ73" s="102"/>
      <c r="DA73" s="102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  <c r="DL73" s="373"/>
      <c r="DM73" s="373"/>
      <c r="DN73" s="373"/>
      <c r="DO73" s="373"/>
      <c r="DP73" s="373"/>
      <c r="DQ73" s="373"/>
      <c r="DR73" s="526"/>
      <c r="DS73" s="526"/>
      <c r="DT73" s="526"/>
      <c r="DU73" s="526"/>
      <c r="DV73" s="526"/>
      <c r="DW73" s="526"/>
      <c r="DX73" s="526"/>
      <c r="DY73" s="526"/>
      <c r="DZ73" s="649"/>
      <c r="EA73" s="649"/>
      <c r="EB73" s="649"/>
      <c r="EC73" s="649"/>
      <c r="ED73" s="649"/>
      <c r="EE73" s="649"/>
      <c r="EF73" s="649"/>
      <c r="EG73" s="649"/>
      <c r="EH73" s="649"/>
      <c r="EI73" s="649"/>
      <c r="EJ73" s="649"/>
      <c r="EK73" s="649"/>
      <c r="EL73" s="649"/>
      <c r="EM73" s="649"/>
      <c r="EN73" s="768"/>
      <c r="EO73" s="768"/>
      <c r="EP73" s="768"/>
      <c r="EQ73" s="768"/>
      <c r="ER73" s="768"/>
      <c r="ES73" s="768"/>
      <c r="ET73" s="768"/>
      <c r="EU73" s="768"/>
      <c r="EV73" s="768"/>
      <c r="EW73" s="768"/>
      <c r="EX73" s="768"/>
      <c r="EY73" s="768"/>
      <c r="EZ73" s="768"/>
      <c r="FA73" s="768"/>
      <c r="FB73" s="1663"/>
      <c r="FC73" s="1663"/>
      <c r="FD73" s="1663"/>
      <c r="FE73" s="1663"/>
      <c r="FF73" s="1663"/>
      <c r="FG73" s="1663"/>
      <c r="FH73" s="1663"/>
      <c r="FI73" s="1667"/>
    </row>
    <row r="74" spans="1:165" s="489" customFormat="1" ht="11.1" customHeight="1" x14ac:dyDescent="0.2">
      <c r="A74" s="59" t="s">
        <v>55</v>
      </c>
      <c r="B74" s="458">
        <f t="shared" si="20"/>
        <v>2</v>
      </c>
      <c r="C74" s="457">
        <f t="shared" si="21"/>
        <v>1.4598540145985401E-2</v>
      </c>
      <c r="D74" s="413">
        <f t="array" ref="D74">MIN(IF(AB74:FI74&gt;=1,$AB$3:$FI$3))</f>
        <v>40082</v>
      </c>
      <c r="E74" s="410">
        <f t="array" ref="E74">MAX(IF(AB74:FI74&gt;=1,$AB$3:$FI$3))</f>
        <v>40138</v>
      </c>
      <c r="F74" s="452">
        <f t="shared" si="22"/>
        <v>0</v>
      </c>
      <c r="G74" s="456">
        <f t="shared" si="23"/>
        <v>0</v>
      </c>
      <c r="H74" s="639" t="str">
        <f t="shared" si="24"/>
        <v>-</v>
      </c>
      <c r="I74" s="381" t="str">
        <f t="array" ref="I74">IF((F74&gt;=1),MAX(IF(AB74:FI74=1,$AB$3:$FI$3)),"-")</f>
        <v>-</v>
      </c>
      <c r="J74" s="775" t="str">
        <f t="array" ref="J74">IF((F74&gt;=1),MAX(IF(AB74:FI74=1,$AB$2:$FI$2)),"-")</f>
        <v>-</v>
      </c>
      <c r="K74" s="390">
        <f ca="1">IF(F74&gt;=1,COUNTIF(OFFSET(AB74,,J74,1,($FI$2-J74)),"&gt;1"),B74)</f>
        <v>2</v>
      </c>
      <c r="L74" s="390" t="str">
        <f ca="1">IF(F74&gt;=1,COUNTBLANK(OFFSET(AB74,,J74,1,($FI$2-J74)))+K74-1,"-")</f>
        <v>-</v>
      </c>
      <c r="M74" s="455">
        <f t="shared" si="25"/>
        <v>0</v>
      </c>
      <c r="N74" s="454">
        <f t="shared" si="26"/>
        <v>0</v>
      </c>
      <c r="O74" s="162">
        <f t="shared" si="27"/>
        <v>0</v>
      </c>
      <c r="P74" s="453">
        <f t="shared" si="28"/>
        <v>0</v>
      </c>
      <c r="Q74" s="452">
        <f t="shared" si="29"/>
        <v>0</v>
      </c>
      <c r="R74" s="451">
        <f t="shared" si="30"/>
        <v>0</v>
      </c>
      <c r="S74" s="368">
        <f>SUMPRODUCT((((AB$5:FI$5)/3)&gt;=(AB74:FI74))*1)-$B$5+B74-1</f>
        <v>0</v>
      </c>
      <c r="T74" s="163">
        <f t="shared" si="31"/>
        <v>0</v>
      </c>
      <c r="U74" s="369">
        <f>SUMPRODUCT((((AB$5:FI$5)/2)&gt;=(AB74:FI74))*1)-$B$5+B74-1</f>
        <v>0</v>
      </c>
      <c r="V74" s="164">
        <f t="shared" si="32"/>
        <v>0</v>
      </c>
      <c r="W74" s="165">
        <f t="array" ref="W74">SUM(1*(AB$5:FI$5=AB74:FI74))-1</f>
        <v>0</v>
      </c>
      <c r="X74" s="166">
        <f t="shared" si="33"/>
        <v>0</v>
      </c>
      <c r="Y74" s="395">
        <f t="shared" si="34"/>
        <v>7</v>
      </c>
      <c r="Z74" s="395">
        <f t="shared" si="35"/>
        <v>11</v>
      </c>
      <c r="AA74" s="403">
        <f t="shared" si="36"/>
        <v>0.63636363636363635</v>
      </c>
      <c r="AB74" s="100"/>
      <c r="AC74" s="101"/>
      <c r="AD74" s="101"/>
      <c r="AE74" s="112"/>
      <c r="AF74" s="112"/>
      <c r="AG74" s="112"/>
      <c r="AH74" s="112"/>
      <c r="AI74" s="112"/>
      <c r="AJ74" s="112"/>
      <c r="AK74" s="112"/>
      <c r="AL74" s="112"/>
      <c r="AM74" s="103"/>
      <c r="AN74" s="103"/>
      <c r="AO74" s="103"/>
      <c r="AP74" s="103"/>
      <c r="AQ74" s="103"/>
      <c r="AR74" s="103"/>
      <c r="AS74" s="103"/>
      <c r="AT74" s="104"/>
      <c r="AU74" s="105"/>
      <c r="AV74" s="105">
        <v>7</v>
      </c>
      <c r="AW74" s="105">
        <v>7</v>
      </c>
      <c r="AX74" s="105"/>
      <c r="AY74" s="105"/>
      <c r="AZ74" s="105"/>
      <c r="BA74" s="105"/>
      <c r="BB74" s="105"/>
      <c r="BC74" s="105"/>
      <c r="BD74" s="105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2"/>
      <c r="CZ74" s="102"/>
      <c r="DA74" s="102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  <c r="DL74" s="373"/>
      <c r="DM74" s="373"/>
      <c r="DN74" s="373"/>
      <c r="DO74" s="373"/>
      <c r="DP74" s="373"/>
      <c r="DQ74" s="373"/>
      <c r="DR74" s="526"/>
      <c r="DS74" s="526"/>
      <c r="DT74" s="526"/>
      <c r="DU74" s="526"/>
      <c r="DV74" s="526"/>
      <c r="DW74" s="526"/>
      <c r="DX74" s="526"/>
      <c r="DY74" s="526"/>
      <c r="DZ74" s="649"/>
      <c r="EA74" s="649"/>
      <c r="EB74" s="649"/>
      <c r="EC74" s="649"/>
      <c r="ED74" s="649"/>
      <c r="EE74" s="649"/>
      <c r="EF74" s="649"/>
      <c r="EG74" s="649"/>
      <c r="EH74" s="649"/>
      <c r="EI74" s="649"/>
      <c r="EJ74" s="649"/>
      <c r="EK74" s="649"/>
      <c r="EL74" s="649"/>
      <c r="EM74" s="649"/>
      <c r="EN74" s="768"/>
      <c r="EO74" s="768"/>
      <c r="EP74" s="768"/>
      <c r="EQ74" s="768"/>
      <c r="ER74" s="768"/>
      <c r="ES74" s="768"/>
      <c r="ET74" s="768"/>
      <c r="EU74" s="768"/>
      <c r="EV74" s="768"/>
      <c r="EW74" s="768"/>
      <c r="EX74" s="768"/>
      <c r="EY74" s="768"/>
      <c r="EZ74" s="768"/>
      <c r="FA74" s="768"/>
      <c r="FB74" s="1663"/>
      <c r="FC74" s="1663"/>
      <c r="FD74" s="1663"/>
      <c r="FE74" s="1663"/>
      <c r="FF74" s="1663"/>
      <c r="FG74" s="1663"/>
      <c r="FH74" s="1663"/>
      <c r="FI74" s="1667"/>
    </row>
    <row r="75" spans="1:165" s="489" customFormat="1" ht="11.1" customHeight="1" x14ac:dyDescent="0.2">
      <c r="A75" s="59" t="s">
        <v>7</v>
      </c>
      <c r="B75" s="458">
        <f t="shared" si="20"/>
        <v>10</v>
      </c>
      <c r="C75" s="457">
        <f t="shared" si="21"/>
        <v>7.2992700729927001E-2</v>
      </c>
      <c r="D75" s="413">
        <f t="array" ref="D75">MIN(IF(AB75:FI75&gt;=1,$AB$3:$FI$3))</f>
        <v>39354</v>
      </c>
      <c r="E75" s="410">
        <f t="array" ref="E75">MAX(IF(AB75:FI75&gt;=1,$AB$3:$FI$3))</f>
        <v>39879</v>
      </c>
      <c r="F75" s="452">
        <f t="shared" si="22"/>
        <v>0</v>
      </c>
      <c r="G75" s="456">
        <f t="shared" si="23"/>
        <v>0</v>
      </c>
      <c r="H75" s="639" t="str">
        <f t="shared" si="24"/>
        <v>-</v>
      </c>
      <c r="I75" s="381" t="str">
        <f t="array" ref="I75">IF((F75&gt;=1),MAX(IF(AB75:FI75=1,$AB$3:$FI$3)),"-")</f>
        <v>-</v>
      </c>
      <c r="J75" s="775" t="str">
        <f t="array" ref="J75">IF((F75&gt;=1),MAX(IF(AB75:FI75=1,$AB$2:$FI$2)),"-")</f>
        <v>-</v>
      </c>
      <c r="K75" s="390">
        <f ca="1">IF(F75&gt;=1,COUNTIF(OFFSET(AB75,,J75,1,($FI$2-J75)),"&gt;1"),B75)</f>
        <v>10</v>
      </c>
      <c r="L75" s="390" t="str">
        <f ca="1">IF(F75&gt;=1,COUNTBLANK(OFFSET(AB75,,J75,1,($FI$2-J75)))+K75-1,"-")</f>
        <v>-</v>
      </c>
      <c r="M75" s="455">
        <f t="shared" si="25"/>
        <v>2</v>
      </c>
      <c r="N75" s="454">
        <f t="shared" si="26"/>
        <v>0.2</v>
      </c>
      <c r="O75" s="162">
        <f t="shared" si="27"/>
        <v>0</v>
      </c>
      <c r="P75" s="453">
        <f t="shared" si="28"/>
        <v>0</v>
      </c>
      <c r="Q75" s="452">
        <f t="shared" si="29"/>
        <v>2</v>
      </c>
      <c r="R75" s="451">
        <f t="shared" si="30"/>
        <v>0.2</v>
      </c>
      <c r="S75" s="368">
        <f>SUMPRODUCT((((AB$5:FI$5)/3)&gt;=(AB75:FI75))*1)-$B$5+B75-1</f>
        <v>2</v>
      </c>
      <c r="T75" s="163">
        <f t="shared" si="31"/>
        <v>0.2</v>
      </c>
      <c r="U75" s="369">
        <f>SUMPRODUCT((((AB$5:FI$5)/2)&gt;=(AB75:FI75))*1)-$B$5+B75-1</f>
        <v>3</v>
      </c>
      <c r="V75" s="164">
        <f t="shared" si="32"/>
        <v>0.3</v>
      </c>
      <c r="W75" s="165">
        <f t="array" ref="W75">SUM(1*(AB$5:FI$5=AB75:FI75))-1</f>
        <v>0</v>
      </c>
      <c r="X75" s="166">
        <f t="shared" si="33"/>
        <v>0</v>
      </c>
      <c r="Y75" s="395">
        <f t="shared" si="34"/>
        <v>7.5</v>
      </c>
      <c r="Z75" s="395">
        <f t="shared" si="35"/>
        <v>12.5</v>
      </c>
      <c r="AA75" s="403">
        <f t="shared" si="36"/>
        <v>0.6</v>
      </c>
      <c r="AB75" s="100"/>
      <c r="AC75" s="101"/>
      <c r="AD75" s="101"/>
      <c r="AE75" s="102">
        <v>2</v>
      </c>
      <c r="AF75" s="102">
        <v>2</v>
      </c>
      <c r="AG75" s="102">
        <v>7</v>
      </c>
      <c r="AH75" s="102">
        <v>12</v>
      </c>
      <c r="AI75" s="102">
        <v>10</v>
      </c>
      <c r="AJ75" s="102">
        <v>13</v>
      </c>
      <c r="AK75" s="102"/>
      <c r="AL75" s="102">
        <v>5</v>
      </c>
      <c r="AM75" s="104">
        <v>10</v>
      </c>
      <c r="AN75" s="104"/>
      <c r="AO75" s="104">
        <v>8</v>
      </c>
      <c r="AP75" s="104"/>
      <c r="AQ75" s="104">
        <v>6</v>
      </c>
      <c r="AR75" s="104"/>
      <c r="AS75" s="104"/>
      <c r="AT75" s="104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2"/>
      <c r="CZ75" s="102"/>
      <c r="DA75" s="102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  <c r="DL75" s="373"/>
      <c r="DM75" s="373"/>
      <c r="DN75" s="373"/>
      <c r="DO75" s="373"/>
      <c r="DP75" s="373"/>
      <c r="DQ75" s="373"/>
      <c r="DR75" s="526"/>
      <c r="DS75" s="526"/>
      <c r="DT75" s="526"/>
      <c r="DU75" s="526"/>
      <c r="DV75" s="526"/>
      <c r="DW75" s="526"/>
      <c r="DX75" s="526"/>
      <c r="DY75" s="526"/>
      <c r="DZ75" s="649"/>
      <c r="EA75" s="649"/>
      <c r="EB75" s="649"/>
      <c r="EC75" s="649"/>
      <c r="ED75" s="649"/>
      <c r="EE75" s="649"/>
      <c r="EF75" s="649"/>
      <c r="EG75" s="649"/>
      <c r="EH75" s="649"/>
      <c r="EI75" s="649"/>
      <c r="EJ75" s="649"/>
      <c r="EK75" s="649"/>
      <c r="EL75" s="649"/>
      <c r="EM75" s="649"/>
      <c r="EN75" s="768"/>
      <c r="EO75" s="768"/>
      <c r="EP75" s="768"/>
      <c r="EQ75" s="768"/>
      <c r="ER75" s="768"/>
      <c r="ES75" s="768"/>
      <c r="ET75" s="768"/>
      <c r="EU75" s="768"/>
      <c r="EV75" s="768"/>
      <c r="EW75" s="768"/>
      <c r="EX75" s="768"/>
      <c r="EY75" s="768"/>
      <c r="EZ75" s="768"/>
      <c r="FA75" s="768"/>
      <c r="FB75" s="1663"/>
      <c r="FC75" s="1663"/>
      <c r="FD75" s="1663"/>
      <c r="FE75" s="1663"/>
      <c r="FF75" s="1663"/>
      <c r="FG75" s="1663"/>
      <c r="FH75" s="1663"/>
      <c r="FI75" s="1667"/>
    </row>
    <row r="76" spans="1:165" s="489" customFormat="1" ht="11.1" customHeight="1" x14ac:dyDescent="0.2">
      <c r="A76" s="59" t="s">
        <v>36</v>
      </c>
      <c r="B76" s="458">
        <f t="shared" si="20"/>
        <v>6</v>
      </c>
      <c r="C76" s="457">
        <f t="shared" si="21"/>
        <v>4.3795620437956206E-2</v>
      </c>
      <c r="D76" s="413">
        <f t="array" ref="D76">MIN(IF(AB76:FI76&gt;=1,$AB$3:$FI$3))</f>
        <v>39718</v>
      </c>
      <c r="E76" s="410">
        <f t="array" ref="E76">MAX(IF(AB76:FI76&gt;=1,$AB$3:$FI$3))</f>
        <v>40879</v>
      </c>
      <c r="F76" s="452">
        <f t="shared" si="22"/>
        <v>0</v>
      </c>
      <c r="G76" s="456">
        <f t="shared" si="23"/>
        <v>0</v>
      </c>
      <c r="H76" s="639" t="str">
        <f t="shared" si="24"/>
        <v>-</v>
      </c>
      <c r="I76" s="381" t="str">
        <f t="array" ref="I76">IF((F76&gt;=1),MAX(IF(AB76:FI76=1,$AB$3:$FI$3)),"-")</f>
        <v>-</v>
      </c>
      <c r="J76" s="775" t="str">
        <f t="array" ref="J76">IF((F76&gt;=1),MAX(IF(AB76:FI76=1,$AB$2:$FI$2)),"-")</f>
        <v>-</v>
      </c>
      <c r="K76" s="390">
        <f ca="1">IF(F76&gt;=1,COUNTIF(OFFSET(AB76,,J76,1,($FI$2-J76)),"&gt;1"),B76)</f>
        <v>6</v>
      </c>
      <c r="L76" s="390" t="str">
        <f ca="1">IF(F76&gt;=1,COUNTBLANK(OFFSET(AB76,,J76,1,($FI$2-J76)))+K76-1,"-")</f>
        <v>-</v>
      </c>
      <c r="M76" s="455">
        <f t="shared" si="25"/>
        <v>0</v>
      </c>
      <c r="N76" s="454">
        <f t="shared" si="26"/>
        <v>0</v>
      </c>
      <c r="O76" s="162">
        <f t="shared" si="27"/>
        <v>1</v>
      </c>
      <c r="P76" s="453">
        <f t="shared" si="28"/>
        <v>0.16666666666666666</v>
      </c>
      <c r="Q76" s="452">
        <f t="shared" si="29"/>
        <v>1</v>
      </c>
      <c r="R76" s="451">
        <f t="shared" si="30"/>
        <v>0.16666666666666666</v>
      </c>
      <c r="S76" s="368">
        <f>SUMPRODUCT((((AB$5:FI$5)/3)&gt;=(AB76:FI76))*1)-$B$5+B76-1</f>
        <v>1</v>
      </c>
      <c r="T76" s="163">
        <f t="shared" si="31"/>
        <v>0.16666666666666666</v>
      </c>
      <c r="U76" s="369">
        <f>SUMPRODUCT((((AB$5:FI$5)/2)&gt;=(AB76:FI76))*1)-$B$5+B76-1</f>
        <v>2</v>
      </c>
      <c r="V76" s="164">
        <f t="shared" si="32"/>
        <v>0.33333333333333331</v>
      </c>
      <c r="W76" s="165">
        <f t="array" ref="W76">SUM(1*(AB$5:FI$5=AB76:FI76))-1</f>
        <v>0</v>
      </c>
      <c r="X76" s="166">
        <f t="shared" si="33"/>
        <v>0</v>
      </c>
      <c r="Y76" s="395">
        <f t="shared" si="34"/>
        <v>6.333333333333333</v>
      </c>
      <c r="Z76" s="395">
        <f t="shared" si="35"/>
        <v>11</v>
      </c>
      <c r="AA76" s="403">
        <f t="shared" si="36"/>
        <v>0.57575757575757569</v>
      </c>
      <c r="AB76" s="100"/>
      <c r="AC76" s="101"/>
      <c r="AD76" s="101"/>
      <c r="AE76" s="112"/>
      <c r="AF76" s="112"/>
      <c r="AG76" s="112"/>
      <c r="AH76" s="112"/>
      <c r="AI76" s="112"/>
      <c r="AJ76" s="112"/>
      <c r="AK76" s="112"/>
      <c r="AL76" s="112"/>
      <c r="AM76" s="104">
        <v>7</v>
      </c>
      <c r="AN76" s="104"/>
      <c r="AO76" s="104"/>
      <c r="AP76" s="104"/>
      <c r="AQ76" s="104"/>
      <c r="AR76" s="104"/>
      <c r="AS76" s="104"/>
      <c r="AT76" s="104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6"/>
      <c r="BF76" s="106"/>
      <c r="BG76" s="106"/>
      <c r="BH76" s="106">
        <v>8</v>
      </c>
      <c r="BI76" s="106">
        <v>4</v>
      </c>
      <c r="BJ76" s="106"/>
      <c r="BK76" s="106"/>
      <c r="BL76" s="106">
        <v>3</v>
      </c>
      <c r="BM76" s="106"/>
      <c r="BN76" s="106"/>
      <c r="BO76" s="106"/>
      <c r="BP76" s="107"/>
      <c r="BQ76" s="107">
        <v>7</v>
      </c>
      <c r="BR76" s="107"/>
      <c r="BS76" s="107">
        <v>9</v>
      </c>
      <c r="BT76" s="107"/>
      <c r="BU76" s="107"/>
      <c r="BV76" s="107"/>
      <c r="BW76" s="107"/>
      <c r="BX76" s="107"/>
      <c r="BY76" s="107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2"/>
      <c r="CZ76" s="102"/>
      <c r="DA76" s="102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  <c r="DL76" s="373"/>
      <c r="DM76" s="373"/>
      <c r="DN76" s="373"/>
      <c r="DO76" s="373"/>
      <c r="DP76" s="373"/>
      <c r="DQ76" s="373"/>
      <c r="DR76" s="526"/>
      <c r="DS76" s="526"/>
      <c r="DT76" s="526"/>
      <c r="DU76" s="526"/>
      <c r="DV76" s="526"/>
      <c r="DW76" s="526"/>
      <c r="DX76" s="526"/>
      <c r="DY76" s="526"/>
      <c r="DZ76" s="649"/>
      <c r="EA76" s="649"/>
      <c r="EB76" s="649"/>
      <c r="EC76" s="649"/>
      <c r="ED76" s="649"/>
      <c r="EE76" s="649"/>
      <c r="EF76" s="649"/>
      <c r="EG76" s="649"/>
      <c r="EH76" s="649"/>
      <c r="EI76" s="649"/>
      <c r="EJ76" s="649"/>
      <c r="EK76" s="649"/>
      <c r="EL76" s="649"/>
      <c r="EM76" s="649"/>
      <c r="EN76" s="768"/>
      <c r="EO76" s="768"/>
      <c r="EP76" s="768"/>
      <c r="EQ76" s="768"/>
      <c r="ER76" s="768"/>
      <c r="ES76" s="768"/>
      <c r="ET76" s="768"/>
      <c r="EU76" s="768"/>
      <c r="EV76" s="768"/>
      <c r="EW76" s="768"/>
      <c r="EX76" s="768"/>
      <c r="EY76" s="768"/>
      <c r="EZ76" s="768"/>
      <c r="FA76" s="768"/>
      <c r="FB76" s="1663"/>
      <c r="FC76" s="1663"/>
      <c r="FD76" s="1663"/>
      <c r="FE76" s="1663"/>
      <c r="FF76" s="1663"/>
      <c r="FG76" s="1663"/>
      <c r="FH76" s="1663"/>
      <c r="FI76" s="1667"/>
    </row>
    <row r="77" spans="1:165" s="489" customFormat="1" ht="11.1" customHeight="1" x14ac:dyDescent="0.2">
      <c r="A77" s="64" t="s">
        <v>144</v>
      </c>
      <c r="B77" s="458">
        <f t="shared" si="20"/>
        <v>3</v>
      </c>
      <c r="C77" s="457">
        <f t="shared" si="21"/>
        <v>2.1897810218978103E-2</v>
      </c>
      <c r="D77" s="413">
        <f t="array" ref="D77">MIN(IF(AB77:FI77&gt;=1,$AB$3:$FI$3))</f>
        <v>40222</v>
      </c>
      <c r="E77" s="410">
        <f t="array" ref="E77">MAX(IF(AB77:FI77&gt;=1,$AB$3:$FI$3))</f>
        <v>41040</v>
      </c>
      <c r="F77" s="452">
        <f t="shared" si="22"/>
        <v>1</v>
      </c>
      <c r="G77" s="456">
        <f t="shared" si="23"/>
        <v>0.33333333333333331</v>
      </c>
      <c r="H77" s="639">
        <f t="shared" si="24"/>
        <v>1</v>
      </c>
      <c r="I77" s="381">
        <f t="array" ref="I77">IF((F77&gt;=1),MAX(IF(AB77:FI77=1,$AB$3:$FI$3)),"-")</f>
        <v>40222</v>
      </c>
      <c r="J77" s="775">
        <f t="array" ref="J77">IF((F77&gt;=1),MAX(IF(AB77:FI77=1,$AB$2:$FI$2)),"-")</f>
        <v>26</v>
      </c>
      <c r="K77" s="390">
        <f ca="1">IF(F77&gt;=1,COUNTIF(OFFSET(AB77,,J77,1,($FI$2-J77)),"&gt;1"),B77)</f>
        <v>2</v>
      </c>
      <c r="L77" s="390">
        <f ca="1">IF(F77&gt;=1,COUNTBLANK(OFFSET(AB77,,J77,1,($FI$2-J77)))+K77-1,"-")</f>
        <v>111</v>
      </c>
      <c r="M77" s="455">
        <f t="shared" si="25"/>
        <v>0</v>
      </c>
      <c r="N77" s="454">
        <f t="shared" si="26"/>
        <v>0</v>
      </c>
      <c r="O77" s="162">
        <f t="shared" si="27"/>
        <v>0</v>
      </c>
      <c r="P77" s="453">
        <f t="shared" si="28"/>
        <v>0</v>
      </c>
      <c r="Q77" s="452">
        <f t="shared" si="29"/>
        <v>1</v>
      </c>
      <c r="R77" s="451">
        <f t="shared" si="30"/>
        <v>0.33333333333333331</v>
      </c>
      <c r="S77" s="368">
        <f>SUMPRODUCT((((AB$5:FI$5)/3)&gt;=(AB77:FI77))*1)-$B$5+B77-1</f>
        <v>1</v>
      </c>
      <c r="T77" s="163">
        <f t="shared" si="31"/>
        <v>0.33333333333333331</v>
      </c>
      <c r="U77" s="369">
        <f>SUMPRODUCT((((AB$5:FI$5)/2)&gt;=(AB77:FI77))*1)-$B$5+B77-1</f>
        <v>2</v>
      </c>
      <c r="V77" s="164">
        <f t="shared" si="32"/>
        <v>0.66666666666666663</v>
      </c>
      <c r="W77" s="165">
        <f t="array" ref="W77">SUM(1*(AB$5:FI$5=AB77:FI77))-1</f>
        <v>1</v>
      </c>
      <c r="X77" s="166">
        <f t="shared" si="33"/>
        <v>0.33333333333333331</v>
      </c>
      <c r="Y77" s="395">
        <f t="shared" si="34"/>
        <v>7.333333333333333</v>
      </c>
      <c r="Z77" s="395">
        <f t="shared" si="35"/>
        <v>12.333333333333334</v>
      </c>
      <c r="AA77" s="403">
        <f t="shared" si="36"/>
        <v>0.59459459459459452</v>
      </c>
      <c r="AB77" s="100"/>
      <c r="AC77" s="101"/>
      <c r="AD77" s="101"/>
      <c r="AE77" s="112"/>
      <c r="AF77" s="112"/>
      <c r="AG77" s="112"/>
      <c r="AH77" s="112"/>
      <c r="AI77" s="112"/>
      <c r="AJ77" s="112"/>
      <c r="AK77" s="112"/>
      <c r="AL77" s="112"/>
      <c r="AM77" s="103"/>
      <c r="AN77" s="103"/>
      <c r="AO77" s="103"/>
      <c r="AP77" s="103"/>
      <c r="AQ77" s="103"/>
      <c r="AR77" s="103"/>
      <c r="AS77" s="103"/>
      <c r="AT77" s="104"/>
      <c r="AU77" s="105"/>
      <c r="AV77" s="105"/>
      <c r="AW77" s="105"/>
      <c r="AX77" s="105"/>
      <c r="AY77" s="105"/>
      <c r="AZ77" s="105"/>
      <c r="BA77" s="105">
        <v>1</v>
      </c>
      <c r="BB77" s="105"/>
      <c r="BC77" s="105"/>
      <c r="BD77" s="105"/>
      <c r="BE77" s="106"/>
      <c r="BF77" s="106"/>
      <c r="BG77" s="106"/>
      <c r="BH77" s="106">
        <v>7</v>
      </c>
      <c r="BI77" s="106"/>
      <c r="BJ77" s="106"/>
      <c r="BK77" s="106"/>
      <c r="BL77" s="106"/>
      <c r="BM77" s="106"/>
      <c r="BN77" s="106"/>
      <c r="BO77" s="106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>
        <v>14</v>
      </c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2"/>
      <c r="CZ77" s="102"/>
      <c r="DA77" s="102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  <c r="DL77" s="373"/>
      <c r="DM77" s="373"/>
      <c r="DN77" s="373"/>
      <c r="DO77" s="373"/>
      <c r="DP77" s="373"/>
      <c r="DQ77" s="373"/>
      <c r="DR77" s="526"/>
      <c r="DS77" s="526"/>
      <c r="DT77" s="526"/>
      <c r="DU77" s="526"/>
      <c r="DV77" s="526"/>
      <c r="DW77" s="526"/>
      <c r="DX77" s="526"/>
      <c r="DY77" s="526"/>
      <c r="DZ77" s="649"/>
      <c r="EA77" s="649"/>
      <c r="EB77" s="649"/>
      <c r="EC77" s="649"/>
      <c r="ED77" s="649"/>
      <c r="EE77" s="649"/>
      <c r="EF77" s="649"/>
      <c r="EG77" s="649"/>
      <c r="EH77" s="649"/>
      <c r="EI77" s="649"/>
      <c r="EJ77" s="649"/>
      <c r="EK77" s="649"/>
      <c r="EL77" s="649"/>
      <c r="EM77" s="649"/>
      <c r="EN77" s="768"/>
      <c r="EO77" s="768"/>
      <c r="EP77" s="768"/>
      <c r="EQ77" s="768"/>
      <c r="ER77" s="768"/>
      <c r="ES77" s="768"/>
      <c r="ET77" s="768"/>
      <c r="EU77" s="768"/>
      <c r="EV77" s="768"/>
      <c r="EW77" s="768"/>
      <c r="EX77" s="768"/>
      <c r="EY77" s="768"/>
      <c r="EZ77" s="768"/>
      <c r="FA77" s="768"/>
      <c r="FB77" s="1663"/>
      <c r="FC77" s="1663"/>
      <c r="FD77" s="1663"/>
      <c r="FE77" s="1663"/>
      <c r="FF77" s="1663"/>
      <c r="FG77" s="1663"/>
      <c r="FH77" s="1663"/>
      <c r="FI77" s="1667"/>
    </row>
    <row r="78" spans="1:165" s="489" customFormat="1" ht="11.1" customHeight="1" x14ac:dyDescent="0.2">
      <c r="A78" s="59" t="s">
        <v>201</v>
      </c>
      <c r="B78" s="458">
        <f t="shared" si="20"/>
        <v>32</v>
      </c>
      <c r="C78" s="457">
        <f t="shared" si="21"/>
        <v>0.23357664233576642</v>
      </c>
      <c r="D78" s="413">
        <f t="array" ref="D78">MIN(IF(AB78:FI78&gt;=1,$AB$3:$FI$3))</f>
        <v>41558</v>
      </c>
      <c r="E78" s="410">
        <f t="array" ref="E78">MAX(IF(AB78:FI78&gt;=1,$AB$3:$FI$3))</f>
        <v>43455</v>
      </c>
      <c r="F78" s="452">
        <f t="shared" si="22"/>
        <v>0</v>
      </c>
      <c r="G78" s="456">
        <f t="shared" si="23"/>
        <v>0</v>
      </c>
      <c r="H78" s="639" t="str">
        <f t="shared" si="24"/>
        <v>-</v>
      </c>
      <c r="I78" s="381" t="str">
        <f t="array" ref="I78">IF((F78&gt;=1),MAX(IF(AB78:FI78=1,$AB$3:$FI$3)),"-")</f>
        <v>-</v>
      </c>
      <c r="J78" s="775" t="str">
        <f t="array" ref="J78">IF((F78&gt;=1),MAX(IF(AB78:FI78=1,$AB$2:$FI$2)),"-")</f>
        <v>-</v>
      </c>
      <c r="K78" s="390">
        <f ca="1">IF(F78&gt;=1,COUNTIF(OFFSET(AB78,,J78,1,($FI$2-J78)),"&gt;1"),B78)</f>
        <v>32</v>
      </c>
      <c r="L78" s="390" t="str">
        <f ca="1">IF(F78&gt;=1,COUNTBLANK(OFFSET(AB78,,J78,1,($FI$2-J78)))+K78-1,"-")</f>
        <v>-</v>
      </c>
      <c r="M78" s="455">
        <f t="shared" si="25"/>
        <v>1</v>
      </c>
      <c r="N78" s="454">
        <f t="shared" si="26"/>
        <v>3.125E-2</v>
      </c>
      <c r="O78" s="162">
        <f t="shared" si="27"/>
        <v>1</v>
      </c>
      <c r="P78" s="453">
        <f t="shared" si="28"/>
        <v>3.125E-2</v>
      </c>
      <c r="Q78" s="452">
        <f t="shared" si="29"/>
        <v>2</v>
      </c>
      <c r="R78" s="451">
        <f t="shared" si="30"/>
        <v>6.25E-2</v>
      </c>
      <c r="S78" s="368">
        <f>SUMPRODUCT((((AB$5:FI$5)/3)&gt;=(AB78:FI78))*1)-$B$5+B78-1</f>
        <v>6</v>
      </c>
      <c r="T78" s="163">
        <f t="shared" si="31"/>
        <v>0.1875</v>
      </c>
      <c r="U78" s="369">
        <f>SUMPRODUCT((((AB$5:FI$5)/2)&gt;=(AB78:FI78))*1)-$B$5+B78-1</f>
        <v>10</v>
      </c>
      <c r="V78" s="164">
        <f t="shared" si="32"/>
        <v>0.3125</v>
      </c>
      <c r="W78" s="165">
        <f t="array" ref="W78">SUM(1*(AB$5:FI$5=AB78:FI78))-1</f>
        <v>1</v>
      </c>
      <c r="X78" s="166">
        <f t="shared" si="33"/>
        <v>3.125E-2</v>
      </c>
      <c r="Y78" s="395">
        <f t="shared" si="34"/>
        <v>9.3125</v>
      </c>
      <c r="Z78" s="395">
        <f t="shared" si="35"/>
        <v>15.84375</v>
      </c>
      <c r="AA78" s="403">
        <f t="shared" si="36"/>
        <v>0.58777120315581854</v>
      </c>
      <c r="AB78" s="100"/>
      <c r="AC78" s="101"/>
      <c r="AD78" s="101"/>
      <c r="AE78" s="112"/>
      <c r="AF78" s="112"/>
      <c r="AG78" s="112"/>
      <c r="AH78" s="112"/>
      <c r="AI78" s="112"/>
      <c r="AJ78" s="112"/>
      <c r="AK78" s="112"/>
      <c r="AL78" s="112"/>
      <c r="AM78" s="103"/>
      <c r="AN78" s="103"/>
      <c r="AO78" s="103"/>
      <c r="AP78" s="103"/>
      <c r="AQ78" s="103"/>
      <c r="AR78" s="103"/>
      <c r="AS78" s="103"/>
      <c r="AT78" s="104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9"/>
      <c r="CN78" s="109"/>
      <c r="CO78" s="109">
        <v>11</v>
      </c>
      <c r="CP78" s="109"/>
      <c r="CQ78" s="109"/>
      <c r="CR78" s="109"/>
      <c r="CS78" s="109"/>
      <c r="CT78" s="109">
        <v>4</v>
      </c>
      <c r="CU78" s="109">
        <v>5</v>
      </c>
      <c r="CV78" s="109">
        <v>12</v>
      </c>
      <c r="CW78" s="109"/>
      <c r="CX78" s="109">
        <v>12</v>
      </c>
      <c r="CY78" s="102">
        <v>9</v>
      </c>
      <c r="CZ78" s="102">
        <v>15</v>
      </c>
      <c r="DA78" s="102">
        <v>15</v>
      </c>
      <c r="DB78" s="110"/>
      <c r="DC78" s="110"/>
      <c r="DD78" s="110"/>
      <c r="DE78" s="110"/>
      <c r="DF78" s="110">
        <v>9</v>
      </c>
      <c r="DG78" s="110">
        <v>6</v>
      </c>
      <c r="DH78" s="110">
        <v>4</v>
      </c>
      <c r="DI78" s="110">
        <v>6</v>
      </c>
      <c r="DJ78" s="110">
        <v>2</v>
      </c>
      <c r="DK78" s="110">
        <v>8</v>
      </c>
      <c r="DL78" s="373">
        <v>7</v>
      </c>
      <c r="DM78" s="373"/>
      <c r="DN78" s="373"/>
      <c r="DO78" s="373">
        <v>7</v>
      </c>
      <c r="DP78" s="373">
        <v>11</v>
      </c>
      <c r="DQ78" s="373">
        <v>3</v>
      </c>
      <c r="DR78" s="526">
        <v>12</v>
      </c>
      <c r="DS78" s="526"/>
      <c r="DT78" s="526"/>
      <c r="DU78" s="526">
        <v>15</v>
      </c>
      <c r="DV78" s="526">
        <v>12</v>
      </c>
      <c r="DW78" s="526">
        <v>4</v>
      </c>
      <c r="DX78" s="526"/>
      <c r="DY78" s="526"/>
      <c r="DZ78" s="649">
        <v>4</v>
      </c>
      <c r="EA78" s="649"/>
      <c r="EB78" s="649">
        <v>8</v>
      </c>
      <c r="EC78" s="649"/>
      <c r="ED78" s="649"/>
      <c r="EE78" s="649"/>
      <c r="EF78" s="649"/>
      <c r="EG78" s="649"/>
      <c r="EH78" s="649"/>
      <c r="EI78" s="649"/>
      <c r="EJ78" s="649"/>
      <c r="EK78" s="649"/>
      <c r="EL78" s="649"/>
      <c r="EM78" s="649">
        <v>7</v>
      </c>
      <c r="EN78" s="768">
        <v>10</v>
      </c>
      <c r="EO78" s="768">
        <v>14</v>
      </c>
      <c r="EP78" s="768"/>
      <c r="EQ78" s="768"/>
      <c r="ER78" s="768">
        <v>15</v>
      </c>
      <c r="ES78" s="768">
        <v>12</v>
      </c>
      <c r="ET78" s="768"/>
      <c r="EU78" s="768"/>
      <c r="EV78" s="768"/>
      <c r="EW78" s="768"/>
      <c r="EX78" s="768"/>
      <c r="EY78" s="768"/>
      <c r="EZ78" s="768"/>
      <c r="FA78" s="768">
        <v>15</v>
      </c>
      <c r="FB78" s="1663"/>
      <c r="FC78" s="1663">
        <v>10</v>
      </c>
      <c r="FD78" s="1663"/>
      <c r="FE78" s="1663"/>
      <c r="FF78" s="1663">
        <v>14</v>
      </c>
      <c r="FG78" s="1663"/>
      <c r="FH78" s="1663"/>
      <c r="FI78" s="1667"/>
    </row>
    <row r="79" spans="1:165" s="489" customFormat="1" ht="11.1" customHeight="1" x14ac:dyDescent="0.2">
      <c r="A79" s="62" t="s">
        <v>221</v>
      </c>
      <c r="B79" s="458">
        <f t="shared" si="20"/>
        <v>38</v>
      </c>
      <c r="C79" s="457">
        <f t="shared" si="21"/>
        <v>0.27737226277372262</v>
      </c>
      <c r="D79" s="413">
        <f t="array" ref="D79">MIN(IF(AB79:FI79&gt;=1,$AB$3:$FI$3))</f>
        <v>41754</v>
      </c>
      <c r="E79" s="410">
        <f t="array" ref="E79">MAX(IF(AB79:FI79&gt;=1,$AB$3:$FI$3))</f>
        <v>43490</v>
      </c>
      <c r="F79" s="452">
        <f t="shared" si="22"/>
        <v>6</v>
      </c>
      <c r="G79" s="456">
        <f t="shared" si="23"/>
        <v>0.15789473684210525</v>
      </c>
      <c r="H79" s="639">
        <f t="shared" si="24"/>
        <v>0.66666666666666663</v>
      </c>
      <c r="I79" s="381">
        <f t="array" ref="I79">IF((F79&gt;=1),MAX(IF(AB79:FI79=1,$AB$3:$FI$3)),"-")</f>
        <v>43462</v>
      </c>
      <c r="J79" s="775">
        <f t="array" ref="J79">IF((F79&gt;=1),MAX(IF(AB79:FI79=1,$AB$2:$FI$2)),"-")</f>
        <v>136</v>
      </c>
      <c r="K79" s="390">
        <f ca="1">IF(F79&gt;=1,COUNTIF(OFFSET(AB79,,J79,1,($FI$2-J79)),"&gt;1"),B79)</f>
        <v>1</v>
      </c>
      <c r="L79" s="390">
        <f ca="1">IF(F79&gt;=1,COUNTBLANK(OFFSET(AB79,,J79,1,($FI$2-J79)))+K79-1,"-")</f>
        <v>1</v>
      </c>
      <c r="M79" s="455">
        <f t="shared" si="25"/>
        <v>3</v>
      </c>
      <c r="N79" s="454">
        <f t="shared" si="26"/>
        <v>7.8947368421052627E-2</v>
      </c>
      <c r="O79" s="162">
        <f t="shared" si="27"/>
        <v>2</v>
      </c>
      <c r="P79" s="453">
        <f t="shared" si="28"/>
        <v>5.2631578947368418E-2</v>
      </c>
      <c r="Q79" s="452">
        <f t="shared" si="29"/>
        <v>11</v>
      </c>
      <c r="R79" s="451">
        <f t="shared" si="30"/>
        <v>0.28947368421052633</v>
      </c>
      <c r="S79" s="368">
        <f>SUMPRODUCT((((AB$5:FI$5)/3)&gt;=(AB79:FI79))*1)-$B$5+B79-1</f>
        <v>15</v>
      </c>
      <c r="T79" s="163">
        <f t="shared" si="31"/>
        <v>0.39473684210526316</v>
      </c>
      <c r="U79" s="369">
        <f>SUMPRODUCT((((AB$5:FI$5)/2)&gt;=(AB79:FI79))*1)-$B$5+B79-1</f>
        <v>18</v>
      </c>
      <c r="V79" s="164">
        <f t="shared" si="32"/>
        <v>0.47368421052631576</v>
      </c>
      <c r="W79" s="165">
        <f t="array" ref="W79">SUM(1*(AB$5:FI$5=AB79:FI79))-1</f>
        <v>4</v>
      </c>
      <c r="X79" s="166">
        <f t="shared" si="33"/>
        <v>0.10526315789473684</v>
      </c>
      <c r="Y79" s="395">
        <f t="shared" si="34"/>
        <v>7.8684210526315788</v>
      </c>
      <c r="Z79" s="395">
        <f t="shared" si="35"/>
        <v>15.473684210526315</v>
      </c>
      <c r="AA79" s="403">
        <f t="shared" si="36"/>
        <v>0.50850340136054428</v>
      </c>
      <c r="AB79" s="100"/>
      <c r="AC79" s="101"/>
      <c r="AD79" s="101"/>
      <c r="AE79" s="112"/>
      <c r="AF79" s="112"/>
      <c r="AG79" s="112"/>
      <c r="AH79" s="112"/>
      <c r="AI79" s="112"/>
      <c r="AJ79" s="112"/>
      <c r="AK79" s="112"/>
      <c r="AL79" s="112"/>
      <c r="AM79" s="103"/>
      <c r="AN79" s="103"/>
      <c r="AO79" s="103"/>
      <c r="AP79" s="103"/>
      <c r="AQ79" s="103"/>
      <c r="AR79" s="103"/>
      <c r="AS79" s="103"/>
      <c r="AT79" s="104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>
        <v>1</v>
      </c>
      <c r="CW79" s="109">
        <v>9</v>
      </c>
      <c r="CX79" s="109">
        <v>13</v>
      </c>
      <c r="CY79" s="102">
        <v>4</v>
      </c>
      <c r="CZ79" s="102"/>
      <c r="DA79" s="102">
        <v>14</v>
      </c>
      <c r="DB79" s="110">
        <v>5</v>
      </c>
      <c r="DC79" s="110">
        <v>3</v>
      </c>
      <c r="DD79" s="110">
        <v>10</v>
      </c>
      <c r="DE79" s="110">
        <v>10</v>
      </c>
      <c r="DF79" s="110"/>
      <c r="DG79" s="110">
        <v>13</v>
      </c>
      <c r="DH79" s="110">
        <v>16</v>
      </c>
      <c r="DI79" s="110"/>
      <c r="DJ79" s="110"/>
      <c r="DK79" s="110">
        <v>15</v>
      </c>
      <c r="DL79" s="373"/>
      <c r="DM79" s="373"/>
      <c r="DN79" s="373"/>
      <c r="DO79" s="373">
        <v>1</v>
      </c>
      <c r="DP79" s="373"/>
      <c r="DQ79" s="373"/>
      <c r="DR79" s="526">
        <v>5</v>
      </c>
      <c r="DS79" s="526"/>
      <c r="DT79" s="526"/>
      <c r="DU79" s="526"/>
      <c r="DV79" s="526">
        <v>2</v>
      </c>
      <c r="DW79" s="526"/>
      <c r="DX79" s="526"/>
      <c r="DY79" s="526">
        <v>9</v>
      </c>
      <c r="DZ79" s="649">
        <v>17</v>
      </c>
      <c r="EA79" s="649"/>
      <c r="EB79" s="649">
        <v>6</v>
      </c>
      <c r="EC79" s="649">
        <v>12</v>
      </c>
      <c r="ED79" s="649">
        <v>9</v>
      </c>
      <c r="EE79" s="649"/>
      <c r="EF79" s="649"/>
      <c r="EG79" s="649"/>
      <c r="EH79" s="649"/>
      <c r="EI79" s="649">
        <v>5</v>
      </c>
      <c r="EJ79" s="649"/>
      <c r="EK79" s="649"/>
      <c r="EL79" s="649"/>
      <c r="EM79" s="649"/>
      <c r="EN79" s="768"/>
      <c r="EO79" s="768">
        <v>1</v>
      </c>
      <c r="EP79" s="768">
        <v>9</v>
      </c>
      <c r="EQ79" s="768">
        <v>9</v>
      </c>
      <c r="ER79" s="768">
        <v>14</v>
      </c>
      <c r="ES79" s="768">
        <v>18</v>
      </c>
      <c r="ET79" s="768">
        <v>1</v>
      </c>
      <c r="EU79" s="768">
        <v>1</v>
      </c>
      <c r="EV79" s="768">
        <v>9</v>
      </c>
      <c r="EW79" s="768">
        <v>3</v>
      </c>
      <c r="EX79" s="768"/>
      <c r="EY79" s="768"/>
      <c r="EZ79" s="768">
        <v>13</v>
      </c>
      <c r="FA79" s="768">
        <v>2</v>
      </c>
      <c r="FB79" s="1663"/>
      <c r="FC79" s="1663">
        <v>6</v>
      </c>
      <c r="FD79" s="1663">
        <v>2</v>
      </c>
      <c r="FE79" s="1663">
        <v>5</v>
      </c>
      <c r="FF79" s="1663">
        <v>18</v>
      </c>
      <c r="FG79" s="1663">
        <v>1</v>
      </c>
      <c r="FH79" s="1663">
        <v>8</v>
      </c>
      <c r="FI79" s="1667"/>
    </row>
    <row r="80" spans="1:165" s="489" customFormat="1" ht="11.1" customHeight="1" x14ac:dyDescent="0.2">
      <c r="A80" s="59" t="s">
        <v>262</v>
      </c>
      <c r="B80" s="458">
        <f t="shared" si="20"/>
        <v>1</v>
      </c>
      <c r="C80" s="457">
        <f t="shared" si="21"/>
        <v>7.2992700729927005E-3</v>
      </c>
      <c r="D80" s="413">
        <f t="array" ref="D80">MIN(IF(AB80:FI80&gt;=1,$AB$3:$FI$3))</f>
        <v>41996</v>
      </c>
      <c r="E80" s="410">
        <f t="array" ref="E80">MAX(IF(AB80:FI80&gt;=1,$AB$3:$FI$3))</f>
        <v>41996</v>
      </c>
      <c r="F80" s="452">
        <f t="shared" si="22"/>
        <v>0</v>
      </c>
      <c r="G80" s="456">
        <f t="shared" si="23"/>
        <v>0</v>
      </c>
      <c r="H80" s="639" t="str">
        <f t="shared" si="24"/>
        <v>-</v>
      </c>
      <c r="I80" s="381" t="str">
        <f t="array" ref="I80">IF((F80&gt;=1),MAX(IF(AB80:FI80=1,$AB$3:$FI$3)),"-")</f>
        <v>-</v>
      </c>
      <c r="J80" s="775" t="str">
        <f t="array" ref="J80">IF((F80&gt;=1),MAX(IF(AB80:FI80=1,$AB$2:$FI$2)),"-")</f>
        <v>-</v>
      </c>
      <c r="K80" s="390">
        <f ca="1">IF(F80&gt;=1,COUNTIF(OFFSET(AB80,,J80,1,($FI$2-J80)),"&gt;1"),B80)</f>
        <v>1</v>
      </c>
      <c r="L80" s="390" t="str">
        <f ca="1">IF(F80&gt;=1,COUNTBLANK(OFFSET(AB80,,J80,1,($FI$2-J80)))+K80-1,"-")</f>
        <v>-</v>
      </c>
      <c r="M80" s="455">
        <f t="shared" si="25"/>
        <v>0</v>
      </c>
      <c r="N80" s="454">
        <f t="shared" si="26"/>
        <v>0</v>
      </c>
      <c r="O80" s="162">
        <f t="shared" si="27"/>
        <v>0</v>
      </c>
      <c r="P80" s="453">
        <f t="shared" si="28"/>
        <v>0</v>
      </c>
      <c r="Q80" s="452">
        <f t="shared" si="29"/>
        <v>0</v>
      </c>
      <c r="R80" s="451">
        <f t="shared" si="30"/>
        <v>0</v>
      </c>
      <c r="S80" s="368">
        <f>SUMPRODUCT((((AB$5:FI$5)/3)&gt;=(AB80:FI80))*1)-$B$5+B80-1</f>
        <v>0</v>
      </c>
      <c r="T80" s="163">
        <f t="shared" si="31"/>
        <v>0</v>
      </c>
      <c r="U80" s="369">
        <f>SUMPRODUCT((((AB$5:FI$5)/2)&gt;=(AB80:FI80))*1)-$B$5+B80-1</f>
        <v>0</v>
      </c>
      <c r="V80" s="164">
        <f t="shared" si="32"/>
        <v>0</v>
      </c>
      <c r="W80" s="165">
        <f t="array" ref="W80">SUM(1*(AB$5:FI$5=AB80:FI80))-1</f>
        <v>0</v>
      </c>
      <c r="X80" s="166">
        <f t="shared" si="33"/>
        <v>0</v>
      </c>
      <c r="Y80" s="395">
        <f t="shared" si="34"/>
        <v>15</v>
      </c>
      <c r="Z80" s="395">
        <f t="shared" si="35"/>
        <v>17</v>
      </c>
      <c r="AA80" s="403">
        <f t="shared" si="36"/>
        <v>0.88235294117647056</v>
      </c>
      <c r="AB80" s="100"/>
      <c r="AC80" s="101"/>
      <c r="AD80" s="101"/>
      <c r="AE80" s="112"/>
      <c r="AF80" s="112"/>
      <c r="AG80" s="112"/>
      <c r="AH80" s="112"/>
      <c r="AI80" s="112"/>
      <c r="AJ80" s="112"/>
      <c r="AK80" s="112"/>
      <c r="AL80" s="112"/>
      <c r="AM80" s="103"/>
      <c r="AN80" s="103"/>
      <c r="AO80" s="103"/>
      <c r="AP80" s="103"/>
      <c r="AQ80" s="103"/>
      <c r="AR80" s="103"/>
      <c r="AS80" s="103"/>
      <c r="AT80" s="104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2"/>
      <c r="CZ80" s="102"/>
      <c r="DA80" s="102"/>
      <c r="DB80" s="110"/>
      <c r="DC80" s="110"/>
      <c r="DD80" s="110">
        <v>15</v>
      </c>
      <c r="DE80" s="110"/>
      <c r="DF80" s="110"/>
      <c r="DG80" s="110"/>
      <c r="DH80" s="110"/>
      <c r="DI80" s="110"/>
      <c r="DJ80" s="110"/>
      <c r="DK80" s="110"/>
      <c r="DL80" s="373"/>
      <c r="DM80" s="373"/>
      <c r="DN80" s="373"/>
      <c r="DO80" s="373"/>
      <c r="DP80" s="373"/>
      <c r="DQ80" s="373"/>
      <c r="DR80" s="526"/>
      <c r="DS80" s="526"/>
      <c r="DT80" s="526"/>
      <c r="DU80" s="526"/>
      <c r="DV80" s="526"/>
      <c r="DW80" s="526"/>
      <c r="DX80" s="526"/>
      <c r="DY80" s="526"/>
      <c r="DZ80" s="649"/>
      <c r="EA80" s="649"/>
      <c r="EB80" s="649"/>
      <c r="EC80" s="649"/>
      <c r="ED80" s="649"/>
      <c r="EE80" s="649"/>
      <c r="EF80" s="649"/>
      <c r="EG80" s="649"/>
      <c r="EH80" s="649"/>
      <c r="EI80" s="649"/>
      <c r="EJ80" s="649"/>
      <c r="EK80" s="649"/>
      <c r="EL80" s="649"/>
      <c r="EM80" s="649"/>
      <c r="EN80" s="768"/>
      <c r="EO80" s="768"/>
      <c r="EP80" s="768"/>
      <c r="EQ80" s="768"/>
      <c r="ER80" s="768"/>
      <c r="ES80" s="768"/>
      <c r="ET80" s="768"/>
      <c r="EU80" s="768"/>
      <c r="EV80" s="768"/>
      <c r="EW80" s="768"/>
      <c r="EX80" s="768"/>
      <c r="EY80" s="768"/>
      <c r="EZ80" s="768"/>
      <c r="FA80" s="768"/>
      <c r="FB80" s="1663"/>
      <c r="FC80" s="1663"/>
      <c r="FD80" s="1663"/>
      <c r="FE80" s="1663"/>
      <c r="FF80" s="1663"/>
      <c r="FG80" s="1663"/>
      <c r="FH80" s="1663"/>
      <c r="FI80" s="1667"/>
    </row>
    <row r="81" spans="1:165" s="489" customFormat="1" ht="11.1" customHeight="1" x14ac:dyDescent="0.2">
      <c r="A81" s="59" t="s">
        <v>167</v>
      </c>
      <c r="B81" s="458">
        <f t="shared" si="20"/>
        <v>1</v>
      </c>
      <c r="C81" s="457">
        <f t="shared" si="21"/>
        <v>7.2992700729927005E-3</v>
      </c>
      <c r="D81" s="413">
        <f t="array" ref="D81">MIN(IF(AB81:FI81&gt;=1,$AB$3:$FI$3))</f>
        <v>41397</v>
      </c>
      <c r="E81" s="410">
        <f t="array" ref="E81">MAX(IF(AB81:FI81&gt;=1,$AB$3:$FI$3))</f>
        <v>41397</v>
      </c>
      <c r="F81" s="452">
        <f t="shared" si="22"/>
        <v>0</v>
      </c>
      <c r="G81" s="456">
        <f t="shared" si="23"/>
        <v>0</v>
      </c>
      <c r="H81" s="639" t="str">
        <f t="shared" si="24"/>
        <v>-</v>
      </c>
      <c r="I81" s="381" t="str">
        <f t="array" ref="I81">IF((F81&gt;=1),MAX(IF(AB81:FI81=1,$AB$3:$FI$3)),"-")</f>
        <v>-</v>
      </c>
      <c r="J81" s="775" t="str">
        <f t="array" ref="J81">IF((F81&gt;=1),MAX(IF(AB81:FI81=1,$AB$2:$FI$2)),"-")</f>
        <v>-</v>
      </c>
      <c r="K81" s="390">
        <f ca="1">IF(F81&gt;=1,COUNTIF(OFFSET(AB81,,J81,1,($FI$2-J81)),"&gt;1"),B81)</f>
        <v>1</v>
      </c>
      <c r="L81" s="390" t="str">
        <f ca="1">IF(F81&gt;=1,COUNTBLANK(OFFSET(AB81,,J81,1,($FI$2-J81)))+K81-1,"-")</f>
        <v>-</v>
      </c>
      <c r="M81" s="455">
        <f t="shared" si="25"/>
        <v>0</v>
      </c>
      <c r="N81" s="454">
        <f t="shared" si="26"/>
        <v>0</v>
      </c>
      <c r="O81" s="162">
        <f t="shared" si="27"/>
        <v>0</v>
      </c>
      <c r="P81" s="453">
        <f t="shared" si="28"/>
        <v>0</v>
      </c>
      <c r="Q81" s="452">
        <f t="shared" si="29"/>
        <v>0</v>
      </c>
      <c r="R81" s="451">
        <f t="shared" si="30"/>
        <v>0</v>
      </c>
      <c r="S81" s="368">
        <f>SUMPRODUCT((((AB$5:FI$5)/3)&gt;=(AB81:FI81))*1)-$B$5+B81-1</f>
        <v>0</v>
      </c>
      <c r="T81" s="163">
        <f t="shared" si="31"/>
        <v>0</v>
      </c>
      <c r="U81" s="369">
        <f>SUMPRODUCT((((AB$5:FI$5)/2)&gt;=(AB81:FI81))*1)-$B$5+B81-1</f>
        <v>1</v>
      </c>
      <c r="V81" s="164">
        <f t="shared" si="32"/>
        <v>1</v>
      </c>
      <c r="W81" s="165">
        <f t="array" ref="W81">SUM(1*(AB$5:FI$5=AB81:FI81))-1</f>
        <v>0</v>
      </c>
      <c r="X81" s="166">
        <f t="shared" si="33"/>
        <v>0</v>
      </c>
      <c r="Y81" s="395">
        <f t="shared" si="34"/>
        <v>7</v>
      </c>
      <c r="Z81" s="395">
        <f t="shared" si="35"/>
        <v>17</v>
      </c>
      <c r="AA81" s="403">
        <f t="shared" si="36"/>
        <v>0.41176470588235292</v>
      </c>
      <c r="AB81" s="100"/>
      <c r="AC81" s="101"/>
      <c r="AD81" s="101"/>
      <c r="AE81" s="112"/>
      <c r="AF81" s="112"/>
      <c r="AG81" s="112"/>
      <c r="AH81" s="112"/>
      <c r="AI81" s="112"/>
      <c r="AJ81" s="112"/>
      <c r="AK81" s="112"/>
      <c r="AL81" s="112"/>
      <c r="AM81" s="103"/>
      <c r="AN81" s="103"/>
      <c r="AO81" s="103"/>
      <c r="AP81" s="103"/>
      <c r="AQ81" s="103"/>
      <c r="AR81" s="103"/>
      <c r="AS81" s="103"/>
      <c r="AT81" s="104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>
        <v>7</v>
      </c>
      <c r="CL81" s="108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2"/>
      <c r="CZ81" s="102"/>
      <c r="DA81" s="102"/>
      <c r="DB81" s="110"/>
      <c r="DC81" s="110"/>
      <c r="DD81" s="110"/>
      <c r="DE81" s="110"/>
      <c r="DF81" s="110"/>
      <c r="DG81" s="110"/>
      <c r="DH81" s="110"/>
      <c r="DI81" s="110"/>
      <c r="DJ81" s="110"/>
      <c r="DK81" s="110"/>
      <c r="DL81" s="373"/>
      <c r="DM81" s="373"/>
      <c r="DN81" s="373"/>
      <c r="DO81" s="373"/>
      <c r="DP81" s="373"/>
      <c r="DQ81" s="373"/>
      <c r="DR81" s="526"/>
      <c r="DS81" s="526"/>
      <c r="DT81" s="526"/>
      <c r="DU81" s="526"/>
      <c r="DV81" s="526"/>
      <c r="DW81" s="526"/>
      <c r="DX81" s="526"/>
      <c r="DY81" s="526"/>
      <c r="DZ81" s="649"/>
      <c r="EA81" s="649"/>
      <c r="EB81" s="649"/>
      <c r="EC81" s="649"/>
      <c r="ED81" s="649"/>
      <c r="EE81" s="649"/>
      <c r="EF81" s="649"/>
      <c r="EG81" s="649"/>
      <c r="EH81" s="649"/>
      <c r="EI81" s="649"/>
      <c r="EJ81" s="649"/>
      <c r="EK81" s="649"/>
      <c r="EL81" s="649"/>
      <c r="EM81" s="649"/>
      <c r="EN81" s="768"/>
      <c r="EO81" s="768"/>
      <c r="EP81" s="768"/>
      <c r="EQ81" s="768"/>
      <c r="ER81" s="768"/>
      <c r="ES81" s="768"/>
      <c r="ET81" s="768"/>
      <c r="EU81" s="768"/>
      <c r="EV81" s="768"/>
      <c r="EW81" s="768"/>
      <c r="EX81" s="768"/>
      <c r="EY81" s="768"/>
      <c r="EZ81" s="768"/>
      <c r="FA81" s="768"/>
      <c r="FB81" s="1663"/>
      <c r="FC81" s="1663"/>
      <c r="FD81" s="1663"/>
      <c r="FE81" s="1663"/>
      <c r="FF81" s="1663"/>
      <c r="FG81" s="1663"/>
      <c r="FH81" s="1663"/>
      <c r="FI81" s="1667"/>
    </row>
    <row r="82" spans="1:165" s="489" customFormat="1" ht="11.1" customHeight="1" x14ac:dyDescent="0.2">
      <c r="A82" s="59" t="s">
        <v>6</v>
      </c>
      <c r="B82" s="458">
        <f t="shared" si="20"/>
        <v>5</v>
      </c>
      <c r="C82" s="457">
        <f t="shared" si="21"/>
        <v>3.6496350364963501E-2</v>
      </c>
      <c r="D82" s="413">
        <f t="array" ref="D82">MIN(IF(AB82:FI82&gt;=1,$AB$3:$FI$3))</f>
        <v>39389</v>
      </c>
      <c r="E82" s="410">
        <f t="array" ref="E82">MAX(IF(AB82:FI82&gt;=1,$AB$3:$FI$3))</f>
        <v>39536</v>
      </c>
      <c r="F82" s="452">
        <f t="shared" si="22"/>
        <v>0</v>
      </c>
      <c r="G82" s="456">
        <f t="shared" si="23"/>
        <v>0</v>
      </c>
      <c r="H82" s="639" t="str">
        <f t="shared" si="24"/>
        <v>-</v>
      </c>
      <c r="I82" s="381" t="str">
        <f t="array" ref="I82">IF((F82&gt;=1),MAX(IF(AB82:FI82=1,$AB$3:$FI$3)),"-")</f>
        <v>-</v>
      </c>
      <c r="J82" s="775" t="str">
        <f t="array" ref="J82">IF((F82&gt;=1),MAX(IF(AB82:FI82=1,$AB$2:$FI$2)),"-")</f>
        <v>-</v>
      </c>
      <c r="K82" s="390">
        <f ca="1">IF(F82&gt;=1,COUNTIF(OFFSET(AB82,,J82,1,($FI$2-J82)),"&gt;1"),B82)</f>
        <v>5</v>
      </c>
      <c r="L82" s="390" t="str">
        <f ca="1">IF(F82&gt;=1,COUNTBLANK(OFFSET(AB82,,J82,1,($FI$2-J82)))+K82-1,"-")</f>
        <v>-</v>
      </c>
      <c r="M82" s="455">
        <f t="shared" si="25"/>
        <v>0</v>
      </c>
      <c r="N82" s="454">
        <f t="shared" si="26"/>
        <v>0</v>
      </c>
      <c r="O82" s="162">
        <f t="shared" si="27"/>
        <v>0</v>
      </c>
      <c r="P82" s="453">
        <f t="shared" si="28"/>
        <v>0</v>
      </c>
      <c r="Q82" s="452">
        <f t="shared" si="29"/>
        <v>0</v>
      </c>
      <c r="R82" s="451">
        <f t="shared" si="30"/>
        <v>0</v>
      </c>
      <c r="S82" s="368">
        <f>SUMPRODUCT((((AB$5:FI$5)/3)&gt;=(AB82:FI82))*1)-$B$5+B82-1</f>
        <v>0</v>
      </c>
      <c r="T82" s="163">
        <f t="shared" si="31"/>
        <v>0</v>
      </c>
      <c r="U82" s="369">
        <f>SUMPRODUCT((((AB$5:FI$5)/2)&gt;=(AB82:FI82))*1)-$B$5+B82-1</f>
        <v>0</v>
      </c>
      <c r="V82" s="164">
        <f t="shared" si="32"/>
        <v>0</v>
      </c>
      <c r="W82" s="165">
        <f t="array" ref="W82">SUM(1*(AB$5:FI$5=AB82:FI82))-1</f>
        <v>1</v>
      </c>
      <c r="X82" s="166">
        <f t="shared" si="33"/>
        <v>0.2</v>
      </c>
      <c r="Y82" s="395">
        <f t="shared" si="34"/>
        <v>10.6</v>
      </c>
      <c r="Z82" s="395">
        <f t="shared" si="35"/>
        <v>13.4</v>
      </c>
      <c r="AA82" s="403">
        <f t="shared" si="36"/>
        <v>0.79104477611940294</v>
      </c>
      <c r="AB82" s="100"/>
      <c r="AC82" s="101"/>
      <c r="AD82" s="101"/>
      <c r="AE82" s="102"/>
      <c r="AF82" s="102">
        <v>10</v>
      </c>
      <c r="AG82" s="102">
        <v>10</v>
      </c>
      <c r="AH82" s="102">
        <v>11</v>
      </c>
      <c r="AI82" s="102">
        <v>8</v>
      </c>
      <c r="AJ82" s="102">
        <v>14</v>
      </c>
      <c r="AK82" s="102"/>
      <c r="AL82" s="102"/>
      <c r="AM82" s="104"/>
      <c r="AN82" s="104"/>
      <c r="AO82" s="104"/>
      <c r="AP82" s="104"/>
      <c r="AQ82" s="104"/>
      <c r="AR82" s="104"/>
      <c r="AS82" s="104"/>
      <c r="AT82" s="104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2"/>
      <c r="CZ82" s="102"/>
      <c r="DA82" s="102"/>
      <c r="DB82" s="110"/>
      <c r="DC82" s="110"/>
      <c r="DD82" s="110"/>
      <c r="DE82" s="110"/>
      <c r="DF82" s="110"/>
      <c r="DG82" s="110"/>
      <c r="DH82" s="110"/>
      <c r="DI82" s="110"/>
      <c r="DJ82" s="110"/>
      <c r="DK82" s="110"/>
      <c r="DL82" s="373"/>
      <c r="DM82" s="373"/>
      <c r="DN82" s="373"/>
      <c r="DO82" s="373"/>
      <c r="DP82" s="373"/>
      <c r="DQ82" s="373"/>
      <c r="DR82" s="526"/>
      <c r="DS82" s="526"/>
      <c r="DT82" s="526"/>
      <c r="DU82" s="526"/>
      <c r="DV82" s="526"/>
      <c r="DW82" s="526"/>
      <c r="DX82" s="526"/>
      <c r="DY82" s="526"/>
      <c r="DZ82" s="649"/>
      <c r="EA82" s="649"/>
      <c r="EB82" s="649"/>
      <c r="EC82" s="649"/>
      <c r="ED82" s="649"/>
      <c r="EE82" s="649"/>
      <c r="EF82" s="649"/>
      <c r="EG82" s="649"/>
      <c r="EH82" s="649"/>
      <c r="EI82" s="649"/>
      <c r="EJ82" s="649"/>
      <c r="EK82" s="649"/>
      <c r="EL82" s="649"/>
      <c r="EM82" s="649"/>
      <c r="EN82" s="768"/>
      <c r="EO82" s="768"/>
      <c r="EP82" s="768"/>
      <c r="EQ82" s="768"/>
      <c r="ER82" s="768"/>
      <c r="ES82" s="768"/>
      <c r="ET82" s="768"/>
      <c r="EU82" s="768"/>
      <c r="EV82" s="768"/>
      <c r="EW82" s="768"/>
      <c r="EX82" s="768"/>
      <c r="EY82" s="768"/>
      <c r="EZ82" s="768"/>
      <c r="FA82" s="768"/>
      <c r="FB82" s="1663"/>
      <c r="FC82" s="1663"/>
      <c r="FD82" s="1663"/>
      <c r="FE82" s="1663"/>
      <c r="FF82" s="1663"/>
      <c r="FG82" s="1663"/>
      <c r="FH82" s="1663"/>
      <c r="FI82" s="1667"/>
    </row>
    <row r="83" spans="1:165" s="489" customFormat="1" ht="11.1" customHeight="1" x14ac:dyDescent="0.2">
      <c r="A83" s="62" t="s">
        <v>223</v>
      </c>
      <c r="B83" s="458">
        <f t="shared" si="20"/>
        <v>30</v>
      </c>
      <c r="C83" s="457">
        <f t="shared" si="21"/>
        <v>0.21897810218978103</v>
      </c>
      <c r="D83" s="413">
        <f t="array" ref="D83">MIN(IF(AB83:FI83&gt;=1,$AB$3:$FI$3))</f>
        <v>41180</v>
      </c>
      <c r="E83" s="410">
        <f t="array" ref="E83">MAX(IF(AB83:FI83&gt;=1,$AB$3:$FI$3))</f>
        <v>43091</v>
      </c>
      <c r="F83" s="452">
        <f t="shared" si="22"/>
        <v>1</v>
      </c>
      <c r="G83" s="456">
        <f t="shared" si="23"/>
        <v>3.3333333333333333E-2</v>
      </c>
      <c r="H83" s="639">
        <f t="shared" si="24"/>
        <v>0.33333333333333331</v>
      </c>
      <c r="I83" s="381">
        <f t="array" ref="I83">IF((F83&gt;=1),MAX(IF(AB83:FI83=1,$AB$3:$FI$3)),"-")</f>
        <v>41803</v>
      </c>
      <c r="J83" s="775">
        <f t="array" ref="J83">IF((F83&gt;=1),MAX(IF(AB83:FI83=1,$AB$2:$FI$2)),"-")</f>
        <v>75</v>
      </c>
      <c r="K83" s="390">
        <f ca="1">IF(F83&gt;=1,COUNTIF(OFFSET(AB83,,J83,1,($FI$2-J83)),"&gt;1"),B83)</f>
        <v>15</v>
      </c>
      <c r="L83" s="390">
        <f ca="1">IF(F83&gt;=1,COUNTBLANK(OFFSET(AB83,,J83,1,($FI$2-J83)))+K83-1,"-")</f>
        <v>62</v>
      </c>
      <c r="M83" s="455">
        <f t="shared" si="25"/>
        <v>2</v>
      </c>
      <c r="N83" s="454">
        <f t="shared" si="26"/>
        <v>6.6666666666666666E-2</v>
      </c>
      <c r="O83" s="162">
        <f t="shared" si="27"/>
        <v>2</v>
      </c>
      <c r="P83" s="453">
        <f t="shared" si="28"/>
        <v>6.6666666666666666E-2</v>
      </c>
      <c r="Q83" s="452">
        <f t="shared" si="29"/>
        <v>5</v>
      </c>
      <c r="R83" s="451">
        <f t="shared" si="30"/>
        <v>0.16666666666666666</v>
      </c>
      <c r="S83" s="368">
        <f>SUMPRODUCT((((AB$5:FI$5)/3)&gt;=(AB83:FI83))*1)-$B$5+B83-1</f>
        <v>7</v>
      </c>
      <c r="T83" s="163">
        <f t="shared" si="31"/>
        <v>0.23333333333333334</v>
      </c>
      <c r="U83" s="369">
        <f>SUMPRODUCT((((AB$5:FI$5)/2)&gt;=(AB83:FI83))*1)-$B$5+B83-1</f>
        <v>13</v>
      </c>
      <c r="V83" s="164">
        <f t="shared" si="32"/>
        <v>0.43333333333333335</v>
      </c>
      <c r="W83" s="165">
        <f t="array" ref="W83">SUM(1*(AB$5:FI$5=AB83:FI83))-1</f>
        <v>3</v>
      </c>
      <c r="X83" s="166">
        <f t="shared" si="33"/>
        <v>0.1</v>
      </c>
      <c r="Y83" s="395">
        <f t="shared" si="34"/>
        <v>8.1666666666666661</v>
      </c>
      <c r="Z83" s="395">
        <f t="shared" si="35"/>
        <v>14.333333333333334</v>
      </c>
      <c r="AA83" s="403">
        <f t="shared" si="36"/>
        <v>0.56976744186046502</v>
      </c>
      <c r="AB83" s="100"/>
      <c r="AC83" s="101"/>
      <c r="AD83" s="101"/>
      <c r="AE83" s="112"/>
      <c r="AF83" s="112"/>
      <c r="AG83" s="112"/>
      <c r="AH83" s="112"/>
      <c r="AI83" s="112"/>
      <c r="AJ83" s="112"/>
      <c r="AK83" s="112"/>
      <c r="AL83" s="112"/>
      <c r="AM83" s="103"/>
      <c r="AN83" s="103"/>
      <c r="AO83" s="103"/>
      <c r="AP83" s="103"/>
      <c r="AQ83" s="103"/>
      <c r="AR83" s="103"/>
      <c r="AS83" s="103"/>
      <c r="AT83" s="104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8"/>
      <c r="CA83" s="108"/>
      <c r="CB83" s="108">
        <v>7</v>
      </c>
      <c r="CC83" s="108">
        <v>6</v>
      </c>
      <c r="CD83" s="108">
        <v>10</v>
      </c>
      <c r="CE83" s="108">
        <v>3</v>
      </c>
      <c r="CF83" s="108"/>
      <c r="CG83" s="108"/>
      <c r="CH83" s="108">
        <v>11</v>
      </c>
      <c r="CI83" s="108"/>
      <c r="CJ83" s="108">
        <v>4</v>
      </c>
      <c r="CK83" s="108"/>
      <c r="CL83" s="108"/>
      <c r="CM83" s="109"/>
      <c r="CN83" s="109">
        <v>11</v>
      </c>
      <c r="CO83" s="109"/>
      <c r="CP83" s="109">
        <v>5</v>
      </c>
      <c r="CQ83" s="109">
        <v>17</v>
      </c>
      <c r="CR83" s="109">
        <v>12</v>
      </c>
      <c r="CS83" s="109">
        <v>6</v>
      </c>
      <c r="CT83" s="109">
        <v>11</v>
      </c>
      <c r="CU83" s="109">
        <v>10</v>
      </c>
      <c r="CV83" s="109">
        <v>18</v>
      </c>
      <c r="CW83" s="109"/>
      <c r="CX83" s="109">
        <v>1</v>
      </c>
      <c r="CY83" s="102">
        <v>7</v>
      </c>
      <c r="CZ83" s="102">
        <v>8</v>
      </c>
      <c r="DA83" s="102"/>
      <c r="DB83" s="110">
        <v>3</v>
      </c>
      <c r="DC83" s="110"/>
      <c r="DD83" s="110"/>
      <c r="DE83" s="110">
        <v>13</v>
      </c>
      <c r="DF83" s="110"/>
      <c r="DG83" s="110">
        <v>8</v>
      </c>
      <c r="DH83" s="110"/>
      <c r="DI83" s="110"/>
      <c r="DJ83" s="110"/>
      <c r="DK83" s="110">
        <v>13</v>
      </c>
      <c r="DL83" s="373">
        <v>2</v>
      </c>
      <c r="DM83" s="373">
        <v>2</v>
      </c>
      <c r="DN83" s="373"/>
      <c r="DO83" s="373"/>
      <c r="DP83" s="373"/>
      <c r="DQ83" s="373"/>
      <c r="DR83" s="526"/>
      <c r="DS83" s="526">
        <v>9</v>
      </c>
      <c r="DT83" s="526">
        <v>5</v>
      </c>
      <c r="DU83" s="526"/>
      <c r="DV83" s="526"/>
      <c r="DW83" s="526">
        <v>14</v>
      </c>
      <c r="DX83" s="526"/>
      <c r="DY83" s="526"/>
      <c r="DZ83" s="649"/>
      <c r="EA83" s="649"/>
      <c r="EB83" s="649"/>
      <c r="EC83" s="649"/>
      <c r="ED83" s="649"/>
      <c r="EE83" s="649"/>
      <c r="EF83" s="649"/>
      <c r="EG83" s="649"/>
      <c r="EH83" s="649"/>
      <c r="EI83" s="649"/>
      <c r="EJ83" s="649"/>
      <c r="EK83" s="649"/>
      <c r="EL83" s="649"/>
      <c r="EM83" s="649"/>
      <c r="EN83" s="768"/>
      <c r="EO83" s="768">
        <v>5</v>
      </c>
      <c r="EP83" s="768">
        <v>7</v>
      </c>
      <c r="EQ83" s="768">
        <v>11</v>
      </c>
      <c r="ER83" s="768">
        <v>6</v>
      </c>
      <c r="ES83" s="768"/>
      <c r="ET83" s="768"/>
      <c r="EU83" s="768"/>
      <c r="EV83" s="768"/>
      <c r="EW83" s="768"/>
      <c r="EX83" s="768"/>
      <c r="EY83" s="768"/>
      <c r="EZ83" s="768"/>
      <c r="FA83" s="768"/>
      <c r="FB83" s="1663"/>
      <c r="FC83" s="1663"/>
      <c r="FD83" s="1663"/>
      <c r="FE83" s="1663"/>
      <c r="FF83" s="1663"/>
      <c r="FG83" s="1663"/>
      <c r="FH83" s="1663"/>
      <c r="FI83" s="1667"/>
    </row>
    <row r="84" spans="1:165" s="489" customFormat="1" ht="11.1" customHeight="1" x14ac:dyDescent="0.2">
      <c r="A84" s="59" t="s">
        <v>236</v>
      </c>
      <c r="B84" s="458">
        <f t="shared" si="20"/>
        <v>1</v>
      </c>
      <c r="C84" s="457">
        <f t="shared" si="21"/>
        <v>7.2992700729927005E-3</v>
      </c>
      <c r="D84" s="413">
        <f t="array" ref="D84">MIN(IF(AB84:FI84&gt;=1,$AB$3:$FI$3))</f>
        <v>41943</v>
      </c>
      <c r="E84" s="410">
        <f t="array" ref="E84">MAX(IF(AB84:FI84&gt;=1,$AB$3:$FI$3))</f>
        <v>41943</v>
      </c>
      <c r="F84" s="452">
        <f t="shared" si="22"/>
        <v>0</v>
      </c>
      <c r="G84" s="456">
        <f t="shared" si="23"/>
        <v>0</v>
      </c>
      <c r="H84" s="639" t="str">
        <f t="shared" si="24"/>
        <v>-</v>
      </c>
      <c r="I84" s="381" t="str">
        <f t="array" ref="I84">IF((F84&gt;=1),MAX(IF(AB84:FI84=1,$AB$3:$FI$3)),"-")</f>
        <v>-</v>
      </c>
      <c r="J84" s="775" t="str">
        <f t="array" ref="J84">IF((F84&gt;=1),MAX(IF(AB84:FI84=1,$AB$2:$FI$2)),"-")</f>
        <v>-</v>
      </c>
      <c r="K84" s="390">
        <f ca="1">IF(F84&gt;=1,COUNTIF(OFFSET(AB84,,J84,1,($FI$2-J84)),"&gt;1"),B84)</f>
        <v>1</v>
      </c>
      <c r="L84" s="390" t="str">
        <f ca="1">IF(F84&gt;=1,COUNTBLANK(OFFSET(AB84,,J84,1,($FI$2-J84)))+K84-1,"-")</f>
        <v>-</v>
      </c>
      <c r="M84" s="455">
        <f t="shared" si="25"/>
        <v>0</v>
      </c>
      <c r="N84" s="454">
        <f t="shared" si="26"/>
        <v>0</v>
      </c>
      <c r="O84" s="162">
        <f t="shared" si="27"/>
        <v>0</v>
      </c>
      <c r="P84" s="453">
        <f t="shared" si="28"/>
        <v>0</v>
      </c>
      <c r="Q84" s="452">
        <f t="shared" si="29"/>
        <v>0</v>
      </c>
      <c r="R84" s="451">
        <f t="shared" si="30"/>
        <v>0</v>
      </c>
      <c r="S84" s="368">
        <f>SUMPRODUCT((((AB$5:FI$5)/3)&gt;=(AB84:FI84))*1)-$B$5+B84-1</f>
        <v>1</v>
      </c>
      <c r="T84" s="163">
        <f t="shared" si="31"/>
        <v>1</v>
      </c>
      <c r="U84" s="369">
        <f>SUMPRODUCT((((AB$5:FI$5)/2)&gt;=(AB84:FI84))*1)-$B$5+B84-1</f>
        <v>1</v>
      </c>
      <c r="V84" s="164">
        <f t="shared" si="32"/>
        <v>1</v>
      </c>
      <c r="W84" s="165">
        <f t="array" ref="W84">SUM(1*(AB$5:FI$5=AB84:FI84))-1</f>
        <v>0</v>
      </c>
      <c r="X84" s="166">
        <f t="shared" si="33"/>
        <v>0</v>
      </c>
      <c r="Y84" s="395">
        <f t="shared" si="34"/>
        <v>4</v>
      </c>
      <c r="Z84" s="395">
        <f t="shared" si="35"/>
        <v>16</v>
      </c>
      <c r="AA84" s="403">
        <f t="shared" si="36"/>
        <v>0.25</v>
      </c>
      <c r="AB84" s="100"/>
      <c r="AC84" s="101"/>
      <c r="AD84" s="101"/>
      <c r="AE84" s="112"/>
      <c r="AF84" s="112"/>
      <c r="AG84" s="112"/>
      <c r="AH84" s="112"/>
      <c r="AI84" s="112"/>
      <c r="AJ84" s="112"/>
      <c r="AK84" s="112"/>
      <c r="AL84" s="112"/>
      <c r="AM84" s="103"/>
      <c r="AN84" s="103"/>
      <c r="AO84" s="103"/>
      <c r="AP84" s="103"/>
      <c r="AQ84" s="103"/>
      <c r="AR84" s="103"/>
      <c r="AS84" s="103"/>
      <c r="AT84" s="104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2"/>
      <c r="CZ84" s="102"/>
      <c r="DA84" s="102">
        <v>4</v>
      </c>
      <c r="DB84" s="110"/>
      <c r="DC84" s="110"/>
      <c r="DD84" s="110"/>
      <c r="DE84" s="110"/>
      <c r="DF84" s="110"/>
      <c r="DG84" s="110"/>
      <c r="DH84" s="110"/>
      <c r="DI84" s="110"/>
      <c r="DJ84" s="110"/>
      <c r="DK84" s="110"/>
      <c r="DL84" s="373"/>
      <c r="DM84" s="373"/>
      <c r="DN84" s="373"/>
      <c r="DO84" s="373"/>
      <c r="DP84" s="373"/>
      <c r="DQ84" s="373"/>
      <c r="DR84" s="526"/>
      <c r="DS84" s="526"/>
      <c r="DT84" s="526"/>
      <c r="DU84" s="526"/>
      <c r="DV84" s="526"/>
      <c r="DW84" s="526"/>
      <c r="DX84" s="526"/>
      <c r="DY84" s="526"/>
      <c r="DZ84" s="649"/>
      <c r="EA84" s="649"/>
      <c r="EB84" s="649"/>
      <c r="EC84" s="649"/>
      <c r="ED84" s="649"/>
      <c r="EE84" s="649"/>
      <c r="EF84" s="649"/>
      <c r="EG84" s="649"/>
      <c r="EH84" s="649"/>
      <c r="EI84" s="649"/>
      <c r="EJ84" s="649"/>
      <c r="EK84" s="649"/>
      <c r="EL84" s="649"/>
      <c r="EM84" s="649"/>
      <c r="EN84" s="768"/>
      <c r="EO84" s="768"/>
      <c r="EP84" s="768"/>
      <c r="EQ84" s="768"/>
      <c r="ER84" s="768"/>
      <c r="ES84" s="768"/>
      <c r="ET84" s="768"/>
      <c r="EU84" s="768"/>
      <c r="EV84" s="768"/>
      <c r="EW84" s="768"/>
      <c r="EX84" s="768"/>
      <c r="EY84" s="768"/>
      <c r="EZ84" s="768"/>
      <c r="FA84" s="768"/>
      <c r="FB84" s="1663"/>
      <c r="FC84" s="1663"/>
      <c r="FD84" s="1663"/>
      <c r="FE84" s="1663"/>
      <c r="FF84" s="1663"/>
      <c r="FG84" s="1663"/>
      <c r="FH84" s="1663"/>
      <c r="FI84" s="1667"/>
    </row>
    <row r="85" spans="1:165" s="489" customFormat="1" ht="11.1" customHeight="1" x14ac:dyDescent="0.2">
      <c r="A85" s="59" t="s">
        <v>311</v>
      </c>
      <c r="B85" s="458">
        <f t="shared" si="20"/>
        <v>1</v>
      </c>
      <c r="C85" s="457">
        <f t="shared" si="21"/>
        <v>7.2992700729927005E-3</v>
      </c>
      <c r="D85" s="413">
        <f t="array" ref="D85">MIN(IF(AB85:FI85&gt;=1,$AB$3:$FI$3))</f>
        <v>42643</v>
      </c>
      <c r="E85" s="410">
        <f t="array" ref="E85">MAX(IF(AB85:FI85&gt;=1,$AB$3:$FI$3))</f>
        <v>42643</v>
      </c>
      <c r="F85" s="452">
        <f t="shared" si="22"/>
        <v>0</v>
      </c>
      <c r="G85" s="456">
        <f t="shared" si="23"/>
        <v>0</v>
      </c>
      <c r="H85" s="639" t="str">
        <f t="shared" si="24"/>
        <v>-</v>
      </c>
      <c r="I85" s="381" t="str">
        <f t="array" ref="I85">IF((F85&gt;=1),MAX(IF(AB85:FI85=1,$AB$3:$FI$3)),"-")</f>
        <v>-</v>
      </c>
      <c r="J85" s="775"/>
      <c r="K85" s="390">
        <f ca="1">IF(F85&gt;=1,COUNTIF(OFFSET(AB85,,J85,1,($FI$2-J85)),"&gt;1"),B85)</f>
        <v>1</v>
      </c>
      <c r="L85" s="390" t="str">
        <f ca="1">IF(F85&gt;=1,COUNTBLANK(OFFSET(AB85,,J85,1,($FI$2-J85)))+K85-1,"-")</f>
        <v>-</v>
      </c>
      <c r="M85" s="455">
        <f t="shared" si="25"/>
        <v>0</v>
      </c>
      <c r="N85" s="454">
        <f t="shared" si="26"/>
        <v>0</v>
      </c>
      <c r="O85" s="162">
        <f t="shared" si="27"/>
        <v>0</v>
      </c>
      <c r="P85" s="453">
        <f t="shared" si="28"/>
        <v>0</v>
      </c>
      <c r="Q85" s="452">
        <f t="shared" si="29"/>
        <v>0</v>
      </c>
      <c r="R85" s="451">
        <f t="shared" si="30"/>
        <v>0</v>
      </c>
      <c r="S85" s="368">
        <f>SUMPRODUCT((((AB$5:FI$5)/3)&gt;=(AB85:FI85))*1)-$B$5+B85-1</f>
        <v>0</v>
      </c>
      <c r="T85" s="163">
        <f t="shared" si="31"/>
        <v>0</v>
      </c>
      <c r="U85" s="369">
        <f>SUMPRODUCT((((AB$5:FI$5)/2)&gt;=(AB85:FI85))*1)-$B$5+B85-1</f>
        <v>0</v>
      </c>
      <c r="V85" s="164">
        <f t="shared" si="32"/>
        <v>0</v>
      </c>
      <c r="W85" s="165">
        <f t="array" ref="W85">SUM(1*(AB$5:FI$5=AB85:FI85))-1</f>
        <v>1</v>
      </c>
      <c r="X85" s="166">
        <f t="shared" si="33"/>
        <v>1</v>
      </c>
      <c r="Y85" s="395">
        <f t="shared" si="34"/>
        <v>12</v>
      </c>
      <c r="Z85" s="395">
        <f t="shared" si="35"/>
        <v>12</v>
      </c>
      <c r="AA85" s="403">
        <f t="shared" si="36"/>
        <v>1</v>
      </c>
      <c r="AB85" s="100"/>
      <c r="AC85" s="101"/>
      <c r="AD85" s="101"/>
      <c r="AE85" s="112"/>
      <c r="AF85" s="112"/>
      <c r="AG85" s="112"/>
      <c r="AH85" s="112"/>
      <c r="AI85" s="112"/>
      <c r="AJ85" s="112"/>
      <c r="AK85" s="112"/>
      <c r="AL85" s="112"/>
      <c r="AM85" s="103"/>
      <c r="AN85" s="103"/>
      <c r="AO85" s="103"/>
      <c r="AP85" s="103"/>
      <c r="AQ85" s="103"/>
      <c r="AR85" s="103"/>
      <c r="AS85" s="103"/>
      <c r="AT85" s="104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2"/>
      <c r="CZ85" s="102"/>
      <c r="DA85" s="102"/>
      <c r="DB85" s="110"/>
      <c r="DC85" s="110"/>
      <c r="DD85" s="110"/>
      <c r="DE85" s="110"/>
      <c r="DF85" s="110"/>
      <c r="DG85" s="110"/>
      <c r="DH85" s="110"/>
      <c r="DI85" s="110"/>
      <c r="DJ85" s="110"/>
      <c r="DK85" s="110"/>
      <c r="DL85" s="373"/>
      <c r="DM85" s="373"/>
      <c r="DN85" s="373"/>
      <c r="DO85" s="373"/>
      <c r="DP85" s="373"/>
      <c r="DQ85" s="373"/>
      <c r="DR85" s="526"/>
      <c r="DS85" s="526"/>
      <c r="DT85" s="526"/>
      <c r="DU85" s="526"/>
      <c r="DV85" s="526"/>
      <c r="DW85" s="526"/>
      <c r="DX85" s="526"/>
      <c r="DY85" s="526"/>
      <c r="DZ85" s="649"/>
      <c r="EA85" s="649">
        <v>12</v>
      </c>
      <c r="EB85" s="649"/>
      <c r="EC85" s="649"/>
      <c r="ED85" s="649"/>
      <c r="EE85" s="649"/>
      <c r="EF85" s="649"/>
      <c r="EG85" s="649"/>
      <c r="EH85" s="649"/>
      <c r="EI85" s="649"/>
      <c r="EJ85" s="649"/>
      <c r="EK85" s="649"/>
      <c r="EL85" s="649"/>
      <c r="EM85" s="649"/>
      <c r="EN85" s="768"/>
      <c r="EO85" s="768"/>
      <c r="EP85" s="768"/>
      <c r="EQ85" s="768"/>
      <c r="ER85" s="768"/>
      <c r="ES85" s="768"/>
      <c r="ET85" s="768"/>
      <c r="EU85" s="768"/>
      <c r="EV85" s="768"/>
      <c r="EW85" s="768"/>
      <c r="EX85" s="768"/>
      <c r="EY85" s="768"/>
      <c r="EZ85" s="768"/>
      <c r="FA85" s="768"/>
      <c r="FB85" s="1663"/>
      <c r="FC85" s="1663"/>
      <c r="FD85" s="1663"/>
      <c r="FE85" s="1663"/>
      <c r="FF85" s="1663"/>
      <c r="FG85" s="1663"/>
      <c r="FH85" s="1663"/>
      <c r="FI85" s="1667"/>
    </row>
    <row r="86" spans="1:165" s="489" customFormat="1" ht="11.1" customHeight="1" x14ac:dyDescent="0.2">
      <c r="A86" s="59" t="s">
        <v>218</v>
      </c>
      <c r="B86" s="458">
        <f t="shared" si="20"/>
        <v>1</v>
      </c>
      <c r="C86" s="457">
        <f t="shared" si="21"/>
        <v>7.2992700729927005E-3</v>
      </c>
      <c r="D86" s="413">
        <f t="array" ref="D86">MIN(IF(AB86:FI86&gt;=1,$AB$3:$FI$3))</f>
        <v>41880</v>
      </c>
      <c r="E86" s="410">
        <f t="array" ref="E86">MAX(IF(AB86:FI86&gt;=1,$AB$3:$FI$3))</f>
        <v>41880</v>
      </c>
      <c r="F86" s="452">
        <f t="shared" si="22"/>
        <v>0</v>
      </c>
      <c r="G86" s="456">
        <f t="shared" si="23"/>
        <v>0</v>
      </c>
      <c r="H86" s="639" t="str">
        <f t="shared" si="24"/>
        <v>-</v>
      </c>
      <c r="I86" s="381" t="str">
        <f t="array" ref="I86">IF((F86&gt;=1),MAX(IF(AB86:FI86=1,$AB$3:$FI$3)),"-")</f>
        <v>-</v>
      </c>
      <c r="J86" s="775" t="str">
        <f t="array" ref="J86">IF((F86&gt;=1),MAX(IF(AB86:FI86=1,$AB$2:$FI$2)),"-")</f>
        <v>-</v>
      </c>
      <c r="K86" s="390">
        <f ca="1">IF(F86&gt;=1,COUNTIF(OFFSET(AB86,,J86,1,($FI$2-J86)),"&gt;1"),B86)</f>
        <v>1</v>
      </c>
      <c r="L86" s="390" t="str">
        <f ca="1">IF(F86&gt;=1,COUNTBLANK(OFFSET(AB86,,J86,1,($FI$2-J86)))+K86-1,"-")</f>
        <v>-</v>
      </c>
      <c r="M86" s="455">
        <f t="shared" si="25"/>
        <v>0</v>
      </c>
      <c r="N86" s="454">
        <f t="shared" si="26"/>
        <v>0</v>
      </c>
      <c r="O86" s="162">
        <f t="shared" si="27"/>
        <v>0</v>
      </c>
      <c r="P86" s="453">
        <f t="shared" si="28"/>
        <v>0</v>
      </c>
      <c r="Q86" s="452">
        <f t="shared" si="29"/>
        <v>0</v>
      </c>
      <c r="R86" s="451">
        <f t="shared" si="30"/>
        <v>0</v>
      </c>
      <c r="S86" s="368">
        <f>SUMPRODUCT((((AB$5:FI$5)/3)&gt;=(AB86:FI86))*1)-$B$5+B86-1</f>
        <v>0</v>
      </c>
      <c r="T86" s="163">
        <f t="shared" si="31"/>
        <v>0</v>
      </c>
      <c r="U86" s="369">
        <f>SUMPRODUCT((((AB$5:FI$5)/2)&gt;=(AB86:FI86))*1)-$B$5+B86-1</f>
        <v>0</v>
      </c>
      <c r="V86" s="164">
        <f t="shared" si="32"/>
        <v>0</v>
      </c>
      <c r="W86" s="165">
        <f t="array" ref="W86">SUM(1*(AB$5:FI$5=AB86:FI86))-1</f>
        <v>0</v>
      </c>
      <c r="X86" s="166">
        <f t="shared" si="33"/>
        <v>0</v>
      </c>
      <c r="Y86" s="395">
        <f t="shared" si="34"/>
        <v>15</v>
      </c>
      <c r="Z86" s="395">
        <f t="shared" si="35"/>
        <v>17</v>
      </c>
      <c r="AA86" s="403">
        <f t="shared" si="36"/>
        <v>0.88235294117647056</v>
      </c>
      <c r="AB86" s="100"/>
      <c r="AC86" s="101"/>
      <c r="AD86" s="101"/>
      <c r="AE86" s="112"/>
      <c r="AF86" s="112"/>
      <c r="AG86" s="112"/>
      <c r="AH86" s="112"/>
      <c r="AI86" s="112"/>
      <c r="AJ86" s="112"/>
      <c r="AK86" s="112"/>
      <c r="AL86" s="112"/>
      <c r="AM86" s="104"/>
      <c r="AN86" s="104"/>
      <c r="AO86" s="104"/>
      <c r="AP86" s="104"/>
      <c r="AQ86" s="104"/>
      <c r="AR86" s="104"/>
      <c r="AS86" s="104"/>
      <c r="AT86" s="104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2">
        <v>15</v>
      </c>
      <c r="CZ86" s="102"/>
      <c r="DA86" s="102"/>
      <c r="DB86" s="110"/>
      <c r="DC86" s="110"/>
      <c r="DD86" s="110"/>
      <c r="DE86" s="110"/>
      <c r="DF86" s="110"/>
      <c r="DG86" s="110"/>
      <c r="DH86" s="110"/>
      <c r="DI86" s="110"/>
      <c r="DJ86" s="110"/>
      <c r="DK86" s="110"/>
      <c r="DL86" s="373"/>
      <c r="DM86" s="373"/>
      <c r="DN86" s="373"/>
      <c r="DO86" s="373"/>
      <c r="DP86" s="373"/>
      <c r="DQ86" s="373"/>
      <c r="DR86" s="526"/>
      <c r="DS86" s="526"/>
      <c r="DT86" s="526"/>
      <c r="DU86" s="526"/>
      <c r="DV86" s="526"/>
      <c r="DW86" s="526"/>
      <c r="DX86" s="526"/>
      <c r="DY86" s="526"/>
      <c r="DZ86" s="649"/>
      <c r="EA86" s="649"/>
      <c r="EB86" s="649"/>
      <c r="EC86" s="649"/>
      <c r="ED86" s="649"/>
      <c r="EE86" s="649"/>
      <c r="EF86" s="649"/>
      <c r="EG86" s="649"/>
      <c r="EH86" s="649"/>
      <c r="EI86" s="649"/>
      <c r="EJ86" s="649"/>
      <c r="EK86" s="649"/>
      <c r="EL86" s="649"/>
      <c r="EM86" s="649"/>
      <c r="EN86" s="768"/>
      <c r="EO86" s="768"/>
      <c r="EP86" s="768"/>
      <c r="EQ86" s="768"/>
      <c r="ER86" s="768"/>
      <c r="ES86" s="768"/>
      <c r="ET86" s="768"/>
      <c r="EU86" s="768"/>
      <c r="EV86" s="768"/>
      <c r="EW86" s="768"/>
      <c r="EX86" s="768"/>
      <c r="EY86" s="768"/>
      <c r="EZ86" s="768"/>
      <c r="FA86" s="768"/>
      <c r="FB86" s="1663"/>
      <c r="FC86" s="1663"/>
      <c r="FD86" s="1663"/>
      <c r="FE86" s="1663"/>
      <c r="FF86" s="1663"/>
      <c r="FG86" s="1663"/>
      <c r="FH86" s="1663"/>
      <c r="FI86" s="1667"/>
    </row>
    <row r="87" spans="1:165" s="489" customFormat="1" ht="11.1" customHeight="1" x14ac:dyDescent="0.2">
      <c r="A87" s="59" t="s">
        <v>206</v>
      </c>
      <c r="B87" s="458">
        <f t="shared" si="20"/>
        <v>30</v>
      </c>
      <c r="C87" s="457">
        <f t="shared" si="21"/>
        <v>0.21897810218978103</v>
      </c>
      <c r="D87" s="413">
        <f t="array" ref="D87">MIN(IF(AB87:FI87&gt;=1,$AB$3:$FI$3))</f>
        <v>41670</v>
      </c>
      <c r="E87" s="410">
        <f t="array" ref="E87">MAX(IF(AB87:FI87&gt;=1,$AB$3:$FI$3))</f>
        <v>43462</v>
      </c>
      <c r="F87" s="452">
        <f t="shared" si="22"/>
        <v>0</v>
      </c>
      <c r="G87" s="456">
        <f t="shared" si="23"/>
        <v>0</v>
      </c>
      <c r="H87" s="639" t="str">
        <f t="shared" si="24"/>
        <v>-</v>
      </c>
      <c r="I87" s="381" t="str">
        <f t="array" ref="I87">IF((F87&gt;=1),MAX(IF(AB87:FI87=1,$AB$3:$FI$3)),"-")</f>
        <v>-</v>
      </c>
      <c r="J87" s="775" t="str">
        <f t="array" ref="J87">IF((F87&gt;=1),MAX(IF(AB87:FI87=1,$AB$2:$FI$2)),"-")</f>
        <v>-</v>
      </c>
      <c r="K87" s="390">
        <f ca="1">IF(F87&gt;=1,COUNTIF(OFFSET(AB87,,J87,1,($FI$2-J87)),"&gt;1"),B87)</f>
        <v>30</v>
      </c>
      <c r="L87" s="390" t="str">
        <f ca="1">IF(F87&gt;=1,COUNTBLANK(OFFSET(AB87,,J87,1,($FI$2-J87)))+K87-1,"-")</f>
        <v>-</v>
      </c>
      <c r="M87" s="455">
        <f t="shared" si="25"/>
        <v>2</v>
      </c>
      <c r="N87" s="454">
        <f t="shared" si="26"/>
        <v>6.6666666666666666E-2</v>
      </c>
      <c r="O87" s="162">
        <f t="shared" si="27"/>
        <v>1</v>
      </c>
      <c r="P87" s="453">
        <f t="shared" si="28"/>
        <v>3.3333333333333333E-2</v>
      </c>
      <c r="Q87" s="452">
        <f t="shared" si="29"/>
        <v>3</v>
      </c>
      <c r="R87" s="451">
        <f t="shared" si="30"/>
        <v>0.1</v>
      </c>
      <c r="S87" s="368">
        <f>SUMPRODUCT((((AB$5:FI$5)/3)&gt;=(AB87:FI87))*1)-$B$5+B87-1</f>
        <v>5</v>
      </c>
      <c r="T87" s="163">
        <f t="shared" si="31"/>
        <v>0.16666666666666666</v>
      </c>
      <c r="U87" s="369">
        <f>SUMPRODUCT((((AB$5:FI$5)/2)&gt;=(AB87:FI87))*1)-$B$5+B87-1</f>
        <v>11</v>
      </c>
      <c r="V87" s="164">
        <f t="shared" si="32"/>
        <v>0.36666666666666664</v>
      </c>
      <c r="W87" s="165">
        <f t="array" ref="W87">SUM(1*(AB$5:FI$5=AB87:FI87))-1</f>
        <v>3</v>
      </c>
      <c r="X87" s="166">
        <f t="shared" si="33"/>
        <v>0.1</v>
      </c>
      <c r="Y87" s="395">
        <f t="shared" si="34"/>
        <v>9.4333333333333336</v>
      </c>
      <c r="Z87" s="395">
        <f t="shared" si="35"/>
        <v>15.133333333333333</v>
      </c>
      <c r="AA87" s="403">
        <f t="shared" si="36"/>
        <v>0.62334801762114544</v>
      </c>
      <c r="AB87" s="100"/>
      <c r="AC87" s="101"/>
      <c r="AD87" s="101"/>
      <c r="AE87" s="112"/>
      <c r="AF87" s="112"/>
      <c r="AG87" s="112"/>
      <c r="AH87" s="112"/>
      <c r="AI87" s="112"/>
      <c r="AJ87" s="112"/>
      <c r="AK87" s="112"/>
      <c r="AL87" s="112"/>
      <c r="AM87" s="103"/>
      <c r="AN87" s="103"/>
      <c r="AO87" s="103"/>
      <c r="AP87" s="103"/>
      <c r="AQ87" s="103"/>
      <c r="AR87" s="103"/>
      <c r="AS87" s="103"/>
      <c r="AT87" s="104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9"/>
      <c r="CN87" s="109"/>
      <c r="CO87" s="109"/>
      <c r="CP87" s="109"/>
      <c r="CQ87" s="109"/>
      <c r="CR87" s="109"/>
      <c r="CS87" s="109">
        <v>16</v>
      </c>
      <c r="CT87" s="109"/>
      <c r="CU87" s="109"/>
      <c r="CV87" s="109"/>
      <c r="CW87" s="109"/>
      <c r="CX87" s="109"/>
      <c r="CY87" s="102"/>
      <c r="CZ87" s="102"/>
      <c r="DA87" s="102"/>
      <c r="DB87" s="110"/>
      <c r="DC87" s="110"/>
      <c r="DD87" s="110"/>
      <c r="DE87" s="110"/>
      <c r="DF87" s="110"/>
      <c r="DG87" s="110"/>
      <c r="DH87" s="110">
        <v>9</v>
      </c>
      <c r="DI87" s="110"/>
      <c r="DJ87" s="110"/>
      <c r="DK87" s="110"/>
      <c r="DL87" s="373"/>
      <c r="DM87" s="373">
        <v>5</v>
      </c>
      <c r="DN87" s="373">
        <v>3</v>
      </c>
      <c r="DO87" s="373">
        <v>9</v>
      </c>
      <c r="DP87" s="373">
        <v>10</v>
      </c>
      <c r="DQ87" s="373">
        <v>16</v>
      </c>
      <c r="DR87" s="526">
        <v>4</v>
      </c>
      <c r="DS87" s="526">
        <v>5</v>
      </c>
      <c r="DT87" s="526"/>
      <c r="DU87" s="526">
        <v>13</v>
      </c>
      <c r="DV87" s="526">
        <v>14</v>
      </c>
      <c r="DW87" s="526"/>
      <c r="DX87" s="526"/>
      <c r="DY87" s="526">
        <v>6</v>
      </c>
      <c r="DZ87" s="649">
        <v>12</v>
      </c>
      <c r="EA87" s="649"/>
      <c r="EB87" s="649">
        <v>14</v>
      </c>
      <c r="EC87" s="649">
        <v>11</v>
      </c>
      <c r="ED87" s="649"/>
      <c r="EE87" s="649"/>
      <c r="EF87" s="649">
        <v>10</v>
      </c>
      <c r="EG87" s="649">
        <v>9</v>
      </c>
      <c r="EH87" s="649">
        <v>5</v>
      </c>
      <c r="EI87" s="649">
        <v>11</v>
      </c>
      <c r="EJ87" s="649"/>
      <c r="EK87" s="649">
        <v>2</v>
      </c>
      <c r="EL87" s="649"/>
      <c r="EM87" s="649"/>
      <c r="EN87" s="768">
        <v>9</v>
      </c>
      <c r="EO87" s="768">
        <v>15</v>
      </c>
      <c r="EP87" s="768">
        <v>15</v>
      </c>
      <c r="EQ87" s="768"/>
      <c r="ER87" s="768"/>
      <c r="ES87" s="768">
        <v>2</v>
      </c>
      <c r="ET87" s="768">
        <v>12</v>
      </c>
      <c r="EU87" s="768"/>
      <c r="EV87" s="768"/>
      <c r="EW87" s="768"/>
      <c r="EX87" s="768">
        <v>8</v>
      </c>
      <c r="EY87" s="768"/>
      <c r="EZ87" s="768"/>
      <c r="FA87" s="768"/>
      <c r="FB87" s="1663">
        <v>5</v>
      </c>
      <c r="FC87" s="1663">
        <v>12</v>
      </c>
      <c r="FD87" s="1663"/>
      <c r="FE87" s="1663">
        <v>14</v>
      </c>
      <c r="FF87" s="1663"/>
      <c r="FG87" s="1663">
        <v>7</v>
      </c>
      <c r="FH87" s="1663"/>
      <c r="FI87" s="1667"/>
    </row>
    <row r="88" spans="1:165" s="489" customFormat="1" ht="11.1" customHeight="1" x14ac:dyDescent="0.2">
      <c r="A88" s="62" t="s">
        <v>45</v>
      </c>
      <c r="B88" s="458">
        <f t="shared" si="20"/>
        <v>71</v>
      </c>
      <c r="C88" s="457">
        <f t="shared" si="21"/>
        <v>0.51824817518248179</v>
      </c>
      <c r="D88" s="413">
        <f t="array" ref="D88">MIN(IF(AB88:FI88&gt;=1,$AB$3:$FI$3))</f>
        <v>39913</v>
      </c>
      <c r="E88" s="410">
        <f t="array" ref="E88">MAX(IF(AB88:FI88&gt;=1,$AB$3:$FI$3))</f>
        <v>43490</v>
      </c>
      <c r="F88" s="452">
        <f t="shared" si="22"/>
        <v>2</v>
      </c>
      <c r="G88" s="456">
        <f t="shared" si="23"/>
        <v>2.8169014084507043E-2</v>
      </c>
      <c r="H88" s="639">
        <f t="shared" si="24"/>
        <v>0.18181818181818182</v>
      </c>
      <c r="I88" s="381">
        <f t="array" ref="I88">IF((F88&gt;=1),MAX(IF(AB88:FI88=1,$AB$3:$FI$3)),"-")</f>
        <v>43168</v>
      </c>
      <c r="J88" s="775">
        <f t="array" ref="J88">IF((F88&gt;=1),MAX(IF(AB88:FI88=1,$AB$2:$FI$2)),"-")</f>
        <v>125</v>
      </c>
      <c r="K88" s="390">
        <f ca="1">IF(F88&gt;=1,COUNTIF(OFFSET(AB88,,J88,1,($FI$2-J88)),"&gt;1"),B88)</f>
        <v>10</v>
      </c>
      <c r="L88" s="390">
        <f ca="1">IF(F88&gt;=1,COUNTBLANK(OFFSET(AB88,,J88,1,($FI$2-J88)))+K88-1,"-")</f>
        <v>12</v>
      </c>
      <c r="M88" s="455">
        <f t="shared" si="25"/>
        <v>9</v>
      </c>
      <c r="N88" s="454">
        <f t="shared" si="26"/>
        <v>0.12676056338028169</v>
      </c>
      <c r="O88" s="162">
        <f t="shared" si="27"/>
        <v>7</v>
      </c>
      <c r="P88" s="453">
        <f t="shared" si="28"/>
        <v>9.8591549295774641E-2</v>
      </c>
      <c r="Q88" s="452">
        <f t="shared" si="29"/>
        <v>18</v>
      </c>
      <c r="R88" s="451">
        <f t="shared" si="30"/>
        <v>0.25352112676056338</v>
      </c>
      <c r="S88" s="368">
        <f>SUMPRODUCT((((AB$5:FI$5)/3)&gt;=(AB88:FI88))*1)-$B$5+B88-1</f>
        <v>24</v>
      </c>
      <c r="T88" s="163">
        <f t="shared" si="31"/>
        <v>0.3380281690140845</v>
      </c>
      <c r="U88" s="369">
        <f>SUMPRODUCT((((AB$5:FI$5)/2)&gt;=(AB88:FI88))*1)-$B$5+B88-1</f>
        <v>35</v>
      </c>
      <c r="V88" s="164">
        <f t="shared" si="32"/>
        <v>0.49295774647887325</v>
      </c>
      <c r="W88" s="165">
        <f t="array" ref="W88">SUM(1*(AB$5:FI$5=AB88:FI88))-1</f>
        <v>6</v>
      </c>
      <c r="X88" s="166">
        <f t="shared" si="33"/>
        <v>8.4507042253521125E-2</v>
      </c>
      <c r="Y88" s="395">
        <f t="shared" si="34"/>
        <v>7.028169014084507</v>
      </c>
      <c r="Z88" s="395">
        <f t="shared" si="35"/>
        <v>13.605633802816902</v>
      </c>
      <c r="AA88" s="403">
        <f t="shared" si="36"/>
        <v>0.5165631469979296</v>
      </c>
      <c r="AB88" s="100"/>
      <c r="AC88" s="101"/>
      <c r="AD88" s="101"/>
      <c r="AE88" s="112"/>
      <c r="AF88" s="112"/>
      <c r="AG88" s="112"/>
      <c r="AH88" s="112"/>
      <c r="AI88" s="112"/>
      <c r="AJ88" s="112"/>
      <c r="AK88" s="112"/>
      <c r="AL88" s="112"/>
      <c r="AM88" s="104"/>
      <c r="AN88" s="104"/>
      <c r="AO88" s="104"/>
      <c r="AP88" s="104"/>
      <c r="AQ88" s="104"/>
      <c r="AR88" s="104">
        <v>10</v>
      </c>
      <c r="AS88" s="104">
        <v>7</v>
      </c>
      <c r="AT88" s="104"/>
      <c r="AU88" s="105">
        <v>8</v>
      </c>
      <c r="AV88" s="105"/>
      <c r="AW88" s="105"/>
      <c r="AX88" s="105"/>
      <c r="AY88" s="105"/>
      <c r="AZ88" s="105">
        <v>7</v>
      </c>
      <c r="BA88" s="105"/>
      <c r="BB88" s="105">
        <v>4</v>
      </c>
      <c r="BC88" s="105"/>
      <c r="BD88" s="105">
        <v>6</v>
      </c>
      <c r="BE88" s="106"/>
      <c r="BF88" s="106"/>
      <c r="BG88" s="106"/>
      <c r="BH88" s="106"/>
      <c r="BI88" s="106"/>
      <c r="BJ88" s="106"/>
      <c r="BK88" s="106"/>
      <c r="BL88" s="106"/>
      <c r="BM88" s="106">
        <v>5</v>
      </c>
      <c r="BN88" s="106">
        <v>2</v>
      </c>
      <c r="BO88" s="106">
        <v>7</v>
      </c>
      <c r="BP88" s="107"/>
      <c r="BQ88" s="107"/>
      <c r="BR88" s="107">
        <v>7</v>
      </c>
      <c r="BS88" s="107"/>
      <c r="BT88" s="107">
        <v>13</v>
      </c>
      <c r="BU88" s="107">
        <v>7</v>
      </c>
      <c r="BV88" s="107">
        <v>4</v>
      </c>
      <c r="BW88" s="107"/>
      <c r="BX88" s="107"/>
      <c r="BY88" s="107"/>
      <c r="BZ88" s="108"/>
      <c r="CA88" s="108"/>
      <c r="CB88" s="108"/>
      <c r="CC88" s="108"/>
      <c r="CD88" s="108">
        <v>5</v>
      </c>
      <c r="CE88" s="108"/>
      <c r="CF88" s="108">
        <v>8</v>
      </c>
      <c r="CG88" s="108">
        <v>2</v>
      </c>
      <c r="CH88" s="108">
        <v>2</v>
      </c>
      <c r="CI88" s="108">
        <v>5</v>
      </c>
      <c r="CJ88" s="108">
        <v>2</v>
      </c>
      <c r="CK88" s="108"/>
      <c r="CL88" s="108">
        <v>8</v>
      </c>
      <c r="CM88" s="109"/>
      <c r="CN88" s="109">
        <v>10</v>
      </c>
      <c r="CO88" s="109">
        <v>3</v>
      </c>
      <c r="CP88" s="109">
        <v>4</v>
      </c>
      <c r="CQ88" s="109"/>
      <c r="CR88" s="109">
        <v>4</v>
      </c>
      <c r="CS88" s="109">
        <v>5</v>
      </c>
      <c r="CT88" s="109">
        <v>8</v>
      </c>
      <c r="CU88" s="109">
        <v>8</v>
      </c>
      <c r="CV88" s="109">
        <v>5</v>
      </c>
      <c r="CW88" s="109">
        <v>5</v>
      </c>
      <c r="CX88" s="109"/>
      <c r="CY88" s="102"/>
      <c r="CZ88" s="102"/>
      <c r="DA88" s="102">
        <v>12</v>
      </c>
      <c r="DB88" s="110">
        <v>10</v>
      </c>
      <c r="DC88" s="110"/>
      <c r="DD88" s="110"/>
      <c r="DE88" s="110">
        <v>7</v>
      </c>
      <c r="DF88" s="110">
        <v>12</v>
      </c>
      <c r="DG88" s="110"/>
      <c r="DH88" s="110">
        <v>11</v>
      </c>
      <c r="DI88" s="110"/>
      <c r="DJ88" s="110"/>
      <c r="DK88" s="110">
        <v>3</v>
      </c>
      <c r="DL88" s="373"/>
      <c r="DM88" s="373">
        <v>11</v>
      </c>
      <c r="DN88" s="373">
        <v>11</v>
      </c>
      <c r="DO88" s="373"/>
      <c r="DP88" s="373">
        <v>12</v>
      </c>
      <c r="DQ88" s="373">
        <v>11</v>
      </c>
      <c r="DR88" s="526"/>
      <c r="DS88" s="526">
        <v>3</v>
      </c>
      <c r="DT88" s="526"/>
      <c r="DU88" s="526">
        <v>2</v>
      </c>
      <c r="DV88" s="526"/>
      <c r="DW88" s="526">
        <v>11</v>
      </c>
      <c r="DX88" s="526"/>
      <c r="DY88" s="526">
        <v>12</v>
      </c>
      <c r="DZ88" s="649">
        <v>8</v>
      </c>
      <c r="EA88" s="649">
        <v>11</v>
      </c>
      <c r="EB88" s="649">
        <v>3</v>
      </c>
      <c r="EC88" s="649">
        <v>1</v>
      </c>
      <c r="ED88" s="649">
        <v>3</v>
      </c>
      <c r="EE88" s="649"/>
      <c r="EF88" s="649">
        <v>2</v>
      </c>
      <c r="EG88" s="649"/>
      <c r="EH88" s="649">
        <v>9</v>
      </c>
      <c r="EI88" s="649">
        <v>13</v>
      </c>
      <c r="EJ88" s="649">
        <v>3</v>
      </c>
      <c r="EK88" s="649">
        <v>12</v>
      </c>
      <c r="EL88" s="649">
        <v>4</v>
      </c>
      <c r="EM88" s="649"/>
      <c r="EN88" s="768">
        <v>14</v>
      </c>
      <c r="EO88" s="768">
        <v>2</v>
      </c>
      <c r="EP88" s="768">
        <v>14</v>
      </c>
      <c r="EQ88" s="768"/>
      <c r="ER88" s="768">
        <v>11</v>
      </c>
      <c r="ES88" s="768"/>
      <c r="ET88" s="768">
        <v>2</v>
      </c>
      <c r="EU88" s="768">
        <v>6</v>
      </c>
      <c r="EV88" s="768">
        <v>1</v>
      </c>
      <c r="EW88" s="768">
        <v>14</v>
      </c>
      <c r="EX88" s="768"/>
      <c r="EY88" s="768">
        <v>2</v>
      </c>
      <c r="EZ88" s="768">
        <v>7</v>
      </c>
      <c r="FA88" s="768">
        <v>9</v>
      </c>
      <c r="FB88" s="1663">
        <v>3</v>
      </c>
      <c r="FC88" s="1663">
        <v>4</v>
      </c>
      <c r="FD88" s="1663">
        <v>13</v>
      </c>
      <c r="FE88" s="1663"/>
      <c r="FF88" s="1663">
        <v>13</v>
      </c>
      <c r="FG88" s="1663">
        <v>11</v>
      </c>
      <c r="FH88" s="1663">
        <v>5</v>
      </c>
      <c r="FI88" s="1667"/>
    </row>
    <row r="89" spans="1:165" s="489" customFormat="1" ht="11.1" customHeight="1" x14ac:dyDescent="0.2">
      <c r="A89" s="59" t="s">
        <v>63</v>
      </c>
      <c r="B89" s="458">
        <f t="shared" si="20"/>
        <v>4</v>
      </c>
      <c r="C89" s="457">
        <f t="shared" si="21"/>
        <v>2.9197080291970802E-2</v>
      </c>
      <c r="D89" s="413">
        <f t="array" ref="D89">MIN(IF(AB89:FI89&gt;=1,$AB$3:$FI$3))</f>
        <v>40243</v>
      </c>
      <c r="E89" s="410">
        <f t="array" ref="E89">MAX(IF(AB89:FI89&gt;=1,$AB$3:$FI$3))</f>
        <v>41117</v>
      </c>
      <c r="F89" s="452">
        <f t="shared" si="22"/>
        <v>0</v>
      </c>
      <c r="G89" s="456">
        <f t="shared" si="23"/>
        <v>0</v>
      </c>
      <c r="H89" s="639" t="str">
        <f t="shared" si="24"/>
        <v>-</v>
      </c>
      <c r="I89" s="381" t="str">
        <f t="array" ref="I89">IF((F89&gt;=1),MAX(IF(AB89:FI89=1,$AB$3:$FI$3)),"-")</f>
        <v>-</v>
      </c>
      <c r="J89" s="775" t="str">
        <f t="array" ref="J89">IF((F89&gt;=1),MAX(IF(AB89:FI89=1,$AB$2:$FI$2)),"-")</f>
        <v>-</v>
      </c>
      <c r="K89" s="390">
        <f ca="1">IF(F89&gt;=1,COUNTIF(OFFSET(AB89,,J89,1,($FI$2-J89)),"&gt;1"),B89)</f>
        <v>4</v>
      </c>
      <c r="L89" s="390" t="str">
        <f ca="1">IF(F89&gt;=1,COUNTBLANK(OFFSET(AB89,,J89,1,($FI$2-J89)))+K89-1,"-")</f>
        <v>-</v>
      </c>
      <c r="M89" s="455">
        <f t="shared" si="25"/>
        <v>0</v>
      </c>
      <c r="N89" s="454">
        <f t="shared" si="26"/>
        <v>0</v>
      </c>
      <c r="O89" s="162">
        <f t="shared" si="27"/>
        <v>0</v>
      </c>
      <c r="P89" s="453">
        <f t="shared" si="28"/>
        <v>0</v>
      </c>
      <c r="Q89" s="452">
        <f t="shared" si="29"/>
        <v>0</v>
      </c>
      <c r="R89" s="451">
        <f t="shared" si="30"/>
        <v>0</v>
      </c>
      <c r="S89" s="368">
        <f>SUMPRODUCT((((AB$5:FI$5)/3)&gt;=(AB89:FI89))*1)-$B$5+B89-1</f>
        <v>0</v>
      </c>
      <c r="T89" s="163">
        <f t="shared" si="31"/>
        <v>0</v>
      </c>
      <c r="U89" s="369">
        <f>SUMPRODUCT((((AB$5:FI$5)/2)&gt;=(AB89:FI89))*1)-$B$5+B89-1</f>
        <v>1</v>
      </c>
      <c r="V89" s="164">
        <f t="shared" si="32"/>
        <v>0.25</v>
      </c>
      <c r="W89" s="165">
        <f t="array" ref="W89">SUM(1*(AB$5:FI$5=AB89:FI89))-1</f>
        <v>2</v>
      </c>
      <c r="X89" s="166">
        <f t="shared" si="33"/>
        <v>0.5</v>
      </c>
      <c r="Y89" s="395">
        <f t="shared" si="34"/>
        <v>8</v>
      </c>
      <c r="Z89" s="395">
        <f t="shared" si="35"/>
        <v>9.75</v>
      </c>
      <c r="AA89" s="403">
        <f t="shared" si="36"/>
        <v>0.82051282051282048</v>
      </c>
      <c r="AB89" s="100"/>
      <c r="AC89" s="101"/>
      <c r="AD89" s="101"/>
      <c r="AE89" s="112"/>
      <c r="AF89" s="112"/>
      <c r="AG89" s="112"/>
      <c r="AH89" s="112"/>
      <c r="AI89" s="112"/>
      <c r="AJ89" s="112"/>
      <c r="AK89" s="112"/>
      <c r="AL89" s="112"/>
      <c r="AM89" s="104"/>
      <c r="AN89" s="104"/>
      <c r="AO89" s="104"/>
      <c r="AP89" s="104"/>
      <c r="AQ89" s="104"/>
      <c r="AR89" s="104"/>
      <c r="AS89" s="104"/>
      <c r="AT89" s="104"/>
      <c r="AU89" s="105"/>
      <c r="AV89" s="105"/>
      <c r="AW89" s="105"/>
      <c r="AX89" s="105"/>
      <c r="AY89" s="105"/>
      <c r="AZ89" s="105"/>
      <c r="BA89" s="105"/>
      <c r="BB89" s="105">
        <v>9</v>
      </c>
      <c r="BC89" s="105">
        <v>8</v>
      </c>
      <c r="BD89" s="105"/>
      <c r="BE89" s="106"/>
      <c r="BF89" s="106"/>
      <c r="BG89" s="106"/>
      <c r="BH89" s="106"/>
      <c r="BI89" s="106"/>
      <c r="BJ89" s="106"/>
      <c r="BK89" s="106">
        <v>5</v>
      </c>
      <c r="BL89" s="106"/>
      <c r="BM89" s="106"/>
      <c r="BN89" s="106"/>
      <c r="BO89" s="106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8">
        <v>10</v>
      </c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9"/>
      <c r="CN89" s="109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2"/>
      <c r="CZ89" s="102"/>
      <c r="DA89" s="102"/>
      <c r="DB89" s="110"/>
      <c r="DC89" s="110"/>
      <c r="DD89" s="110"/>
      <c r="DE89" s="110"/>
      <c r="DF89" s="110"/>
      <c r="DG89" s="110"/>
      <c r="DH89" s="110"/>
      <c r="DI89" s="110"/>
      <c r="DJ89" s="110"/>
      <c r="DK89" s="110"/>
      <c r="DL89" s="373"/>
      <c r="DM89" s="373"/>
      <c r="DN89" s="373"/>
      <c r="DO89" s="373"/>
      <c r="DP89" s="373"/>
      <c r="DQ89" s="373"/>
      <c r="DR89" s="526"/>
      <c r="DS89" s="526"/>
      <c r="DT89" s="526"/>
      <c r="DU89" s="526"/>
      <c r="DV89" s="526"/>
      <c r="DW89" s="526"/>
      <c r="DX89" s="526"/>
      <c r="DY89" s="526"/>
      <c r="DZ89" s="649"/>
      <c r="EA89" s="649"/>
      <c r="EB89" s="649"/>
      <c r="EC89" s="649"/>
      <c r="ED89" s="649"/>
      <c r="EE89" s="649"/>
      <c r="EF89" s="649"/>
      <c r="EG89" s="649"/>
      <c r="EH89" s="649"/>
      <c r="EI89" s="649"/>
      <c r="EJ89" s="649"/>
      <c r="EK89" s="649"/>
      <c r="EL89" s="649"/>
      <c r="EM89" s="649"/>
      <c r="EN89" s="768"/>
      <c r="EO89" s="768"/>
      <c r="EP89" s="768"/>
      <c r="EQ89" s="768"/>
      <c r="ER89" s="768"/>
      <c r="ES89" s="768"/>
      <c r="ET89" s="768"/>
      <c r="EU89" s="768"/>
      <c r="EV89" s="768"/>
      <c r="EW89" s="768"/>
      <c r="EX89" s="768"/>
      <c r="EY89" s="768"/>
      <c r="EZ89" s="768"/>
      <c r="FA89" s="768"/>
      <c r="FB89" s="1663"/>
      <c r="FC89" s="1663"/>
      <c r="FD89" s="1663"/>
      <c r="FE89" s="1663"/>
      <c r="FF89" s="1663"/>
      <c r="FG89" s="1663"/>
      <c r="FH89" s="1663"/>
      <c r="FI89" s="1667"/>
    </row>
    <row r="90" spans="1:165" s="489" customFormat="1" ht="11.1" customHeight="1" x14ac:dyDescent="0.2">
      <c r="A90" s="60" t="s">
        <v>141</v>
      </c>
      <c r="B90" s="458">
        <f t="shared" si="20"/>
        <v>70</v>
      </c>
      <c r="C90" s="457">
        <f t="shared" si="21"/>
        <v>0.51094890510948909</v>
      </c>
      <c r="D90" s="413">
        <f t="array" ref="D90">MIN(IF(AB90:FI90&gt;=1,$AB$3:$FI$3))</f>
        <v>39445</v>
      </c>
      <c r="E90" s="410">
        <f t="array" ref="E90">MAX(IF(AB90:FI90&gt;=1,$AB$3:$FI$3))</f>
        <v>43462</v>
      </c>
      <c r="F90" s="452">
        <f t="shared" si="22"/>
        <v>9</v>
      </c>
      <c r="G90" s="456">
        <f t="shared" si="23"/>
        <v>0.12857142857142856</v>
      </c>
      <c r="H90" s="639">
        <f t="shared" si="24"/>
        <v>0.6</v>
      </c>
      <c r="I90" s="381">
        <f t="array" ref="I90">IF((F90&gt;=1),MAX(IF(AB90:FI90=1,$AB$3:$FI$3)),"-")</f>
        <v>43224</v>
      </c>
      <c r="J90" s="775">
        <f t="array" ref="J90">IF((F90&gt;=1),MAX(IF(AB90:FI90=1,$AB$2:$FI$2)),"-")</f>
        <v>127</v>
      </c>
      <c r="K90" s="390">
        <f ca="1">IF(F90&gt;=1,COUNTIF(OFFSET(AB90,,J90,1,($FI$2-J90)),"&gt;1"),B90)</f>
        <v>5</v>
      </c>
      <c r="L90" s="390">
        <f ca="1">IF(F90&gt;=1,COUNTBLANK(OFFSET(AB90,,J90,1,($FI$2-J90)))+K90-1,"-")</f>
        <v>10</v>
      </c>
      <c r="M90" s="455">
        <f t="shared" si="25"/>
        <v>6</v>
      </c>
      <c r="N90" s="454">
        <f t="shared" si="26"/>
        <v>8.5714285714285715E-2</v>
      </c>
      <c r="O90" s="162">
        <f t="shared" si="27"/>
        <v>8</v>
      </c>
      <c r="P90" s="453">
        <f t="shared" si="28"/>
        <v>0.11428571428571428</v>
      </c>
      <c r="Q90" s="452">
        <f t="shared" si="29"/>
        <v>23</v>
      </c>
      <c r="R90" s="451">
        <f t="shared" si="30"/>
        <v>0.32857142857142857</v>
      </c>
      <c r="S90" s="368">
        <f>SUMPRODUCT((((AB$5:FI$5)/3)&gt;=(AB90:FI90))*1)-$B$5+B90-1</f>
        <v>28</v>
      </c>
      <c r="T90" s="163">
        <f t="shared" si="31"/>
        <v>0.4</v>
      </c>
      <c r="U90" s="369">
        <f>SUMPRODUCT((((AB$5:FI$5)/2)&gt;=(AB90:FI90))*1)-$B$5+B90-1</f>
        <v>45</v>
      </c>
      <c r="V90" s="164">
        <f t="shared" si="32"/>
        <v>0.6428571428571429</v>
      </c>
      <c r="W90" s="165">
        <f t="array" ref="W90">SUM(1*(AB$5:FI$5=AB90:FI90))-1</f>
        <v>2</v>
      </c>
      <c r="X90" s="166">
        <f t="shared" si="33"/>
        <v>2.8571428571428571E-2</v>
      </c>
      <c r="Y90" s="395">
        <f t="shared" si="34"/>
        <v>5.7571428571428571</v>
      </c>
      <c r="Z90" s="395">
        <f t="shared" si="35"/>
        <v>12.985714285714286</v>
      </c>
      <c r="AA90" s="403">
        <f t="shared" si="36"/>
        <v>0.44334433443344334</v>
      </c>
      <c r="AB90" s="111"/>
      <c r="AC90" s="109"/>
      <c r="AD90" s="109"/>
      <c r="AE90" s="102"/>
      <c r="AF90" s="102"/>
      <c r="AG90" s="102"/>
      <c r="AH90" s="102">
        <v>7</v>
      </c>
      <c r="AI90" s="102">
        <v>6</v>
      </c>
      <c r="AJ90" s="102"/>
      <c r="AK90" s="102"/>
      <c r="AL90" s="102">
        <v>12</v>
      </c>
      <c r="AM90" s="104"/>
      <c r="AN90" s="104"/>
      <c r="AO90" s="104">
        <v>6</v>
      </c>
      <c r="AP90" s="104">
        <v>6</v>
      </c>
      <c r="AQ90" s="104">
        <v>8</v>
      </c>
      <c r="AR90" s="104">
        <v>5</v>
      </c>
      <c r="AS90" s="104">
        <v>3</v>
      </c>
      <c r="AT90" s="104">
        <v>1</v>
      </c>
      <c r="AU90" s="105"/>
      <c r="AV90" s="105"/>
      <c r="AW90" s="105"/>
      <c r="AX90" s="105">
        <v>4</v>
      </c>
      <c r="AY90" s="105"/>
      <c r="AZ90" s="105">
        <v>12</v>
      </c>
      <c r="BA90" s="105"/>
      <c r="BB90" s="105"/>
      <c r="BC90" s="105"/>
      <c r="BD90" s="105"/>
      <c r="BE90" s="106"/>
      <c r="BF90" s="106"/>
      <c r="BG90" s="106">
        <v>5</v>
      </c>
      <c r="BH90" s="106">
        <v>10</v>
      </c>
      <c r="BI90" s="106"/>
      <c r="BJ90" s="106">
        <v>4</v>
      </c>
      <c r="BK90" s="106">
        <v>2</v>
      </c>
      <c r="BL90" s="106">
        <v>1</v>
      </c>
      <c r="BM90" s="106">
        <v>2</v>
      </c>
      <c r="BN90" s="106">
        <v>1</v>
      </c>
      <c r="BO90" s="106">
        <v>4</v>
      </c>
      <c r="BP90" s="107">
        <v>4</v>
      </c>
      <c r="BQ90" s="107"/>
      <c r="BR90" s="107">
        <v>3</v>
      </c>
      <c r="BS90" s="107">
        <v>7</v>
      </c>
      <c r="BT90" s="107">
        <v>12</v>
      </c>
      <c r="BU90" s="107">
        <v>3</v>
      </c>
      <c r="BV90" s="107"/>
      <c r="BW90" s="107"/>
      <c r="BX90" s="107">
        <v>3</v>
      </c>
      <c r="BY90" s="107"/>
      <c r="BZ90" s="108">
        <v>8</v>
      </c>
      <c r="CA90" s="108"/>
      <c r="CB90" s="108">
        <v>4</v>
      </c>
      <c r="CC90" s="108"/>
      <c r="CD90" s="108">
        <v>1</v>
      </c>
      <c r="CE90" s="108"/>
      <c r="CF90" s="108">
        <v>3</v>
      </c>
      <c r="CG90" s="108"/>
      <c r="CH90" s="108">
        <v>1</v>
      </c>
      <c r="CI90" s="108"/>
      <c r="CJ90" s="108">
        <v>10</v>
      </c>
      <c r="CK90" s="108"/>
      <c r="CL90" s="108">
        <v>6</v>
      </c>
      <c r="CM90" s="109"/>
      <c r="CN90" s="109">
        <v>6</v>
      </c>
      <c r="CO90" s="109">
        <v>10</v>
      </c>
      <c r="CP90" s="109"/>
      <c r="CQ90" s="109">
        <v>3</v>
      </c>
      <c r="CR90" s="109"/>
      <c r="CS90" s="109"/>
      <c r="CT90" s="109"/>
      <c r="CU90" s="109">
        <v>2</v>
      </c>
      <c r="CV90" s="109"/>
      <c r="CW90" s="109"/>
      <c r="CX90" s="109">
        <v>8</v>
      </c>
      <c r="CY90" s="102"/>
      <c r="CZ90" s="102">
        <v>2</v>
      </c>
      <c r="DA90" s="102"/>
      <c r="DB90" s="110"/>
      <c r="DC90" s="110">
        <v>4</v>
      </c>
      <c r="DD90" s="110"/>
      <c r="DE90" s="110"/>
      <c r="DF90" s="110"/>
      <c r="DG90" s="110">
        <v>5</v>
      </c>
      <c r="DH90" s="110">
        <v>1</v>
      </c>
      <c r="DI90" s="110">
        <v>9</v>
      </c>
      <c r="DJ90" s="110">
        <v>7</v>
      </c>
      <c r="DK90" s="110"/>
      <c r="DL90" s="373"/>
      <c r="DM90" s="373">
        <v>9</v>
      </c>
      <c r="DN90" s="373"/>
      <c r="DO90" s="373"/>
      <c r="DP90" s="373">
        <v>7</v>
      </c>
      <c r="DQ90" s="373"/>
      <c r="DR90" s="526">
        <v>6</v>
      </c>
      <c r="DS90" s="526">
        <v>8</v>
      </c>
      <c r="DT90" s="526"/>
      <c r="DU90" s="526"/>
      <c r="DV90" s="526"/>
      <c r="DW90" s="526"/>
      <c r="DX90" s="526">
        <v>6</v>
      </c>
      <c r="DY90" s="526"/>
      <c r="DZ90" s="649"/>
      <c r="EA90" s="649"/>
      <c r="EB90" s="649"/>
      <c r="EC90" s="649"/>
      <c r="ED90" s="649">
        <v>2</v>
      </c>
      <c r="EE90" s="649"/>
      <c r="EF90" s="649">
        <v>4</v>
      </c>
      <c r="EG90" s="649">
        <v>13</v>
      </c>
      <c r="EH90" s="649">
        <v>4</v>
      </c>
      <c r="EI90" s="649">
        <v>4</v>
      </c>
      <c r="EJ90" s="649">
        <v>2</v>
      </c>
      <c r="EK90" s="649">
        <v>1</v>
      </c>
      <c r="EL90" s="649">
        <v>1</v>
      </c>
      <c r="EM90" s="649"/>
      <c r="EN90" s="768"/>
      <c r="EO90" s="768">
        <v>19</v>
      </c>
      <c r="EP90" s="768">
        <v>11</v>
      </c>
      <c r="EQ90" s="768">
        <v>3</v>
      </c>
      <c r="ER90" s="768">
        <v>9</v>
      </c>
      <c r="ES90" s="768"/>
      <c r="ET90" s="768">
        <v>5</v>
      </c>
      <c r="EU90" s="768">
        <v>10</v>
      </c>
      <c r="EV90" s="768">
        <v>10</v>
      </c>
      <c r="EW90" s="768">
        <v>7</v>
      </c>
      <c r="EX90" s="768">
        <v>1</v>
      </c>
      <c r="EY90" s="768">
        <v>7</v>
      </c>
      <c r="EZ90" s="768"/>
      <c r="FA90" s="768">
        <v>3</v>
      </c>
      <c r="FB90" s="1663"/>
      <c r="FC90" s="1663"/>
      <c r="FD90" s="1663">
        <v>8</v>
      </c>
      <c r="FE90" s="1663"/>
      <c r="FF90" s="1663">
        <v>10</v>
      </c>
      <c r="FG90" s="1663">
        <v>12</v>
      </c>
      <c r="FH90" s="1663"/>
      <c r="FI90" s="1667"/>
    </row>
    <row r="91" spans="1:165" s="489" customFormat="1" ht="11.1" customHeight="1" x14ac:dyDescent="0.2">
      <c r="A91" s="63" t="s">
        <v>192</v>
      </c>
      <c r="B91" s="458">
        <f t="shared" si="20"/>
        <v>106</v>
      </c>
      <c r="C91" s="457">
        <f t="shared" si="21"/>
        <v>0.77372262773722633</v>
      </c>
      <c r="D91" s="413">
        <f t="array" ref="D91">MIN(IF(AB91:FI91&gt;=1,$AB$3:$FI$3))</f>
        <v>39389</v>
      </c>
      <c r="E91" s="410">
        <f t="array" ref="E91">MAX(IF(AB91:FI91&gt;=1,$AB$3:$FI$3))</f>
        <v>43490</v>
      </c>
      <c r="F91" s="452">
        <f t="shared" si="22"/>
        <v>13</v>
      </c>
      <c r="G91" s="456">
        <f t="shared" si="23"/>
        <v>0.12264150943396226</v>
      </c>
      <c r="H91" s="639">
        <f t="shared" si="24"/>
        <v>0.52</v>
      </c>
      <c r="I91" s="381">
        <f t="array" ref="I91">IF((F91&gt;=1),MAX(IF(AB91:FI91=1,$AB$3:$FI$3)),"-")</f>
        <v>43105</v>
      </c>
      <c r="J91" s="775">
        <f t="array" ref="J91">IF((F91&gt;=1),MAX(IF(AB91:FI91=1,$AB$2:$FI$2)),"-")</f>
        <v>122</v>
      </c>
      <c r="K91" s="390">
        <f ca="1">IF(F91&gt;=1,COUNTIF(OFFSET(AB91,,J91,1,($FI$2-J91)),"&gt;1"),B91)</f>
        <v>14</v>
      </c>
      <c r="L91" s="390">
        <f ca="1">IF(F91&gt;=1,COUNTBLANK(OFFSET(AB91,,J91,1,($FI$2-J91)))+K91-1,"-")</f>
        <v>15</v>
      </c>
      <c r="M91" s="455">
        <f t="shared" si="25"/>
        <v>12</v>
      </c>
      <c r="N91" s="454">
        <f t="shared" si="26"/>
        <v>0.11320754716981132</v>
      </c>
      <c r="O91" s="162">
        <f t="shared" si="27"/>
        <v>7</v>
      </c>
      <c r="P91" s="453">
        <f t="shared" si="28"/>
        <v>6.6037735849056603E-2</v>
      </c>
      <c r="Q91" s="452">
        <f t="shared" si="29"/>
        <v>32</v>
      </c>
      <c r="R91" s="451">
        <f t="shared" si="30"/>
        <v>0.30188679245283018</v>
      </c>
      <c r="S91" s="368">
        <f>SUMPRODUCT((((AB$5:FI$5)/3)&gt;=(AB91:FI91))*1)-$B$5+B91-1</f>
        <v>36</v>
      </c>
      <c r="T91" s="163">
        <f t="shared" si="31"/>
        <v>0.33962264150943394</v>
      </c>
      <c r="U91" s="369">
        <f>SUMPRODUCT((((AB$5:FI$5)/2)&gt;=(AB91:FI91))*1)-$B$5+B91-1</f>
        <v>58</v>
      </c>
      <c r="V91" s="164">
        <f t="shared" si="32"/>
        <v>0.54716981132075471</v>
      </c>
      <c r="W91" s="165">
        <f t="array" ref="W91">SUM(1*(AB$5:FI$5=AB91:FI91))-1</f>
        <v>7</v>
      </c>
      <c r="X91" s="166">
        <f t="shared" si="33"/>
        <v>6.6037735849056603E-2</v>
      </c>
      <c r="Y91" s="395">
        <f t="shared" si="34"/>
        <v>6.5377358490566042</v>
      </c>
      <c r="Z91" s="395">
        <f t="shared" si="35"/>
        <v>13.018867924528301</v>
      </c>
      <c r="AA91" s="403">
        <f t="shared" si="36"/>
        <v>0.50217391304347836</v>
      </c>
      <c r="AB91" s="100"/>
      <c r="AC91" s="101"/>
      <c r="AD91" s="101"/>
      <c r="AE91" s="102"/>
      <c r="AF91" s="102">
        <v>1</v>
      </c>
      <c r="AG91" s="102"/>
      <c r="AH91" s="102">
        <v>2</v>
      </c>
      <c r="AI91" s="102">
        <v>3</v>
      </c>
      <c r="AJ91" s="102">
        <v>11</v>
      </c>
      <c r="AK91" s="102">
        <v>6</v>
      </c>
      <c r="AL91" s="102">
        <v>9</v>
      </c>
      <c r="AM91" s="104">
        <v>13</v>
      </c>
      <c r="AN91" s="104">
        <v>8</v>
      </c>
      <c r="AO91" s="104">
        <v>2</v>
      </c>
      <c r="AP91" s="104">
        <v>7</v>
      </c>
      <c r="AQ91" s="104">
        <v>5</v>
      </c>
      <c r="AR91" s="104">
        <v>4</v>
      </c>
      <c r="AS91" s="104">
        <v>9</v>
      </c>
      <c r="AT91" s="104">
        <v>5</v>
      </c>
      <c r="AU91" s="105">
        <v>9</v>
      </c>
      <c r="AV91" s="105">
        <v>3</v>
      </c>
      <c r="AW91" s="105">
        <v>6</v>
      </c>
      <c r="AX91" s="105">
        <v>2</v>
      </c>
      <c r="AY91" s="105">
        <v>6</v>
      </c>
      <c r="AZ91" s="105">
        <v>6</v>
      </c>
      <c r="BA91" s="105">
        <v>4</v>
      </c>
      <c r="BB91" s="105"/>
      <c r="BC91" s="105">
        <v>1</v>
      </c>
      <c r="BD91" s="105">
        <v>5</v>
      </c>
      <c r="BE91" s="106">
        <v>5</v>
      </c>
      <c r="BF91" s="106">
        <v>4</v>
      </c>
      <c r="BG91" s="106">
        <v>2</v>
      </c>
      <c r="BH91" s="106">
        <v>12</v>
      </c>
      <c r="BI91" s="106">
        <v>1</v>
      </c>
      <c r="BJ91" s="106">
        <v>2</v>
      </c>
      <c r="BK91" s="106">
        <v>1</v>
      </c>
      <c r="BL91" s="106">
        <v>9</v>
      </c>
      <c r="BM91" s="106"/>
      <c r="BN91" s="106">
        <v>3</v>
      </c>
      <c r="BO91" s="106">
        <v>2</v>
      </c>
      <c r="BP91" s="107"/>
      <c r="BQ91" s="107">
        <v>2</v>
      </c>
      <c r="BR91" s="107">
        <v>5</v>
      </c>
      <c r="BS91" s="107">
        <v>4</v>
      </c>
      <c r="BT91" s="107">
        <v>10</v>
      </c>
      <c r="BU91" s="107">
        <v>5</v>
      </c>
      <c r="BV91" s="107">
        <v>5</v>
      </c>
      <c r="BW91" s="107">
        <v>7</v>
      </c>
      <c r="BX91" s="107"/>
      <c r="BY91" s="107">
        <v>10</v>
      </c>
      <c r="BZ91" s="108"/>
      <c r="CA91" s="108">
        <v>6</v>
      </c>
      <c r="CB91" s="108">
        <v>12</v>
      </c>
      <c r="CC91" s="108"/>
      <c r="CD91" s="108">
        <v>12</v>
      </c>
      <c r="CE91" s="108">
        <v>7</v>
      </c>
      <c r="CF91" s="108">
        <v>7</v>
      </c>
      <c r="CG91" s="108">
        <v>1</v>
      </c>
      <c r="CH91" s="108">
        <v>10</v>
      </c>
      <c r="CI91" s="108">
        <v>3</v>
      </c>
      <c r="CJ91" s="108"/>
      <c r="CK91" s="108">
        <v>9</v>
      </c>
      <c r="CL91" s="108">
        <v>1</v>
      </c>
      <c r="CM91" s="109">
        <v>3</v>
      </c>
      <c r="CN91" s="109">
        <v>16</v>
      </c>
      <c r="CO91" s="109"/>
      <c r="CP91" s="109"/>
      <c r="CQ91" s="109">
        <v>10</v>
      </c>
      <c r="CR91" s="109"/>
      <c r="CS91" s="109">
        <v>14</v>
      </c>
      <c r="CT91" s="109">
        <v>10</v>
      </c>
      <c r="CU91" s="109">
        <v>11</v>
      </c>
      <c r="CV91" s="109">
        <v>17</v>
      </c>
      <c r="CW91" s="109">
        <v>4</v>
      </c>
      <c r="CX91" s="109">
        <v>7</v>
      </c>
      <c r="CY91" s="102"/>
      <c r="CZ91" s="102">
        <v>10</v>
      </c>
      <c r="DA91" s="102">
        <v>1</v>
      </c>
      <c r="DB91" s="110">
        <v>14</v>
      </c>
      <c r="DC91" s="110">
        <v>1</v>
      </c>
      <c r="DD91" s="110">
        <v>4</v>
      </c>
      <c r="DE91" s="110">
        <v>15</v>
      </c>
      <c r="DF91" s="110">
        <v>8</v>
      </c>
      <c r="DG91" s="110">
        <v>1</v>
      </c>
      <c r="DH91" s="110">
        <v>2</v>
      </c>
      <c r="DI91" s="110">
        <v>2</v>
      </c>
      <c r="DJ91" s="110">
        <v>11</v>
      </c>
      <c r="DK91" s="110">
        <v>9</v>
      </c>
      <c r="DL91" s="373"/>
      <c r="DM91" s="373"/>
      <c r="DN91" s="373">
        <v>8</v>
      </c>
      <c r="DO91" s="373"/>
      <c r="DP91" s="373">
        <v>6</v>
      </c>
      <c r="DQ91" s="373"/>
      <c r="DR91" s="526">
        <v>1</v>
      </c>
      <c r="DS91" s="526">
        <v>11</v>
      </c>
      <c r="DT91" s="526">
        <v>4</v>
      </c>
      <c r="DU91" s="526">
        <v>8</v>
      </c>
      <c r="DV91" s="526">
        <v>1</v>
      </c>
      <c r="DW91" s="526">
        <v>2</v>
      </c>
      <c r="DX91" s="526"/>
      <c r="DY91" s="526">
        <v>2</v>
      </c>
      <c r="DZ91" s="649">
        <v>18</v>
      </c>
      <c r="EA91" s="649"/>
      <c r="EB91" s="649"/>
      <c r="EC91" s="649">
        <v>13</v>
      </c>
      <c r="ED91" s="649"/>
      <c r="EE91" s="649">
        <v>4</v>
      </c>
      <c r="EF91" s="649"/>
      <c r="EG91" s="649"/>
      <c r="EH91" s="649"/>
      <c r="EI91" s="649">
        <v>8</v>
      </c>
      <c r="EJ91" s="649"/>
      <c r="EK91" s="649">
        <v>9</v>
      </c>
      <c r="EL91" s="649"/>
      <c r="EM91" s="649">
        <v>11</v>
      </c>
      <c r="EN91" s="768">
        <v>12</v>
      </c>
      <c r="EO91" s="768">
        <v>6</v>
      </c>
      <c r="EP91" s="768">
        <v>1</v>
      </c>
      <c r="EQ91" s="768">
        <v>12</v>
      </c>
      <c r="ER91" s="768"/>
      <c r="ES91" s="768">
        <v>1</v>
      </c>
      <c r="ET91" s="768">
        <v>10</v>
      </c>
      <c r="EU91" s="768">
        <v>9</v>
      </c>
      <c r="EV91" s="768">
        <v>13</v>
      </c>
      <c r="EW91" s="768">
        <v>6</v>
      </c>
      <c r="EX91" s="768">
        <v>7</v>
      </c>
      <c r="EY91" s="768">
        <v>6</v>
      </c>
      <c r="EZ91" s="768"/>
      <c r="FA91" s="768">
        <v>10</v>
      </c>
      <c r="FB91" s="1663">
        <v>14</v>
      </c>
      <c r="FC91" s="1663">
        <v>7</v>
      </c>
      <c r="FD91" s="1663">
        <v>3</v>
      </c>
      <c r="FE91" s="1663">
        <v>7</v>
      </c>
      <c r="FF91" s="1663">
        <v>3</v>
      </c>
      <c r="FG91" s="1663">
        <v>2</v>
      </c>
      <c r="FH91" s="1663">
        <v>4</v>
      </c>
      <c r="FI91" s="1667"/>
    </row>
    <row r="92" spans="1:165" s="522" customFormat="1" ht="11.1" customHeight="1" x14ac:dyDescent="0.2">
      <c r="A92" s="59" t="s">
        <v>40</v>
      </c>
      <c r="B92" s="458">
        <f t="shared" si="20"/>
        <v>1</v>
      </c>
      <c r="C92" s="457">
        <f t="shared" si="21"/>
        <v>7.2992700729927005E-3</v>
      </c>
      <c r="D92" s="413">
        <f t="array" ref="D92">MIN(IF(AB92:FI92&gt;=1,$AB$3:$FI$3))</f>
        <v>39745</v>
      </c>
      <c r="E92" s="410">
        <f t="array" ref="E92">MAX(IF(AB92:FI92&gt;=1,$AB$3:$FI$3))</f>
        <v>39745</v>
      </c>
      <c r="F92" s="452">
        <f t="shared" si="22"/>
        <v>0</v>
      </c>
      <c r="G92" s="456">
        <f t="shared" si="23"/>
        <v>0</v>
      </c>
      <c r="H92" s="639" t="str">
        <f t="shared" si="24"/>
        <v>-</v>
      </c>
      <c r="I92" s="381" t="str">
        <f t="array" ref="I92">IF((F92&gt;=1),MAX(IF(AB92:FI92=1,$AB$3:$FI$3)),"-")</f>
        <v>-</v>
      </c>
      <c r="J92" s="775" t="str">
        <f t="array" ref="J92">IF((F92&gt;=1),MAX(IF(AB92:FI92=1,$AB$2:$FI$2)),"-")</f>
        <v>-</v>
      </c>
      <c r="K92" s="390">
        <f ca="1">IF(F92&gt;=1,COUNTIF(OFFSET(AB92,,J92,1,($FI$2-J92)),"&gt;1"),B92)</f>
        <v>1</v>
      </c>
      <c r="L92" s="390" t="str">
        <f ca="1">IF(F92&gt;=1,COUNTBLANK(OFFSET(AB92,,J92,1,($FI$2-J92)))+K92-1,"-")</f>
        <v>-</v>
      </c>
      <c r="M92" s="455">
        <f t="shared" si="25"/>
        <v>0</v>
      </c>
      <c r="N92" s="454">
        <f t="shared" si="26"/>
        <v>0</v>
      </c>
      <c r="O92" s="162">
        <f t="shared" si="27"/>
        <v>0</v>
      </c>
      <c r="P92" s="453">
        <f t="shared" si="28"/>
        <v>0</v>
      </c>
      <c r="Q92" s="452">
        <f t="shared" si="29"/>
        <v>0</v>
      </c>
      <c r="R92" s="451">
        <f t="shared" si="30"/>
        <v>0</v>
      </c>
      <c r="S92" s="368">
        <f>SUMPRODUCT((((AB$5:FI$5)/3)&gt;=(AB92:FI92))*1)-$B$5+B92-1</f>
        <v>0</v>
      </c>
      <c r="T92" s="163">
        <f t="shared" si="31"/>
        <v>0</v>
      </c>
      <c r="U92" s="369">
        <f>SUMPRODUCT((((AB$5:FI$5)/2)&gt;=(AB92:FI92))*1)-$B$5+B92-1</f>
        <v>0</v>
      </c>
      <c r="V92" s="164">
        <f t="shared" si="32"/>
        <v>0</v>
      </c>
      <c r="W92" s="165">
        <f t="array" ref="W92">SUM(1*(AB$5:FI$5=AB92:FI92))-1</f>
        <v>1</v>
      </c>
      <c r="X92" s="166">
        <f t="shared" si="33"/>
        <v>1</v>
      </c>
      <c r="Y92" s="395">
        <f t="shared" si="34"/>
        <v>9</v>
      </c>
      <c r="Z92" s="395">
        <f t="shared" si="35"/>
        <v>9</v>
      </c>
      <c r="AA92" s="403">
        <f t="shared" si="36"/>
        <v>1</v>
      </c>
      <c r="AB92" s="100"/>
      <c r="AC92" s="101"/>
      <c r="AD92" s="101"/>
      <c r="AE92" s="112"/>
      <c r="AF92" s="112"/>
      <c r="AG92" s="112"/>
      <c r="AH92" s="112"/>
      <c r="AI92" s="112"/>
      <c r="AJ92" s="112"/>
      <c r="AK92" s="112"/>
      <c r="AL92" s="112"/>
      <c r="AM92" s="104"/>
      <c r="AN92" s="104">
        <v>9</v>
      </c>
      <c r="AO92" s="104"/>
      <c r="AP92" s="104"/>
      <c r="AQ92" s="104"/>
      <c r="AR92" s="104"/>
      <c r="AS92" s="104"/>
      <c r="AT92" s="104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2"/>
      <c r="CZ92" s="102"/>
      <c r="DA92" s="102"/>
      <c r="DB92" s="110"/>
      <c r="DC92" s="110"/>
      <c r="DD92" s="110"/>
      <c r="DE92" s="110"/>
      <c r="DF92" s="110"/>
      <c r="DG92" s="110"/>
      <c r="DH92" s="110"/>
      <c r="DI92" s="110"/>
      <c r="DJ92" s="110"/>
      <c r="DK92" s="110"/>
      <c r="DL92" s="373"/>
      <c r="DM92" s="373"/>
      <c r="DN92" s="373"/>
      <c r="DO92" s="373"/>
      <c r="DP92" s="373"/>
      <c r="DQ92" s="373"/>
      <c r="DR92" s="526"/>
      <c r="DS92" s="526"/>
      <c r="DT92" s="526"/>
      <c r="DU92" s="526"/>
      <c r="DV92" s="526"/>
      <c r="DW92" s="526"/>
      <c r="DX92" s="526"/>
      <c r="DY92" s="526"/>
      <c r="DZ92" s="649"/>
      <c r="EA92" s="649"/>
      <c r="EB92" s="649"/>
      <c r="EC92" s="649"/>
      <c r="ED92" s="649"/>
      <c r="EE92" s="649"/>
      <c r="EF92" s="649"/>
      <c r="EG92" s="649"/>
      <c r="EH92" s="649"/>
      <c r="EI92" s="649"/>
      <c r="EJ92" s="649"/>
      <c r="EK92" s="649"/>
      <c r="EL92" s="649"/>
      <c r="EM92" s="649"/>
      <c r="EN92" s="768"/>
      <c r="EO92" s="768"/>
      <c r="EP92" s="768"/>
      <c r="EQ92" s="768"/>
      <c r="ER92" s="768"/>
      <c r="ES92" s="768"/>
      <c r="ET92" s="768"/>
      <c r="EU92" s="768"/>
      <c r="EV92" s="768"/>
      <c r="EW92" s="768"/>
      <c r="EX92" s="768"/>
      <c r="EY92" s="768"/>
      <c r="EZ92" s="768"/>
      <c r="FA92" s="768"/>
      <c r="FB92" s="1663"/>
      <c r="FC92" s="1663"/>
      <c r="FD92" s="1663"/>
      <c r="FE92" s="1663"/>
      <c r="FF92" s="1663"/>
      <c r="FG92" s="1663"/>
      <c r="FH92" s="1663"/>
      <c r="FI92" s="1667"/>
    </row>
    <row r="93" spans="1:165" s="489" customFormat="1" ht="11.1" customHeight="1" x14ac:dyDescent="0.2">
      <c r="A93" s="61" t="s">
        <v>139</v>
      </c>
      <c r="B93" s="458">
        <f t="shared" si="20"/>
        <v>28</v>
      </c>
      <c r="C93" s="457">
        <f t="shared" si="21"/>
        <v>0.20437956204379562</v>
      </c>
      <c r="D93" s="413">
        <f t="array" ref="D93">MIN(IF(AB93:FI93&gt;=1,$AB$3:$FI$3))</f>
        <v>39308</v>
      </c>
      <c r="E93" s="410">
        <f t="array" ref="E93">MAX(IF(AB93:FI93&gt;=1,$AB$3:$FI$3))</f>
        <v>42104</v>
      </c>
      <c r="F93" s="452">
        <f t="shared" si="22"/>
        <v>4</v>
      </c>
      <c r="G93" s="456">
        <f t="shared" si="23"/>
        <v>0.14285714285714285</v>
      </c>
      <c r="H93" s="639">
        <f t="shared" si="24"/>
        <v>0.8</v>
      </c>
      <c r="I93" s="381">
        <f t="array" ref="I93">IF((F93&gt;=1),MAX(IF(AB93:FI93=1,$AB$3:$FI$3)),"-")</f>
        <v>41558</v>
      </c>
      <c r="J93" s="775">
        <f t="array" ref="J93">IF((F93&gt;=1),MAX(IF(AB93:FI93=1,$AB$2:$FI$2)),"-")</f>
        <v>66</v>
      </c>
      <c r="K93" s="390">
        <f ca="1">IF(F93&gt;=1,COUNTIF(OFFSET(AB93,,J93,1,($FI$2-J93)),"&gt;1"),B93)</f>
        <v>3</v>
      </c>
      <c r="L93" s="390">
        <f ca="1">IF(F93&gt;=1,COUNTBLANK(OFFSET(AB93,,J93,1,($FI$2-J93)))+K93-1,"-")</f>
        <v>71</v>
      </c>
      <c r="M93" s="455">
        <f t="shared" si="25"/>
        <v>1</v>
      </c>
      <c r="N93" s="454">
        <f t="shared" si="26"/>
        <v>3.5714285714285712E-2</v>
      </c>
      <c r="O93" s="162">
        <f t="shared" si="27"/>
        <v>4</v>
      </c>
      <c r="P93" s="453">
        <f t="shared" si="28"/>
        <v>0.14285714285714285</v>
      </c>
      <c r="Q93" s="452">
        <f t="shared" si="29"/>
        <v>9</v>
      </c>
      <c r="R93" s="451">
        <f t="shared" si="30"/>
        <v>0.32142857142857145</v>
      </c>
      <c r="S93" s="368">
        <f>SUMPRODUCT((((AB$5:FI$5)/3)&gt;=(AB93:FI93))*1)-$B$5+B93-1</f>
        <v>11</v>
      </c>
      <c r="T93" s="163">
        <f t="shared" si="31"/>
        <v>0.39285714285714285</v>
      </c>
      <c r="U93" s="369">
        <f>SUMPRODUCT((((AB$5:FI$5)/2)&gt;=(AB93:FI93))*1)-$B$5+B93-1</f>
        <v>14</v>
      </c>
      <c r="V93" s="164">
        <f t="shared" si="32"/>
        <v>0.5</v>
      </c>
      <c r="W93" s="165">
        <f t="array" ref="W93">SUM(1*(AB$5:FI$5=AB93:FI93))-1</f>
        <v>2</v>
      </c>
      <c r="X93" s="166">
        <f t="shared" si="33"/>
        <v>7.1428571428571425E-2</v>
      </c>
      <c r="Y93" s="395">
        <f t="shared" si="34"/>
        <v>6.1428571428571432</v>
      </c>
      <c r="Z93" s="395">
        <f t="shared" si="35"/>
        <v>12.464285714285714</v>
      </c>
      <c r="AA93" s="403">
        <f t="shared" si="36"/>
        <v>0.49283667621776511</v>
      </c>
      <c r="AB93" s="111"/>
      <c r="AC93" s="109"/>
      <c r="AD93" s="109">
        <v>4</v>
      </c>
      <c r="AE93" s="102"/>
      <c r="AF93" s="102"/>
      <c r="AG93" s="102">
        <v>1</v>
      </c>
      <c r="AH93" s="102"/>
      <c r="AI93" s="102">
        <v>12</v>
      </c>
      <c r="AJ93" s="102">
        <v>9</v>
      </c>
      <c r="AK93" s="102">
        <v>10</v>
      </c>
      <c r="AL93" s="102">
        <v>10</v>
      </c>
      <c r="AM93" s="104">
        <v>3</v>
      </c>
      <c r="AN93" s="104">
        <v>3</v>
      </c>
      <c r="AO93" s="104"/>
      <c r="AP93" s="104">
        <v>10</v>
      </c>
      <c r="AQ93" s="104"/>
      <c r="AR93" s="104">
        <v>11</v>
      </c>
      <c r="AS93" s="104"/>
      <c r="AT93" s="104">
        <v>12</v>
      </c>
      <c r="AU93" s="105"/>
      <c r="AV93" s="105"/>
      <c r="AW93" s="105"/>
      <c r="AX93" s="105"/>
      <c r="AY93" s="105">
        <v>7</v>
      </c>
      <c r="AZ93" s="105">
        <v>9</v>
      </c>
      <c r="BA93" s="105"/>
      <c r="BB93" s="105">
        <v>2</v>
      </c>
      <c r="BC93" s="105"/>
      <c r="BD93" s="105"/>
      <c r="BE93" s="106"/>
      <c r="BF93" s="106">
        <v>1</v>
      </c>
      <c r="BG93" s="106">
        <v>3</v>
      </c>
      <c r="BH93" s="106"/>
      <c r="BI93" s="106"/>
      <c r="BJ93" s="106"/>
      <c r="BK93" s="106">
        <v>8</v>
      </c>
      <c r="BL93" s="106"/>
      <c r="BM93" s="106"/>
      <c r="BN93" s="106">
        <v>7</v>
      </c>
      <c r="BO93" s="106">
        <v>8</v>
      </c>
      <c r="BP93" s="107">
        <v>6</v>
      </c>
      <c r="BQ93" s="107"/>
      <c r="BR93" s="107"/>
      <c r="BS93" s="107"/>
      <c r="BT93" s="107"/>
      <c r="BU93" s="107"/>
      <c r="BV93" s="107"/>
      <c r="BW93" s="107"/>
      <c r="BX93" s="107"/>
      <c r="BY93" s="107"/>
      <c r="BZ93" s="108"/>
      <c r="CA93" s="108"/>
      <c r="CB93" s="108"/>
      <c r="CC93" s="108"/>
      <c r="CD93" s="108">
        <v>6</v>
      </c>
      <c r="CE93" s="108"/>
      <c r="CF93" s="108"/>
      <c r="CG93" s="108">
        <v>7</v>
      </c>
      <c r="CH93" s="108"/>
      <c r="CI93" s="108"/>
      <c r="CJ93" s="108">
        <v>1</v>
      </c>
      <c r="CK93" s="108">
        <v>8</v>
      </c>
      <c r="CL93" s="108"/>
      <c r="CM93" s="109"/>
      <c r="CN93" s="109"/>
      <c r="CO93" s="109">
        <v>1</v>
      </c>
      <c r="CP93" s="109"/>
      <c r="CQ93" s="109">
        <v>4</v>
      </c>
      <c r="CR93" s="109"/>
      <c r="CS93" s="109"/>
      <c r="CT93" s="109"/>
      <c r="CU93" s="109"/>
      <c r="CV93" s="109"/>
      <c r="CW93" s="109"/>
      <c r="CX93" s="109"/>
      <c r="CY93" s="102"/>
      <c r="CZ93" s="102"/>
      <c r="DA93" s="102"/>
      <c r="DB93" s="110"/>
      <c r="DC93" s="110"/>
      <c r="DD93" s="110"/>
      <c r="DE93" s="110">
        <v>3</v>
      </c>
      <c r="DF93" s="110"/>
      <c r="DG93" s="110"/>
      <c r="DH93" s="110">
        <v>6</v>
      </c>
      <c r="DI93" s="110"/>
      <c r="DJ93" s="110"/>
      <c r="DK93" s="110"/>
      <c r="DL93" s="373"/>
      <c r="DM93" s="373"/>
      <c r="DN93" s="373"/>
      <c r="DO93" s="373"/>
      <c r="DP93" s="373"/>
      <c r="DQ93" s="373"/>
      <c r="DR93" s="526"/>
      <c r="DS93" s="526"/>
      <c r="DT93" s="526"/>
      <c r="DU93" s="526"/>
      <c r="DV93" s="526"/>
      <c r="DW93" s="526"/>
      <c r="DX93" s="526"/>
      <c r="DY93" s="526"/>
      <c r="DZ93" s="649"/>
      <c r="EA93" s="649"/>
      <c r="EB93" s="649"/>
      <c r="EC93" s="649"/>
      <c r="ED93" s="649"/>
      <c r="EE93" s="649"/>
      <c r="EF93" s="649"/>
      <c r="EG93" s="649"/>
      <c r="EH93" s="649"/>
      <c r="EI93" s="649"/>
      <c r="EJ93" s="649"/>
      <c r="EK93" s="649"/>
      <c r="EL93" s="649"/>
      <c r="EM93" s="649"/>
      <c r="EN93" s="768"/>
      <c r="EO93" s="768"/>
      <c r="EP93" s="768"/>
      <c r="EQ93" s="768"/>
      <c r="ER93" s="768"/>
      <c r="ES93" s="768"/>
      <c r="ET93" s="768"/>
      <c r="EU93" s="768"/>
      <c r="EV93" s="768"/>
      <c r="EW93" s="768"/>
      <c r="EX93" s="768"/>
      <c r="EY93" s="768"/>
      <c r="EZ93" s="768"/>
      <c r="FA93" s="768"/>
      <c r="FB93" s="1663"/>
      <c r="FC93" s="1663"/>
      <c r="FD93" s="1663"/>
      <c r="FE93" s="1663"/>
      <c r="FF93" s="1663"/>
      <c r="FG93" s="1663"/>
      <c r="FH93" s="1663"/>
      <c r="FI93" s="1667"/>
    </row>
    <row r="94" spans="1:165" s="489" customFormat="1" ht="11.1" customHeight="1" x14ac:dyDescent="0.2">
      <c r="A94" s="60" t="s">
        <v>195</v>
      </c>
      <c r="B94" s="458">
        <f t="shared" si="20"/>
        <v>8</v>
      </c>
      <c r="C94" s="457">
        <f t="shared" si="21"/>
        <v>5.8394160583941604E-2</v>
      </c>
      <c r="D94" s="413">
        <f t="array" ref="D94">MIN(IF(AB94:FI94&gt;=1,$AB$3:$FI$3))</f>
        <v>39263</v>
      </c>
      <c r="E94" s="410">
        <f t="array" ref="E94">MAX(IF(AB94:FI94&gt;=1,$AB$3:$FI$3))</f>
        <v>40082</v>
      </c>
      <c r="F94" s="452">
        <f t="shared" si="22"/>
        <v>1</v>
      </c>
      <c r="G94" s="456">
        <f t="shared" si="23"/>
        <v>0.125</v>
      </c>
      <c r="H94" s="639">
        <f t="shared" si="24"/>
        <v>1</v>
      </c>
      <c r="I94" s="381">
        <f t="array" ref="I94">IF((F94&gt;=1),MAX(IF(AB94:FI94=1,$AB$3:$FI$3)),"-")</f>
        <v>39354</v>
      </c>
      <c r="J94" s="775">
        <f t="array" ref="J94">IF((F94&gt;=1),MAX(IF(AB94:FI94=1,$AB$2:$FI$2)),"-")</f>
        <v>4</v>
      </c>
      <c r="K94" s="390">
        <f ca="1">IF(F94&gt;=1,COUNTIF(OFFSET(AB94,,J94,1,($FI$2-J94)),"&gt;1"),B94)</f>
        <v>6</v>
      </c>
      <c r="L94" s="390">
        <f ca="1">IF(F94&gt;=1,COUNTBLANK(OFFSET(AB94,,J94,1,($FI$2-J94)))+K94-1,"-")</f>
        <v>133</v>
      </c>
      <c r="M94" s="455">
        <f t="shared" si="25"/>
        <v>0</v>
      </c>
      <c r="N94" s="454">
        <f t="shared" si="26"/>
        <v>0</v>
      </c>
      <c r="O94" s="162">
        <f t="shared" si="27"/>
        <v>0</v>
      </c>
      <c r="P94" s="453">
        <f t="shared" si="28"/>
        <v>0</v>
      </c>
      <c r="Q94" s="452">
        <f t="shared" si="29"/>
        <v>1</v>
      </c>
      <c r="R94" s="451">
        <f t="shared" si="30"/>
        <v>0.125</v>
      </c>
      <c r="S94" s="368">
        <f>SUMPRODUCT((((AB$5:FI$5)/3)&gt;=(AB94:FI94))*1)-$B$5+B94-1</f>
        <v>3</v>
      </c>
      <c r="T94" s="163">
        <f t="shared" si="31"/>
        <v>0.375</v>
      </c>
      <c r="U94" s="369">
        <f>SUMPRODUCT((((AB$5:FI$5)/2)&gt;=(AB94:FI94))*1)-$B$5+B94-1</f>
        <v>3</v>
      </c>
      <c r="V94" s="164">
        <f t="shared" si="32"/>
        <v>0.375</v>
      </c>
      <c r="W94" s="165">
        <f t="array" ref="W94">SUM(1*(AB$5:FI$5=AB94:FI94))-1</f>
        <v>0</v>
      </c>
      <c r="X94" s="166">
        <f t="shared" si="33"/>
        <v>0</v>
      </c>
      <c r="Y94" s="395">
        <f t="shared" si="34"/>
        <v>6.375</v>
      </c>
      <c r="Z94" s="395">
        <f t="shared" si="35"/>
        <v>12.375</v>
      </c>
      <c r="AA94" s="403">
        <f t="shared" si="36"/>
        <v>0.51515151515151514</v>
      </c>
      <c r="AB94" s="111"/>
      <c r="AC94" s="109">
        <v>10</v>
      </c>
      <c r="AD94" s="109"/>
      <c r="AE94" s="102">
        <v>1</v>
      </c>
      <c r="AF94" s="102"/>
      <c r="AG94" s="102">
        <v>4</v>
      </c>
      <c r="AH94" s="102">
        <v>8</v>
      </c>
      <c r="AI94" s="102"/>
      <c r="AJ94" s="102"/>
      <c r="AK94" s="102">
        <v>4</v>
      </c>
      <c r="AL94" s="102"/>
      <c r="AM94" s="104"/>
      <c r="AN94" s="104"/>
      <c r="AO94" s="104">
        <v>5</v>
      </c>
      <c r="AP94" s="104"/>
      <c r="AQ94" s="104"/>
      <c r="AR94" s="104"/>
      <c r="AS94" s="104">
        <v>11</v>
      </c>
      <c r="AT94" s="104"/>
      <c r="AU94" s="105"/>
      <c r="AV94" s="105">
        <v>8</v>
      </c>
      <c r="AW94" s="105"/>
      <c r="AX94" s="105"/>
      <c r="AY94" s="105"/>
      <c r="AZ94" s="105"/>
      <c r="BA94" s="105"/>
      <c r="BB94" s="105"/>
      <c r="BC94" s="105"/>
      <c r="BD94" s="105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9"/>
      <c r="CN94" s="109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2"/>
      <c r="CZ94" s="102"/>
      <c r="DA94" s="102"/>
      <c r="DB94" s="110"/>
      <c r="DC94" s="110"/>
      <c r="DD94" s="110"/>
      <c r="DE94" s="110"/>
      <c r="DF94" s="110"/>
      <c r="DG94" s="110"/>
      <c r="DH94" s="110"/>
      <c r="DI94" s="110"/>
      <c r="DJ94" s="110"/>
      <c r="DK94" s="110"/>
      <c r="DL94" s="373"/>
      <c r="DM94" s="373"/>
      <c r="DN94" s="373"/>
      <c r="DO94" s="373"/>
      <c r="DP94" s="373"/>
      <c r="DQ94" s="373"/>
      <c r="DR94" s="526"/>
      <c r="DS94" s="526"/>
      <c r="DT94" s="526"/>
      <c r="DU94" s="526"/>
      <c r="DV94" s="526"/>
      <c r="DW94" s="526"/>
      <c r="DX94" s="526"/>
      <c r="DY94" s="526"/>
      <c r="DZ94" s="649"/>
      <c r="EA94" s="649"/>
      <c r="EB94" s="649"/>
      <c r="EC94" s="649"/>
      <c r="ED94" s="649"/>
      <c r="EE94" s="649"/>
      <c r="EF94" s="649"/>
      <c r="EG94" s="649"/>
      <c r="EH94" s="649"/>
      <c r="EI94" s="649"/>
      <c r="EJ94" s="649"/>
      <c r="EK94" s="649"/>
      <c r="EL94" s="649"/>
      <c r="EM94" s="649"/>
      <c r="EN94" s="768"/>
      <c r="EO94" s="768"/>
      <c r="EP94" s="768"/>
      <c r="EQ94" s="768"/>
      <c r="ER94" s="768"/>
      <c r="ES94" s="768"/>
      <c r="ET94" s="768"/>
      <c r="EU94" s="768"/>
      <c r="EV94" s="768"/>
      <c r="EW94" s="768"/>
      <c r="EX94" s="768"/>
      <c r="EY94" s="768"/>
      <c r="EZ94" s="768"/>
      <c r="FA94" s="768"/>
      <c r="FB94" s="1663"/>
      <c r="FC94" s="1663"/>
      <c r="FD94" s="1663"/>
      <c r="FE94" s="1663"/>
      <c r="FF94" s="1663"/>
      <c r="FG94" s="1663"/>
      <c r="FH94" s="1663"/>
      <c r="FI94" s="1667"/>
    </row>
    <row r="95" spans="1:165" s="489" customFormat="1" ht="11.1" customHeight="1" x14ac:dyDescent="0.2">
      <c r="A95" s="59" t="s">
        <v>42</v>
      </c>
      <c r="B95" s="458">
        <f t="shared" si="20"/>
        <v>1</v>
      </c>
      <c r="C95" s="457">
        <f t="shared" si="21"/>
        <v>7.2992700729927005E-3</v>
      </c>
      <c r="D95" s="413">
        <f t="array" ref="D95">MIN(IF(AB95:FI95&gt;=1,$AB$3:$FI$3))</f>
        <v>39781</v>
      </c>
      <c r="E95" s="410">
        <f t="array" ref="E95">MAX(IF(AB95:FI95&gt;=1,$AB$3:$FI$3))</f>
        <v>39781</v>
      </c>
      <c r="F95" s="452">
        <f t="shared" si="22"/>
        <v>0</v>
      </c>
      <c r="G95" s="456">
        <f t="shared" si="23"/>
        <v>0</v>
      </c>
      <c r="H95" s="639" t="str">
        <f t="shared" si="24"/>
        <v>-</v>
      </c>
      <c r="I95" s="381" t="str">
        <f t="array" ref="I95">IF((F95&gt;=1),MAX(IF(AB95:FI95=1,$AB$3:$FI$3)),"-")</f>
        <v>-</v>
      </c>
      <c r="J95" s="775" t="str">
        <f t="array" ref="J95">IF((F95&gt;=1),MAX(IF(AB95:FI95=1,$AB$2:$FI$2)),"-")</f>
        <v>-</v>
      </c>
      <c r="K95" s="390">
        <f ca="1">IF(F95&gt;=1,COUNTIF(OFFSET(AB95,,J95,1,($FI$2-J95)),"&gt;1"),B95)</f>
        <v>1</v>
      </c>
      <c r="L95" s="390" t="str">
        <f ca="1">IF(F95&gt;=1,COUNTBLANK(OFFSET(AB95,,J95,1,($FI$2-J95)))+K95-1,"-")</f>
        <v>-</v>
      </c>
      <c r="M95" s="455">
        <f t="shared" si="25"/>
        <v>0</v>
      </c>
      <c r="N95" s="454">
        <f t="shared" si="26"/>
        <v>0</v>
      </c>
      <c r="O95" s="162">
        <f t="shared" si="27"/>
        <v>0</v>
      </c>
      <c r="P95" s="453">
        <f t="shared" si="28"/>
        <v>0</v>
      </c>
      <c r="Q95" s="452">
        <f t="shared" si="29"/>
        <v>0</v>
      </c>
      <c r="R95" s="451">
        <f t="shared" si="30"/>
        <v>0</v>
      </c>
      <c r="S95" s="368">
        <f>SUMPRODUCT((((AB$5:FI$5)/3)&gt;=(AB95:FI95))*1)-$B$5+B95-1</f>
        <v>0</v>
      </c>
      <c r="T95" s="163">
        <f t="shared" si="31"/>
        <v>0</v>
      </c>
      <c r="U95" s="369">
        <f>SUMPRODUCT((((AB$5:FI$5)/2)&gt;=(AB95:FI95))*1)-$B$5+B95-1</f>
        <v>0</v>
      </c>
      <c r="V95" s="164">
        <f t="shared" si="32"/>
        <v>0</v>
      </c>
      <c r="W95" s="165">
        <f t="array" ref="W95">SUM(1*(AB$5:FI$5=AB95:FI95))-1</f>
        <v>1</v>
      </c>
      <c r="X95" s="166">
        <f t="shared" si="33"/>
        <v>1</v>
      </c>
      <c r="Y95" s="395">
        <f t="shared" si="34"/>
        <v>9</v>
      </c>
      <c r="Z95" s="395">
        <f t="shared" si="35"/>
        <v>9</v>
      </c>
      <c r="AA95" s="403">
        <f t="shared" si="36"/>
        <v>1</v>
      </c>
      <c r="AB95" s="100"/>
      <c r="AC95" s="101"/>
      <c r="AD95" s="101"/>
      <c r="AE95" s="112"/>
      <c r="AF95" s="112"/>
      <c r="AG95" s="112"/>
      <c r="AH95" s="112"/>
      <c r="AI95" s="112"/>
      <c r="AJ95" s="112"/>
      <c r="AK95" s="112"/>
      <c r="AL95" s="112"/>
      <c r="AM95" s="104"/>
      <c r="AN95" s="104"/>
      <c r="AO95" s="104">
        <v>9</v>
      </c>
      <c r="AP95" s="104"/>
      <c r="AQ95" s="104"/>
      <c r="AR95" s="104"/>
      <c r="AS95" s="104"/>
      <c r="AT95" s="104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2"/>
      <c r="CZ95" s="102"/>
      <c r="DA95" s="102"/>
      <c r="DB95" s="110"/>
      <c r="DC95" s="110"/>
      <c r="DD95" s="110"/>
      <c r="DE95" s="110"/>
      <c r="DF95" s="110"/>
      <c r="DG95" s="110"/>
      <c r="DH95" s="110"/>
      <c r="DI95" s="110"/>
      <c r="DJ95" s="110"/>
      <c r="DK95" s="110"/>
      <c r="DL95" s="373"/>
      <c r="DM95" s="373"/>
      <c r="DN95" s="373"/>
      <c r="DO95" s="373"/>
      <c r="DP95" s="373"/>
      <c r="DQ95" s="373"/>
      <c r="DR95" s="526"/>
      <c r="DS95" s="526"/>
      <c r="DT95" s="526"/>
      <c r="DU95" s="526"/>
      <c r="DV95" s="526"/>
      <c r="DW95" s="526"/>
      <c r="DX95" s="526"/>
      <c r="DY95" s="526"/>
      <c r="DZ95" s="649"/>
      <c r="EA95" s="649"/>
      <c r="EB95" s="649"/>
      <c r="EC95" s="649"/>
      <c r="ED95" s="649"/>
      <c r="EE95" s="649"/>
      <c r="EF95" s="649"/>
      <c r="EG95" s="649"/>
      <c r="EH95" s="649"/>
      <c r="EI95" s="649"/>
      <c r="EJ95" s="649"/>
      <c r="EK95" s="649"/>
      <c r="EL95" s="649"/>
      <c r="EM95" s="649"/>
      <c r="EN95" s="768"/>
      <c r="EO95" s="768"/>
      <c r="EP95" s="768"/>
      <c r="EQ95" s="768"/>
      <c r="ER95" s="768"/>
      <c r="ES95" s="768"/>
      <c r="ET95" s="768"/>
      <c r="EU95" s="768"/>
      <c r="EV95" s="768"/>
      <c r="EW95" s="768"/>
      <c r="EX95" s="768"/>
      <c r="EY95" s="768"/>
      <c r="EZ95" s="768"/>
      <c r="FA95" s="768"/>
      <c r="FB95" s="1663"/>
      <c r="FC95" s="1663"/>
      <c r="FD95" s="1663"/>
      <c r="FE95" s="1663"/>
      <c r="FF95" s="1663"/>
      <c r="FG95" s="1663"/>
      <c r="FH95" s="1663"/>
      <c r="FI95" s="1667"/>
    </row>
    <row r="96" spans="1:165" s="522" customFormat="1" ht="11.1" customHeight="1" x14ac:dyDescent="0.2">
      <c r="A96" s="59" t="s">
        <v>35</v>
      </c>
      <c r="B96" s="458">
        <f t="shared" si="20"/>
        <v>1</v>
      </c>
      <c r="C96" s="457">
        <f t="shared" si="21"/>
        <v>7.2992700729927005E-3</v>
      </c>
      <c r="D96" s="413">
        <f t="array" ref="D96">MIN(IF(AB96:FI96&gt;=1,$AB$3:$FI$3))</f>
        <v>39564</v>
      </c>
      <c r="E96" s="410">
        <f t="array" ref="E96">MAX(IF(AB96:FI96&gt;=1,$AB$3:$FI$3))</f>
        <v>39564</v>
      </c>
      <c r="F96" s="452">
        <f t="shared" si="22"/>
        <v>0</v>
      </c>
      <c r="G96" s="456">
        <f t="shared" si="23"/>
        <v>0</v>
      </c>
      <c r="H96" s="639" t="str">
        <f t="shared" si="24"/>
        <v>-</v>
      </c>
      <c r="I96" s="381" t="str">
        <f t="array" ref="I96">IF((F96&gt;=1),MAX(IF(AB96:FI96=1,$AB$3:$FI$3)),"-")</f>
        <v>-</v>
      </c>
      <c r="J96" s="775" t="str">
        <f t="array" ref="J96">IF((F96&gt;=1),MAX(IF(AB96:FI96=1,$AB$2:$FI$2)),"-")</f>
        <v>-</v>
      </c>
      <c r="K96" s="390">
        <f ca="1">IF(F96&gt;=1,COUNTIF(OFFSET(AB96,,J96,1,($FI$2-J96)),"&gt;1"),B96)</f>
        <v>1</v>
      </c>
      <c r="L96" s="390" t="str">
        <f ca="1">IF(F96&gt;=1,COUNTBLANK(OFFSET(AB96,,J96,1,($FI$2-J96)))+K96-1,"-")</f>
        <v>-</v>
      </c>
      <c r="M96" s="455">
        <f t="shared" si="25"/>
        <v>1</v>
      </c>
      <c r="N96" s="454">
        <f t="shared" si="26"/>
        <v>1</v>
      </c>
      <c r="O96" s="162">
        <f t="shared" si="27"/>
        <v>0</v>
      </c>
      <c r="P96" s="453">
        <f t="shared" si="28"/>
        <v>0</v>
      </c>
      <c r="Q96" s="452">
        <f t="shared" si="29"/>
        <v>1</v>
      </c>
      <c r="R96" s="451">
        <f t="shared" si="30"/>
        <v>1</v>
      </c>
      <c r="S96" s="368">
        <f>SUMPRODUCT((((AB$5:FI$5)/3)&gt;=(AB96:FI96))*1)-$B$5+B96-1</f>
        <v>1</v>
      </c>
      <c r="T96" s="163">
        <f t="shared" si="31"/>
        <v>1</v>
      </c>
      <c r="U96" s="369">
        <f>SUMPRODUCT((((AB$5:FI$5)/2)&gt;=(AB96:FI96))*1)-$B$5+B96-1</f>
        <v>1</v>
      </c>
      <c r="V96" s="164">
        <f t="shared" si="32"/>
        <v>1</v>
      </c>
      <c r="W96" s="165">
        <f t="array" ref="W96">SUM(1*(AB$5:FI$5=AB96:FI96))-1</f>
        <v>0</v>
      </c>
      <c r="X96" s="166">
        <f t="shared" si="33"/>
        <v>0</v>
      </c>
      <c r="Y96" s="395">
        <f t="shared" si="34"/>
        <v>2</v>
      </c>
      <c r="Z96" s="395">
        <f t="shared" si="35"/>
        <v>12</v>
      </c>
      <c r="AA96" s="403">
        <f t="shared" si="36"/>
        <v>0.16666666666666666</v>
      </c>
      <c r="AB96" s="100"/>
      <c r="AC96" s="101"/>
      <c r="AD96" s="101"/>
      <c r="AE96" s="102"/>
      <c r="AF96" s="102"/>
      <c r="AG96" s="102"/>
      <c r="AH96" s="102"/>
      <c r="AI96" s="102"/>
      <c r="AJ96" s="102"/>
      <c r="AK96" s="102">
        <v>2</v>
      </c>
      <c r="AL96" s="102"/>
      <c r="AM96" s="104"/>
      <c r="AN96" s="104"/>
      <c r="AO96" s="104"/>
      <c r="AP96" s="104"/>
      <c r="AQ96" s="104"/>
      <c r="AR96" s="104"/>
      <c r="AS96" s="104"/>
      <c r="AT96" s="104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2"/>
      <c r="CZ96" s="102"/>
      <c r="DA96" s="102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373"/>
      <c r="DM96" s="373"/>
      <c r="DN96" s="373"/>
      <c r="DO96" s="373"/>
      <c r="DP96" s="373"/>
      <c r="DQ96" s="373"/>
      <c r="DR96" s="526"/>
      <c r="DS96" s="526"/>
      <c r="DT96" s="526"/>
      <c r="DU96" s="526"/>
      <c r="DV96" s="526"/>
      <c r="DW96" s="526"/>
      <c r="DX96" s="526"/>
      <c r="DY96" s="526"/>
      <c r="DZ96" s="649"/>
      <c r="EA96" s="649"/>
      <c r="EB96" s="649"/>
      <c r="EC96" s="649"/>
      <c r="ED96" s="649"/>
      <c r="EE96" s="649"/>
      <c r="EF96" s="649"/>
      <c r="EG96" s="649"/>
      <c r="EH96" s="649"/>
      <c r="EI96" s="649"/>
      <c r="EJ96" s="649"/>
      <c r="EK96" s="649"/>
      <c r="EL96" s="649"/>
      <c r="EM96" s="649"/>
      <c r="EN96" s="768"/>
      <c r="EO96" s="768"/>
      <c r="EP96" s="768"/>
      <c r="EQ96" s="768"/>
      <c r="ER96" s="768"/>
      <c r="ES96" s="768"/>
      <c r="ET96" s="768"/>
      <c r="EU96" s="768"/>
      <c r="EV96" s="768"/>
      <c r="EW96" s="768"/>
      <c r="EX96" s="768"/>
      <c r="EY96" s="768"/>
      <c r="EZ96" s="768"/>
      <c r="FA96" s="768"/>
      <c r="FB96" s="1663"/>
      <c r="FC96" s="1663"/>
      <c r="FD96" s="1663"/>
      <c r="FE96" s="1663"/>
      <c r="FF96" s="1663"/>
      <c r="FG96" s="1663"/>
      <c r="FH96" s="1663"/>
      <c r="FI96" s="1667"/>
    </row>
    <row r="97" spans="1:166" s="489" customFormat="1" ht="11.1" customHeight="1" x14ac:dyDescent="0.2">
      <c r="A97" s="59" t="s">
        <v>86</v>
      </c>
      <c r="B97" s="458">
        <f t="shared" si="20"/>
        <v>8</v>
      </c>
      <c r="C97" s="457">
        <f t="shared" si="21"/>
        <v>5.8394160583941604E-2</v>
      </c>
      <c r="D97" s="413">
        <f t="array" ref="D97">MIN(IF(AB97:FI97&gt;=1,$AB$3:$FI$3))</f>
        <v>40809</v>
      </c>
      <c r="E97" s="410">
        <f t="array" ref="E97">MAX(IF(AB97:FI97&gt;=1,$AB$3:$FI$3))</f>
        <v>42174</v>
      </c>
      <c r="F97" s="452">
        <f t="shared" si="22"/>
        <v>0</v>
      </c>
      <c r="G97" s="456">
        <f t="shared" si="23"/>
        <v>0</v>
      </c>
      <c r="H97" s="639" t="str">
        <f t="shared" si="24"/>
        <v>-</v>
      </c>
      <c r="I97" s="381" t="str">
        <f t="array" ref="I97">IF((F97&gt;=1),MAX(IF(AB97:FI97=1,$AB$3:$FI$3)),"-")</f>
        <v>-</v>
      </c>
      <c r="J97" s="775" t="str">
        <f t="array" ref="J97">IF((F97&gt;=1),MAX(IF(AB97:FI97=1,$AB$2:$FI$2)),"-")</f>
        <v>-</v>
      </c>
      <c r="K97" s="390">
        <f ca="1">IF(F97&gt;=1,COUNTIF(OFFSET(AB97,,J97,1,($FI$2-J97)),"&gt;1"),B97)</f>
        <v>8</v>
      </c>
      <c r="L97" s="390" t="str">
        <f ca="1">IF(F97&gt;=1,COUNTBLANK(OFFSET(AB97,,J97,1,($FI$2-J97)))+K97-1,"-")</f>
        <v>-</v>
      </c>
      <c r="M97" s="455">
        <f t="shared" si="25"/>
        <v>0</v>
      </c>
      <c r="N97" s="454">
        <f t="shared" si="26"/>
        <v>0</v>
      </c>
      <c r="O97" s="162">
        <f t="shared" si="27"/>
        <v>1</v>
      </c>
      <c r="P97" s="453">
        <f t="shared" si="28"/>
        <v>0.125</v>
      </c>
      <c r="Q97" s="452">
        <f t="shared" si="29"/>
        <v>1</v>
      </c>
      <c r="R97" s="451">
        <f t="shared" si="30"/>
        <v>0.125</v>
      </c>
      <c r="S97" s="368">
        <f>SUMPRODUCT((((AB$5:FI$5)/3)&gt;=(AB97:FI97))*1)-$B$5+B97-1</f>
        <v>2</v>
      </c>
      <c r="T97" s="163">
        <f t="shared" si="31"/>
        <v>0.25</v>
      </c>
      <c r="U97" s="369">
        <f>SUMPRODUCT((((AB$5:FI$5)/2)&gt;=(AB97:FI97))*1)-$B$5+B97-1</f>
        <v>4</v>
      </c>
      <c r="V97" s="164">
        <f t="shared" si="32"/>
        <v>0.5</v>
      </c>
      <c r="W97" s="165">
        <f t="array" ref="W97">SUM(1*(AB$5:FI$5=AB97:FI97))-1</f>
        <v>1</v>
      </c>
      <c r="X97" s="166">
        <f t="shared" si="33"/>
        <v>0.125</v>
      </c>
      <c r="Y97" s="395">
        <f t="shared" si="34"/>
        <v>7.625</v>
      </c>
      <c r="Z97" s="395">
        <f t="shared" si="35"/>
        <v>13.875</v>
      </c>
      <c r="AA97" s="403">
        <f t="shared" si="36"/>
        <v>0.5495495495495496</v>
      </c>
      <c r="AB97" s="100"/>
      <c r="AC97" s="101"/>
      <c r="AD97" s="101"/>
      <c r="AE97" s="112"/>
      <c r="AF97" s="112"/>
      <c r="AG97" s="112"/>
      <c r="AH97" s="112"/>
      <c r="AI97" s="112"/>
      <c r="AJ97" s="112"/>
      <c r="AK97" s="112"/>
      <c r="AL97" s="112"/>
      <c r="AM97" s="103"/>
      <c r="AN97" s="103"/>
      <c r="AO97" s="103"/>
      <c r="AP97" s="103"/>
      <c r="AQ97" s="103"/>
      <c r="AR97" s="103"/>
      <c r="AS97" s="103"/>
      <c r="AT97" s="104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7"/>
      <c r="BQ97" s="107">
        <v>4</v>
      </c>
      <c r="BR97" s="107">
        <v>9</v>
      </c>
      <c r="BS97" s="107"/>
      <c r="BT97" s="107"/>
      <c r="BU97" s="107"/>
      <c r="BV97" s="107"/>
      <c r="BW97" s="107"/>
      <c r="BX97" s="107"/>
      <c r="BY97" s="107">
        <v>7</v>
      </c>
      <c r="BZ97" s="108"/>
      <c r="CA97" s="108"/>
      <c r="CB97" s="108"/>
      <c r="CC97" s="108"/>
      <c r="CD97" s="108">
        <v>7</v>
      </c>
      <c r="CE97" s="108"/>
      <c r="CF97" s="108"/>
      <c r="CG97" s="108"/>
      <c r="CH97" s="108"/>
      <c r="CI97" s="108"/>
      <c r="CJ97" s="108"/>
      <c r="CK97" s="108"/>
      <c r="CL97" s="108"/>
      <c r="CM97" s="109"/>
      <c r="CN97" s="109">
        <v>4</v>
      </c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2"/>
      <c r="CZ97" s="102"/>
      <c r="DA97" s="102"/>
      <c r="DB97" s="110"/>
      <c r="DC97" s="110"/>
      <c r="DD97" s="110">
        <v>3</v>
      </c>
      <c r="DE97" s="110"/>
      <c r="DF97" s="110">
        <v>16</v>
      </c>
      <c r="DG97" s="110"/>
      <c r="DH97" s="110"/>
      <c r="DI97" s="110"/>
      <c r="DJ97" s="110"/>
      <c r="DK97" s="110">
        <v>11</v>
      </c>
      <c r="DL97" s="373"/>
      <c r="DM97" s="373"/>
      <c r="DN97" s="373"/>
      <c r="DO97" s="373"/>
      <c r="DP97" s="373"/>
      <c r="DQ97" s="373"/>
      <c r="DR97" s="526"/>
      <c r="DS97" s="526"/>
      <c r="DT97" s="526"/>
      <c r="DU97" s="526"/>
      <c r="DV97" s="526"/>
      <c r="DW97" s="526"/>
      <c r="DX97" s="526"/>
      <c r="DY97" s="526"/>
      <c r="DZ97" s="649"/>
      <c r="EA97" s="649"/>
      <c r="EB97" s="649"/>
      <c r="EC97" s="649"/>
      <c r="ED97" s="649"/>
      <c r="EE97" s="649"/>
      <c r="EF97" s="649"/>
      <c r="EG97" s="649"/>
      <c r="EH97" s="649"/>
      <c r="EI97" s="649"/>
      <c r="EJ97" s="649"/>
      <c r="EK97" s="649"/>
      <c r="EL97" s="649"/>
      <c r="EM97" s="649"/>
      <c r="EN97" s="768"/>
      <c r="EO97" s="768"/>
      <c r="EP97" s="768"/>
      <c r="EQ97" s="768"/>
      <c r="ER97" s="768"/>
      <c r="ES97" s="768"/>
      <c r="ET97" s="768"/>
      <c r="EU97" s="768"/>
      <c r="EV97" s="768"/>
      <c r="EW97" s="768"/>
      <c r="EX97" s="768"/>
      <c r="EY97" s="768"/>
      <c r="EZ97" s="768"/>
      <c r="FA97" s="768"/>
      <c r="FB97" s="1663"/>
      <c r="FC97" s="1663"/>
      <c r="FD97" s="1663"/>
      <c r="FE97" s="1663"/>
      <c r="FF97" s="1663"/>
      <c r="FG97" s="1663"/>
      <c r="FH97" s="1663"/>
      <c r="FI97" s="1667"/>
    </row>
    <row r="98" spans="1:166" s="522" customFormat="1" ht="11.1" customHeight="1" x14ac:dyDescent="0.2">
      <c r="A98" s="64" t="s">
        <v>238</v>
      </c>
      <c r="B98" s="458">
        <f t="shared" si="20"/>
        <v>8</v>
      </c>
      <c r="C98" s="457">
        <f t="shared" si="21"/>
        <v>5.8394160583941604E-2</v>
      </c>
      <c r="D98" s="413">
        <f t="array" ref="D98">MIN(IF(AB98:FI98&gt;=1,$AB$3:$FI$3))</f>
        <v>39410</v>
      </c>
      <c r="E98" s="410">
        <f t="array" ref="E98">MAX(IF(AB98:FI98&gt;=1,$AB$3:$FI$3))</f>
        <v>41397</v>
      </c>
      <c r="F98" s="452">
        <f t="shared" si="22"/>
        <v>1</v>
      </c>
      <c r="G98" s="456">
        <f t="shared" si="23"/>
        <v>0.125</v>
      </c>
      <c r="H98" s="639">
        <f t="shared" si="24"/>
        <v>1</v>
      </c>
      <c r="I98" s="381">
        <f t="array" ref="I98">IF((F98&gt;=1),MAX(IF(AB98:FI98=1,$AB$3:$FI$3)),"-")</f>
        <v>39480</v>
      </c>
      <c r="J98" s="775">
        <f t="array" ref="J98">IF((F98&gt;=1),MAX(IF(AB98:FI98=1,$AB$2:$FI$2)),"-")</f>
        <v>8</v>
      </c>
      <c r="K98" s="390">
        <f ca="1">IF(F98&gt;=1,COUNTIF(OFFSET(AB98,,J98,1,($FI$2-J98)),"&gt;1"),B98)</f>
        <v>6</v>
      </c>
      <c r="L98" s="390">
        <f ca="1">IF(F98&gt;=1,COUNTBLANK(OFFSET(AB98,,J98,1,($FI$2-J98)))+K98-1,"-")</f>
        <v>129</v>
      </c>
      <c r="M98" s="455">
        <f t="shared" si="25"/>
        <v>0</v>
      </c>
      <c r="N98" s="454">
        <f t="shared" si="26"/>
        <v>0</v>
      </c>
      <c r="O98" s="162">
        <f t="shared" si="27"/>
        <v>0</v>
      </c>
      <c r="P98" s="453">
        <f t="shared" si="28"/>
        <v>0</v>
      </c>
      <c r="Q98" s="452">
        <f t="shared" si="29"/>
        <v>1</v>
      </c>
      <c r="R98" s="451">
        <f t="shared" si="30"/>
        <v>0.125</v>
      </c>
      <c r="S98" s="368">
        <f>SUMPRODUCT((((AB$5:FI$5)/3)&gt;=(AB98:FI98))*1)-$B$5+B98-1</f>
        <v>2</v>
      </c>
      <c r="T98" s="163">
        <f t="shared" si="31"/>
        <v>0.25</v>
      </c>
      <c r="U98" s="369">
        <f>SUMPRODUCT((((AB$5:FI$5)/2)&gt;=(AB98:FI98))*1)-$B$5+B98-1</f>
        <v>4</v>
      </c>
      <c r="V98" s="164">
        <f t="shared" si="32"/>
        <v>0.5</v>
      </c>
      <c r="W98" s="165">
        <f t="array" ref="W98">SUM(1*(AB$5:FI$5=AB98:FI98))-1</f>
        <v>0</v>
      </c>
      <c r="X98" s="166">
        <f t="shared" si="33"/>
        <v>0</v>
      </c>
      <c r="Y98" s="395">
        <f t="shared" si="34"/>
        <v>7.875</v>
      </c>
      <c r="Z98" s="395">
        <f t="shared" si="35"/>
        <v>13.625</v>
      </c>
      <c r="AA98" s="403">
        <f t="shared" si="36"/>
        <v>0.57798165137614677</v>
      </c>
      <c r="AB98" s="111"/>
      <c r="AC98" s="114"/>
      <c r="AD98" s="109"/>
      <c r="AE98" s="102"/>
      <c r="AF98" s="102"/>
      <c r="AG98" s="102">
        <v>6</v>
      </c>
      <c r="AH98" s="102"/>
      <c r="AI98" s="102">
        <v>1</v>
      </c>
      <c r="AJ98" s="102">
        <v>12</v>
      </c>
      <c r="AK98" s="102">
        <v>8</v>
      </c>
      <c r="AL98" s="102"/>
      <c r="AM98" s="104"/>
      <c r="AN98" s="104"/>
      <c r="AO98" s="104"/>
      <c r="AP98" s="104"/>
      <c r="AQ98" s="104"/>
      <c r="AR98" s="104"/>
      <c r="AS98" s="104"/>
      <c r="AT98" s="104"/>
      <c r="AU98" s="105"/>
      <c r="AV98" s="105"/>
      <c r="AW98" s="105"/>
      <c r="AX98" s="105"/>
      <c r="AY98" s="105">
        <v>4</v>
      </c>
      <c r="AZ98" s="105"/>
      <c r="BA98" s="105"/>
      <c r="BB98" s="105"/>
      <c r="BC98" s="105"/>
      <c r="BD98" s="105"/>
      <c r="BE98" s="106"/>
      <c r="BF98" s="106"/>
      <c r="BG98" s="106">
        <v>12</v>
      </c>
      <c r="BH98" s="106">
        <v>6</v>
      </c>
      <c r="BI98" s="106"/>
      <c r="BJ98" s="106"/>
      <c r="BK98" s="106"/>
      <c r="BL98" s="106"/>
      <c r="BM98" s="106"/>
      <c r="BN98" s="106"/>
      <c r="BO98" s="106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>
        <v>14</v>
      </c>
      <c r="CL98" s="108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2"/>
      <c r="CZ98" s="102"/>
      <c r="DA98" s="102"/>
      <c r="DB98" s="110"/>
      <c r="DC98" s="110"/>
      <c r="DD98" s="110"/>
      <c r="DE98" s="110"/>
      <c r="DF98" s="110"/>
      <c r="DG98" s="110"/>
      <c r="DH98" s="110"/>
      <c r="DI98" s="110"/>
      <c r="DJ98" s="110"/>
      <c r="DK98" s="110"/>
      <c r="DL98" s="373"/>
      <c r="DM98" s="373"/>
      <c r="DN98" s="373"/>
      <c r="DO98" s="373"/>
      <c r="DP98" s="373"/>
      <c r="DQ98" s="373"/>
      <c r="DR98" s="526"/>
      <c r="DS98" s="526"/>
      <c r="DT98" s="526"/>
      <c r="DU98" s="526"/>
      <c r="DV98" s="526"/>
      <c r="DW98" s="526"/>
      <c r="DX98" s="526"/>
      <c r="DY98" s="526"/>
      <c r="DZ98" s="649"/>
      <c r="EA98" s="649"/>
      <c r="EB98" s="649"/>
      <c r="EC98" s="649"/>
      <c r="ED98" s="649"/>
      <c r="EE98" s="649"/>
      <c r="EF98" s="649"/>
      <c r="EG98" s="649"/>
      <c r="EH98" s="649"/>
      <c r="EI98" s="649"/>
      <c r="EJ98" s="649"/>
      <c r="EK98" s="649"/>
      <c r="EL98" s="649"/>
      <c r="EM98" s="649"/>
      <c r="EN98" s="768"/>
      <c r="EO98" s="768"/>
      <c r="EP98" s="768"/>
      <c r="EQ98" s="768"/>
      <c r="ER98" s="768"/>
      <c r="ES98" s="768"/>
      <c r="ET98" s="768"/>
      <c r="EU98" s="768"/>
      <c r="EV98" s="768"/>
      <c r="EW98" s="768"/>
      <c r="EX98" s="768"/>
      <c r="EY98" s="768"/>
      <c r="EZ98" s="768"/>
      <c r="FA98" s="768"/>
      <c r="FB98" s="1663"/>
      <c r="FC98" s="1663"/>
      <c r="FD98" s="1663"/>
      <c r="FE98" s="1663"/>
      <c r="FF98" s="1663"/>
      <c r="FG98" s="1663"/>
      <c r="FH98" s="1663"/>
      <c r="FI98" s="1667"/>
    </row>
    <row r="99" spans="1:166" s="522" customFormat="1" ht="11.1" customHeight="1" x14ac:dyDescent="0.2">
      <c r="A99" s="64" t="s">
        <v>297</v>
      </c>
      <c r="B99" s="458">
        <f t="shared" si="20"/>
        <v>6</v>
      </c>
      <c r="C99" s="457">
        <f t="shared" si="21"/>
        <v>4.3795620437956206E-2</v>
      </c>
      <c r="D99" s="413">
        <f t="array" ref="D99">MIN(IF(AB99:FI99&gt;=1,$AB$3:$FI$3))</f>
        <v>39227</v>
      </c>
      <c r="E99" s="410">
        <f t="array" ref="E99">MAX(IF(AB99:FI99&gt;=1,$AB$3:$FI$3))</f>
        <v>42720</v>
      </c>
      <c r="F99" s="452">
        <f t="shared" si="22"/>
        <v>1</v>
      </c>
      <c r="G99" s="456">
        <f t="shared" si="23"/>
        <v>0.16666666666666666</v>
      </c>
      <c r="H99" s="639">
        <f t="shared" si="24"/>
        <v>1</v>
      </c>
      <c r="I99" s="381">
        <f t="array" ref="I99">IF((F99&gt;=1),MAX(IF(AB99:FI99=1,$AB$3:$FI$3)),"-")</f>
        <v>40053</v>
      </c>
      <c r="J99" s="775">
        <f t="array" ref="J99">IF((F99&gt;=1),MAX(IF(AB99:FI99=1,$AB$2:$FI$2)),"-")</f>
        <v>20</v>
      </c>
      <c r="K99" s="390">
        <f ca="1">IF(F99&gt;=1,COUNTIF(OFFSET(AB99,,J99,1,($FI$2-J99)),"&gt;1"),B99)</f>
        <v>4</v>
      </c>
      <c r="L99" s="390">
        <f ca="1">IF(F99&gt;=1,COUNTBLANK(OFFSET(AB99,,J99,1,($FI$2-J99)))+K99-1,"-")</f>
        <v>117</v>
      </c>
      <c r="M99" s="455">
        <f t="shared" si="25"/>
        <v>0</v>
      </c>
      <c r="N99" s="454">
        <f t="shared" si="26"/>
        <v>0</v>
      </c>
      <c r="O99" s="162">
        <f t="shared" si="27"/>
        <v>2</v>
      </c>
      <c r="P99" s="453">
        <f t="shared" si="28"/>
        <v>0.33333333333333331</v>
      </c>
      <c r="Q99" s="452">
        <f t="shared" si="29"/>
        <v>3</v>
      </c>
      <c r="R99" s="451">
        <f t="shared" si="30"/>
        <v>0.5</v>
      </c>
      <c r="S99" s="368">
        <f>SUMPRODUCT((((AB$5:FI$5)/3)&gt;=(AB99:FI99))*1)-$B$5+B99-1</f>
        <v>3</v>
      </c>
      <c r="T99" s="163">
        <f t="shared" si="31"/>
        <v>0.5</v>
      </c>
      <c r="U99" s="369">
        <f>SUMPRODUCT((((AB$5:FI$5)/2)&gt;=(AB99:FI99))*1)-$B$5+B99-1</f>
        <v>5</v>
      </c>
      <c r="V99" s="164">
        <f t="shared" si="32"/>
        <v>0.83333333333333337</v>
      </c>
      <c r="W99" s="165">
        <f t="array" ref="W99">SUM(1*(AB$5:FI$5=AB99:FI99))-1</f>
        <v>1</v>
      </c>
      <c r="X99" s="166">
        <f t="shared" si="33"/>
        <v>0.16666666666666666</v>
      </c>
      <c r="Y99" s="395">
        <f t="shared" si="34"/>
        <v>5</v>
      </c>
      <c r="Z99" s="395">
        <f t="shared" si="35"/>
        <v>12.833333333333334</v>
      </c>
      <c r="AA99" s="403">
        <f t="shared" si="36"/>
        <v>0.38961038961038957</v>
      </c>
      <c r="AB99" s="111">
        <v>3</v>
      </c>
      <c r="AC99" s="109"/>
      <c r="AD99" s="109"/>
      <c r="AE99" s="112"/>
      <c r="AF99" s="112"/>
      <c r="AG99" s="112"/>
      <c r="AH99" s="112"/>
      <c r="AI99" s="112"/>
      <c r="AJ99" s="112"/>
      <c r="AK99" s="112"/>
      <c r="AL99" s="112"/>
      <c r="AM99" s="103"/>
      <c r="AN99" s="103"/>
      <c r="AO99" s="103"/>
      <c r="AP99" s="103"/>
      <c r="AQ99" s="103"/>
      <c r="AR99" s="103"/>
      <c r="AS99" s="103"/>
      <c r="AT99" s="104"/>
      <c r="AU99" s="105">
        <v>1</v>
      </c>
      <c r="AV99" s="105"/>
      <c r="AW99" s="105"/>
      <c r="AX99" s="105"/>
      <c r="AY99" s="105"/>
      <c r="AZ99" s="105"/>
      <c r="BA99" s="105"/>
      <c r="BB99" s="105"/>
      <c r="BC99" s="105"/>
      <c r="BD99" s="105"/>
      <c r="BE99" s="106"/>
      <c r="BF99" s="106"/>
      <c r="BG99" s="106"/>
      <c r="BH99" s="106"/>
      <c r="BI99" s="106">
        <v>10</v>
      </c>
      <c r="BJ99" s="106"/>
      <c r="BK99" s="106"/>
      <c r="BL99" s="106"/>
      <c r="BM99" s="106"/>
      <c r="BN99" s="106"/>
      <c r="BO99" s="106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2"/>
      <c r="CZ99" s="102"/>
      <c r="DA99" s="102"/>
      <c r="DB99" s="110"/>
      <c r="DC99" s="110"/>
      <c r="DD99" s="110"/>
      <c r="DE99" s="110"/>
      <c r="DF99" s="110"/>
      <c r="DG99" s="110"/>
      <c r="DH99" s="110"/>
      <c r="DI99" s="110"/>
      <c r="DJ99" s="110"/>
      <c r="DK99" s="110"/>
      <c r="DL99" s="373"/>
      <c r="DM99" s="373"/>
      <c r="DN99" s="373"/>
      <c r="DO99" s="373"/>
      <c r="DP99" s="373"/>
      <c r="DQ99" s="373"/>
      <c r="DR99" s="526"/>
      <c r="DS99" s="526"/>
      <c r="DT99" s="526"/>
      <c r="DU99" s="526"/>
      <c r="DV99" s="526"/>
      <c r="DW99" s="526"/>
      <c r="DX99" s="526"/>
      <c r="DY99" s="526"/>
      <c r="DZ99" s="649">
        <v>7</v>
      </c>
      <c r="EA99" s="649">
        <v>6</v>
      </c>
      <c r="EB99" s="649"/>
      <c r="EC99" s="649"/>
      <c r="ED99" s="649"/>
      <c r="EE99" s="649">
        <v>3</v>
      </c>
      <c r="EF99" s="649"/>
      <c r="EG99" s="649"/>
      <c r="EH99" s="649"/>
      <c r="EI99" s="649"/>
      <c r="EJ99" s="649"/>
      <c r="EK99" s="649"/>
      <c r="EL99" s="649"/>
      <c r="EM99" s="649"/>
      <c r="EN99" s="768"/>
      <c r="EO99" s="768"/>
      <c r="EP99" s="768"/>
      <c r="EQ99" s="768"/>
      <c r="ER99" s="768"/>
      <c r="ES99" s="768"/>
      <c r="ET99" s="768"/>
      <c r="EU99" s="768"/>
      <c r="EV99" s="768"/>
      <c r="EW99" s="768"/>
      <c r="EX99" s="768"/>
      <c r="EY99" s="768"/>
      <c r="EZ99" s="768"/>
      <c r="FA99" s="768"/>
      <c r="FB99" s="1663"/>
      <c r="FC99" s="1663"/>
      <c r="FD99" s="1663"/>
      <c r="FE99" s="1663"/>
      <c r="FF99" s="1663"/>
      <c r="FG99" s="1663"/>
      <c r="FH99" s="1663"/>
      <c r="FI99" s="1667"/>
    </row>
    <row r="100" spans="1:166" s="523" customFormat="1" ht="11.1" customHeight="1" x14ac:dyDescent="0.2">
      <c r="A100" s="59" t="s">
        <v>157</v>
      </c>
      <c r="B100" s="458">
        <f t="shared" si="20"/>
        <v>2</v>
      </c>
      <c r="C100" s="457">
        <f t="shared" si="21"/>
        <v>1.4598540145985401E-2</v>
      </c>
      <c r="D100" s="413">
        <f t="array" ref="D100">MIN(IF(AB100:FI100&gt;=1,$AB$3:$FI$3))</f>
        <v>41348</v>
      </c>
      <c r="E100" s="410">
        <f t="array" ref="E100">MAX(IF(AB100:FI100&gt;=1,$AB$3:$FI$3))</f>
        <v>43105</v>
      </c>
      <c r="F100" s="452">
        <f t="shared" si="22"/>
        <v>0</v>
      </c>
      <c r="G100" s="456">
        <f t="shared" si="23"/>
        <v>0</v>
      </c>
      <c r="H100" s="639" t="str">
        <f t="shared" si="24"/>
        <v>-</v>
      </c>
      <c r="I100" s="381" t="str">
        <f t="array" ref="I100">IF((F100&gt;=1),MAX(IF(AB100:FI100=1,$AB$3:$FI$3)),"-")</f>
        <v>-</v>
      </c>
      <c r="J100" s="775" t="str">
        <f t="array" ref="J100">IF((F100&gt;=1),MAX(IF(AB100:FI100=1,$AB$2:$FI$2)),"-")</f>
        <v>-</v>
      </c>
      <c r="K100" s="390">
        <f ca="1">IF(F100&gt;=1,COUNTIF(OFFSET(AB100,,J100,1,($FI$2-J100)),"&gt;1"),B100)</f>
        <v>2</v>
      </c>
      <c r="L100" s="390" t="str">
        <f ca="1">IF(F100&gt;=1,COUNTBLANK(OFFSET(AB100,,J100,1,($FI$2-J100)))+K100-1,"-")</f>
        <v>-</v>
      </c>
      <c r="M100" s="455">
        <f t="shared" si="25"/>
        <v>0</v>
      </c>
      <c r="N100" s="454">
        <f t="shared" si="26"/>
        <v>0</v>
      </c>
      <c r="O100" s="162">
        <f t="shared" si="27"/>
        <v>0</v>
      </c>
      <c r="P100" s="453">
        <f t="shared" si="28"/>
        <v>0</v>
      </c>
      <c r="Q100" s="452">
        <f t="shared" si="29"/>
        <v>0</v>
      </c>
      <c r="R100" s="451">
        <f t="shared" si="30"/>
        <v>0</v>
      </c>
      <c r="S100" s="368">
        <f>SUMPRODUCT((((AB$5:FI$5)/3)&gt;=(AB100:FI100))*1)-$B$5+B100-1</f>
        <v>0</v>
      </c>
      <c r="T100" s="163">
        <f t="shared" si="31"/>
        <v>0</v>
      </c>
      <c r="U100" s="369">
        <f>SUMPRODUCT((((AB$5:FI$5)/2)&gt;=(AB100:FI100))*1)-$B$5+B100-1</f>
        <v>0</v>
      </c>
      <c r="V100" s="164">
        <f t="shared" si="32"/>
        <v>0</v>
      </c>
      <c r="W100" s="165">
        <f t="array" ref="W100">SUM(1*(AB$5:FI$5=AB100:FI100))-1</f>
        <v>1</v>
      </c>
      <c r="X100" s="166">
        <f t="shared" si="33"/>
        <v>0.5</v>
      </c>
      <c r="Y100" s="395">
        <f t="shared" si="34"/>
        <v>10.5</v>
      </c>
      <c r="Z100" s="395">
        <f t="shared" si="35"/>
        <v>14.5</v>
      </c>
      <c r="AA100" s="403">
        <f t="shared" si="36"/>
        <v>0.72413793103448276</v>
      </c>
      <c r="AB100" s="100"/>
      <c r="AC100" s="101"/>
      <c r="AD100" s="101"/>
      <c r="AE100" s="115"/>
      <c r="AF100" s="115"/>
      <c r="AG100" s="115"/>
      <c r="AH100" s="115"/>
      <c r="AI100" s="115"/>
      <c r="AJ100" s="115"/>
      <c r="AK100" s="115"/>
      <c r="AL100" s="115"/>
      <c r="AM100" s="116"/>
      <c r="AN100" s="116"/>
      <c r="AO100" s="116"/>
      <c r="AP100" s="116"/>
      <c r="AQ100" s="116"/>
      <c r="AR100" s="116"/>
      <c r="AS100" s="116"/>
      <c r="AT100" s="104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>
        <v>11</v>
      </c>
      <c r="CJ100" s="108"/>
      <c r="CK100" s="108"/>
      <c r="CL100" s="108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2"/>
      <c r="CZ100" s="102"/>
      <c r="DA100" s="102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373"/>
      <c r="DM100" s="373"/>
      <c r="DN100" s="373"/>
      <c r="DO100" s="373"/>
      <c r="DP100" s="373"/>
      <c r="DQ100" s="373"/>
      <c r="DR100" s="526"/>
      <c r="DS100" s="526"/>
      <c r="DT100" s="526"/>
      <c r="DU100" s="526"/>
      <c r="DV100" s="526"/>
      <c r="DW100" s="526"/>
      <c r="DX100" s="526"/>
      <c r="DY100" s="526"/>
      <c r="DZ100" s="649"/>
      <c r="EA100" s="649"/>
      <c r="EB100" s="649"/>
      <c r="EC100" s="649"/>
      <c r="ED100" s="649"/>
      <c r="EE100" s="649"/>
      <c r="EF100" s="649"/>
      <c r="EG100" s="649"/>
      <c r="EH100" s="649"/>
      <c r="EI100" s="649"/>
      <c r="EJ100" s="649"/>
      <c r="EK100" s="649"/>
      <c r="EL100" s="649"/>
      <c r="EM100" s="649"/>
      <c r="EN100" s="768"/>
      <c r="EO100" s="768"/>
      <c r="EP100" s="768"/>
      <c r="EQ100" s="768"/>
      <c r="ER100" s="768"/>
      <c r="ES100" s="768">
        <v>10</v>
      </c>
      <c r="ET100" s="768"/>
      <c r="EU100" s="768"/>
      <c r="EV100" s="768"/>
      <c r="EW100" s="768"/>
      <c r="EX100" s="768"/>
      <c r="EY100" s="768"/>
      <c r="EZ100" s="768"/>
      <c r="FA100" s="768"/>
      <c r="FB100" s="1663"/>
      <c r="FC100" s="1663"/>
      <c r="FD100" s="1663"/>
      <c r="FE100" s="1663"/>
      <c r="FF100" s="1663"/>
      <c r="FG100" s="1663"/>
      <c r="FH100" s="1663"/>
      <c r="FI100" s="1667"/>
    </row>
    <row r="101" spans="1:166" s="523" customFormat="1" ht="11.1" customHeight="1" x14ac:dyDescent="0.2">
      <c r="A101" s="59" t="s">
        <v>53</v>
      </c>
      <c r="B101" s="458">
        <f t="shared" si="20"/>
        <v>1</v>
      </c>
      <c r="C101" s="457">
        <f t="shared" si="21"/>
        <v>7.2992700729927005E-3</v>
      </c>
      <c r="D101" s="413">
        <f t="array" ref="D101">MIN(IF(AB101:FI101&gt;=1,$AB$3:$FI$3))</f>
        <v>39263</v>
      </c>
      <c r="E101" s="410">
        <f t="array" ref="E101">MAX(IF(AB101:FI101&gt;=1,$AB$3:$FI$3))</f>
        <v>39263</v>
      </c>
      <c r="F101" s="452">
        <f t="shared" si="22"/>
        <v>0</v>
      </c>
      <c r="G101" s="456">
        <f t="shared" si="23"/>
        <v>0</v>
      </c>
      <c r="H101" s="639" t="str">
        <f t="shared" si="24"/>
        <v>-</v>
      </c>
      <c r="I101" s="381" t="str">
        <f t="array" ref="I101">IF((F101&gt;=1),MAX(IF(AB101:FI101=1,$AB$3:$FI$3)),"-")</f>
        <v>-</v>
      </c>
      <c r="J101" s="775" t="str">
        <f t="array" ref="J101">IF((F101&gt;=1),MAX(IF(AB101:FI101=1,$AB$2:$FI$2)),"-")</f>
        <v>-</v>
      </c>
      <c r="K101" s="390">
        <f ca="1">IF(F101&gt;=1,COUNTIF(OFFSET(AB101,,J101,1,($FI$2-J101)),"&gt;1"),B101)</f>
        <v>1</v>
      </c>
      <c r="L101" s="390" t="str">
        <f ca="1">IF(F101&gt;=1,COUNTBLANK(OFFSET(AB101,,J101,1,($FI$2-J101)))+K101-1,"-")</f>
        <v>-</v>
      </c>
      <c r="M101" s="455">
        <f t="shared" si="25"/>
        <v>0</v>
      </c>
      <c r="N101" s="454">
        <f t="shared" si="26"/>
        <v>0</v>
      </c>
      <c r="O101" s="162">
        <f t="shared" si="27"/>
        <v>0</v>
      </c>
      <c r="P101" s="453">
        <f t="shared" si="28"/>
        <v>0</v>
      </c>
      <c r="Q101" s="452">
        <f t="shared" si="29"/>
        <v>0</v>
      </c>
      <c r="R101" s="451">
        <f t="shared" si="30"/>
        <v>0</v>
      </c>
      <c r="S101" s="368">
        <f>SUMPRODUCT((((AB$5:FI$5)/3)&gt;=(AB101:FI101))*1)-$B$5+B101-1</f>
        <v>0</v>
      </c>
      <c r="T101" s="163">
        <f t="shared" si="31"/>
        <v>0</v>
      </c>
      <c r="U101" s="369">
        <f>SUMPRODUCT((((AB$5:FI$5)/2)&gt;=(AB101:FI101))*1)-$B$5+B101-1</f>
        <v>0</v>
      </c>
      <c r="V101" s="164">
        <f t="shared" si="32"/>
        <v>0</v>
      </c>
      <c r="W101" s="165">
        <f t="array" ref="W101">SUM(1*(AB$5:FI$5=AB101:FI101))-1</f>
        <v>0</v>
      </c>
      <c r="X101" s="166">
        <f t="shared" si="33"/>
        <v>0</v>
      </c>
      <c r="Y101" s="395">
        <f t="shared" si="34"/>
        <v>7</v>
      </c>
      <c r="Z101" s="395">
        <f t="shared" si="35"/>
        <v>13</v>
      </c>
      <c r="AA101" s="403">
        <f t="shared" si="36"/>
        <v>0.53846153846153844</v>
      </c>
      <c r="AB101" s="100"/>
      <c r="AC101" s="109">
        <v>7</v>
      </c>
      <c r="AD101" s="101"/>
      <c r="AE101" s="117"/>
      <c r="AF101" s="117"/>
      <c r="AG101" s="115"/>
      <c r="AH101" s="115"/>
      <c r="AI101" s="115"/>
      <c r="AJ101" s="115"/>
      <c r="AK101" s="115"/>
      <c r="AL101" s="115"/>
      <c r="AM101" s="116"/>
      <c r="AN101" s="116"/>
      <c r="AO101" s="116"/>
      <c r="AP101" s="116"/>
      <c r="AQ101" s="116"/>
      <c r="AR101" s="116"/>
      <c r="AS101" s="116"/>
      <c r="AT101" s="104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2"/>
      <c r="CZ101" s="102"/>
      <c r="DA101" s="102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373"/>
      <c r="DM101" s="373"/>
      <c r="DN101" s="373"/>
      <c r="DO101" s="373"/>
      <c r="DP101" s="373"/>
      <c r="DQ101" s="373"/>
      <c r="DR101" s="526"/>
      <c r="DS101" s="526"/>
      <c r="DT101" s="526"/>
      <c r="DU101" s="526"/>
      <c r="DV101" s="526"/>
      <c r="DW101" s="526"/>
      <c r="DX101" s="526"/>
      <c r="DY101" s="526"/>
      <c r="DZ101" s="649"/>
      <c r="EA101" s="649"/>
      <c r="EB101" s="649"/>
      <c r="EC101" s="649"/>
      <c r="ED101" s="649"/>
      <c r="EE101" s="649"/>
      <c r="EF101" s="649"/>
      <c r="EG101" s="649"/>
      <c r="EH101" s="649"/>
      <c r="EI101" s="649"/>
      <c r="EJ101" s="649"/>
      <c r="EK101" s="649"/>
      <c r="EL101" s="649"/>
      <c r="EM101" s="649"/>
      <c r="EN101" s="768"/>
      <c r="EO101" s="768"/>
      <c r="EP101" s="768"/>
      <c r="EQ101" s="768"/>
      <c r="ER101" s="768"/>
      <c r="ES101" s="768"/>
      <c r="ET101" s="768"/>
      <c r="EU101" s="768"/>
      <c r="EV101" s="768"/>
      <c r="EW101" s="768"/>
      <c r="EX101" s="768"/>
      <c r="EY101" s="768"/>
      <c r="EZ101" s="768"/>
      <c r="FA101" s="768"/>
      <c r="FB101" s="1663"/>
      <c r="FC101" s="1663"/>
      <c r="FD101" s="1663"/>
      <c r="FE101" s="1663"/>
      <c r="FF101" s="1663"/>
      <c r="FG101" s="1663"/>
      <c r="FH101" s="1663"/>
      <c r="FI101" s="1667"/>
    </row>
    <row r="102" spans="1:166" s="522" customFormat="1" ht="11.1" customHeight="1" x14ac:dyDescent="0.2">
      <c r="A102" s="61" t="s">
        <v>142</v>
      </c>
      <c r="B102" s="458">
        <f t="shared" si="20"/>
        <v>40</v>
      </c>
      <c r="C102" s="457">
        <f t="shared" si="21"/>
        <v>0.29197080291970801</v>
      </c>
      <c r="D102" s="413">
        <f t="array" ref="D102">MIN(IF(AB102:FI102&gt;=1,$AB$3:$FI$3))</f>
        <v>39263</v>
      </c>
      <c r="E102" s="410">
        <f t="array" ref="E102">MAX(IF(AB102:FI102&gt;=1,$AB$3:$FI$3))</f>
        <v>43406</v>
      </c>
      <c r="F102" s="452">
        <f t="shared" si="22"/>
        <v>4</v>
      </c>
      <c r="G102" s="456">
        <f t="shared" si="23"/>
        <v>0.1</v>
      </c>
      <c r="H102" s="639">
        <f t="shared" si="24"/>
        <v>0.66666666666666663</v>
      </c>
      <c r="I102" s="381">
        <f t="array" ref="I102">IF((F102&gt;=1),MAX(IF(AB102:FI102=1,$AB$3:$FI$3)),"-")</f>
        <v>41348</v>
      </c>
      <c r="J102" s="775">
        <f t="array" ref="J102">IF((F102&gt;=1),MAX(IF(AB102:FI102=1,$AB$2:$FI$2)),"-")</f>
        <v>60</v>
      </c>
      <c r="K102" s="390">
        <f ca="1">IF(F102&gt;=1,COUNTIF(OFFSET(AB102,,J102,1,($FI$2-J102)),"&gt;1"),B102)</f>
        <v>13</v>
      </c>
      <c r="L102" s="390">
        <f ca="1">IF(F102&gt;=1,COUNTBLANK(OFFSET(AB102,,J102,1,($FI$2-J102)))+K102-1,"-")</f>
        <v>77</v>
      </c>
      <c r="M102" s="455">
        <f t="shared" si="25"/>
        <v>2</v>
      </c>
      <c r="N102" s="454">
        <f t="shared" si="26"/>
        <v>0.05</v>
      </c>
      <c r="O102" s="162">
        <f t="shared" si="27"/>
        <v>4</v>
      </c>
      <c r="P102" s="453">
        <f t="shared" si="28"/>
        <v>0.1</v>
      </c>
      <c r="Q102" s="452">
        <f t="shared" si="29"/>
        <v>10</v>
      </c>
      <c r="R102" s="451">
        <f t="shared" si="30"/>
        <v>0.25</v>
      </c>
      <c r="S102" s="368">
        <f>SUMPRODUCT((((AB$5:FI$5)/3)&gt;=(AB102:FI102))*1)-$B$5+B102-1</f>
        <v>11</v>
      </c>
      <c r="T102" s="163">
        <f t="shared" si="31"/>
        <v>0.27500000000000002</v>
      </c>
      <c r="U102" s="369">
        <f>SUMPRODUCT((((AB$5:FI$5)/2)&gt;=(AB102:FI102))*1)-$B$5+B102-1</f>
        <v>20</v>
      </c>
      <c r="V102" s="164">
        <f t="shared" si="32"/>
        <v>0.5</v>
      </c>
      <c r="W102" s="165">
        <f t="array" ref="W102">SUM(1*(AB$5:FI$5=AB102:FI102))-1</f>
        <v>3</v>
      </c>
      <c r="X102" s="166">
        <f t="shared" si="33"/>
        <v>7.4999999999999997E-2</v>
      </c>
      <c r="Y102" s="395">
        <f t="shared" si="34"/>
        <v>6.875</v>
      </c>
      <c r="Z102" s="395">
        <f t="shared" si="35"/>
        <v>12.525</v>
      </c>
      <c r="AA102" s="403">
        <f t="shared" si="36"/>
        <v>0.5489021956087824</v>
      </c>
      <c r="AB102" s="111"/>
      <c r="AC102" s="109">
        <v>1</v>
      </c>
      <c r="AD102" s="109">
        <v>5</v>
      </c>
      <c r="AE102" s="102">
        <v>6</v>
      </c>
      <c r="AF102" s="102">
        <v>5</v>
      </c>
      <c r="AG102" s="102"/>
      <c r="AH102" s="102"/>
      <c r="AI102" s="102"/>
      <c r="AJ102" s="102">
        <v>4</v>
      </c>
      <c r="AK102" s="102">
        <v>9</v>
      </c>
      <c r="AL102" s="102">
        <v>3</v>
      </c>
      <c r="AM102" s="104">
        <v>8</v>
      </c>
      <c r="AN102" s="104"/>
      <c r="AO102" s="104"/>
      <c r="AP102" s="104"/>
      <c r="AQ102" s="104"/>
      <c r="AR102" s="104">
        <v>1</v>
      </c>
      <c r="AS102" s="104">
        <v>14</v>
      </c>
      <c r="AT102" s="104">
        <v>10</v>
      </c>
      <c r="AU102" s="105">
        <v>2</v>
      </c>
      <c r="AV102" s="105"/>
      <c r="AW102" s="105">
        <v>10</v>
      </c>
      <c r="AX102" s="105">
        <v>3</v>
      </c>
      <c r="AY102" s="105"/>
      <c r="AZ102" s="105">
        <v>4</v>
      </c>
      <c r="BA102" s="105"/>
      <c r="BB102" s="105"/>
      <c r="BC102" s="105"/>
      <c r="BD102" s="105"/>
      <c r="BE102" s="106">
        <v>3</v>
      </c>
      <c r="BF102" s="106"/>
      <c r="BG102" s="106"/>
      <c r="BH102" s="106">
        <v>9</v>
      </c>
      <c r="BI102" s="106">
        <v>7</v>
      </c>
      <c r="BJ102" s="106">
        <v>8</v>
      </c>
      <c r="BK102" s="106"/>
      <c r="BL102" s="106">
        <v>5</v>
      </c>
      <c r="BM102" s="106">
        <v>1</v>
      </c>
      <c r="BN102" s="106"/>
      <c r="BO102" s="106"/>
      <c r="BP102" s="107">
        <v>8</v>
      </c>
      <c r="BQ102" s="107">
        <v>5</v>
      </c>
      <c r="BR102" s="107"/>
      <c r="BS102" s="107"/>
      <c r="BT102" s="107">
        <v>7</v>
      </c>
      <c r="BU102" s="107"/>
      <c r="BV102" s="107"/>
      <c r="BW102" s="107"/>
      <c r="BX102" s="107"/>
      <c r="BY102" s="107"/>
      <c r="BZ102" s="108">
        <v>9</v>
      </c>
      <c r="CA102" s="108"/>
      <c r="CB102" s="108"/>
      <c r="CC102" s="108"/>
      <c r="CD102" s="108"/>
      <c r="CE102" s="108"/>
      <c r="CF102" s="108">
        <v>5</v>
      </c>
      <c r="CG102" s="108"/>
      <c r="CH102" s="108"/>
      <c r="CI102" s="108">
        <v>1</v>
      </c>
      <c r="CJ102" s="108"/>
      <c r="CK102" s="108"/>
      <c r="CL102" s="108">
        <v>12</v>
      </c>
      <c r="CM102" s="109"/>
      <c r="CN102" s="109"/>
      <c r="CO102" s="109"/>
      <c r="CP102" s="109"/>
      <c r="CQ102" s="109"/>
      <c r="CR102" s="109"/>
      <c r="CS102" s="109">
        <v>11</v>
      </c>
      <c r="CT102" s="109"/>
      <c r="CU102" s="109"/>
      <c r="CV102" s="109"/>
      <c r="CW102" s="109"/>
      <c r="CX102" s="109"/>
      <c r="CY102" s="102">
        <v>3</v>
      </c>
      <c r="CZ102" s="102"/>
      <c r="DA102" s="102">
        <v>13</v>
      </c>
      <c r="DB102" s="110"/>
      <c r="DC102" s="110"/>
      <c r="DD102" s="110">
        <v>8</v>
      </c>
      <c r="DE102" s="110"/>
      <c r="DF102" s="110"/>
      <c r="DG102" s="110"/>
      <c r="DH102" s="110"/>
      <c r="DI102" s="110"/>
      <c r="DJ102" s="110"/>
      <c r="DK102" s="110"/>
      <c r="DL102" s="373"/>
      <c r="DM102" s="373"/>
      <c r="DN102" s="373"/>
      <c r="DO102" s="373"/>
      <c r="DP102" s="373"/>
      <c r="DQ102" s="373"/>
      <c r="DR102" s="526"/>
      <c r="DS102" s="526"/>
      <c r="DT102" s="526"/>
      <c r="DU102" s="526"/>
      <c r="DV102" s="526"/>
      <c r="DW102" s="526"/>
      <c r="DX102" s="526"/>
      <c r="DY102" s="526"/>
      <c r="DZ102" s="649"/>
      <c r="EA102" s="649"/>
      <c r="EB102" s="649">
        <v>11</v>
      </c>
      <c r="EC102" s="649"/>
      <c r="ED102" s="649"/>
      <c r="EE102" s="649">
        <v>5</v>
      </c>
      <c r="EF102" s="649"/>
      <c r="EG102" s="649">
        <v>2</v>
      </c>
      <c r="EH102" s="649"/>
      <c r="EI102" s="649"/>
      <c r="EJ102" s="649">
        <v>6</v>
      </c>
      <c r="EK102" s="649"/>
      <c r="EL102" s="649"/>
      <c r="EM102" s="649"/>
      <c r="EN102" s="768"/>
      <c r="EO102" s="768"/>
      <c r="EP102" s="768"/>
      <c r="EQ102" s="768"/>
      <c r="ER102" s="768">
        <v>13</v>
      </c>
      <c r="ES102" s="768">
        <v>16</v>
      </c>
      <c r="ET102" s="768"/>
      <c r="EU102" s="768"/>
      <c r="EV102" s="768"/>
      <c r="EW102" s="768"/>
      <c r="EX102" s="768"/>
      <c r="EY102" s="768"/>
      <c r="EZ102" s="768"/>
      <c r="FA102" s="768"/>
      <c r="FB102" s="1663">
        <v>10</v>
      </c>
      <c r="FC102" s="1663"/>
      <c r="FD102" s="1663">
        <v>12</v>
      </c>
      <c r="FE102" s="1663"/>
      <c r="FF102" s="1663"/>
      <c r="FG102" s="1663"/>
      <c r="FH102" s="1663"/>
      <c r="FI102" s="1667"/>
    </row>
    <row r="103" spans="1:166" s="522" customFormat="1" ht="11.1" customHeight="1" x14ac:dyDescent="0.2">
      <c r="A103" s="59" t="s">
        <v>54</v>
      </c>
      <c r="B103" s="458">
        <f t="shared" si="20"/>
        <v>1</v>
      </c>
      <c r="C103" s="457">
        <f t="shared" si="21"/>
        <v>7.2992700729927005E-3</v>
      </c>
      <c r="D103" s="413">
        <f t="array" ref="D103">MIN(IF(AB103:FI103&gt;=1,$AB$3:$FI$3))</f>
        <v>39308</v>
      </c>
      <c r="E103" s="410">
        <f t="array" ref="E103">MAX(IF(AB103:FI103&gt;=1,$AB$3:$FI$3))</f>
        <v>39308</v>
      </c>
      <c r="F103" s="452">
        <f t="shared" si="22"/>
        <v>0</v>
      </c>
      <c r="G103" s="456">
        <f t="shared" si="23"/>
        <v>0</v>
      </c>
      <c r="H103" s="639" t="str">
        <f t="shared" si="24"/>
        <v>-</v>
      </c>
      <c r="I103" s="381" t="str">
        <f t="array" ref="I103">IF((F103&gt;=1),MAX(IF(AB103:FI103=1,$AB$3:$FI$3)),"-")</f>
        <v>-</v>
      </c>
      <c r="J103" s="775" t="str">
        <f t="array" ref="J103">IF((F103&gt;=1),MAX(IF(AB103:FI103=1,$AB$2:$FI$2)),"-")</f>
        <v>-</v>
      </c>
      <c r="K103" s="390">
        <f ca="1">IF(F103&gt;=1,COUNTIF(OFFSET(AB103,,J103,1,($FI$2-J103)),"&gt;1"),B103)</f>
        <v>1</v>
      </c>
      <c r="L103" s="390" t="str">
        <f ca="1">IF(F103&gt;=1,COUNTBLANK(OFFSET(AB103,,J103,1,($FI$2-J103)))+K103-1,"-")</f>
        <v>-</v>
      </c>
      <c r="M103" s="455">
        <f t="shared" si="25"/>
        <v>0</v>
      </c>
      <c r="N103" s="454">
        <f t="shared" si="26"/>
        <v>0</v>
      </c>
      <c r="O103" s="162">
        <f t="shared" si="27"/>
        <v>0</v>
      </c>
      <c r="P103" s="453">
        <f t="shared" si="28"/>
        <v>0</v>
      </c>
      <c r="Q103" s="452">
        <f t="shared" si="29"/>
        <v>0</v>
      </c>
      <c r="R103" s="451">
        <f t="shared" si="30"/>
        <v>0</v>
      </c>
      <c r="S103" s="368">
        <f>SUMPRODUCT((((AB$5:FI$5)/3)&gt;=(AB103:FI103))*1)-$B$5+B103-1</f>
        <v>0</v>
      </c>
      <c r="T103" s="163">
        <f t="shared" si="31"/>
        <v>0</v>
      </c>
      <c r="U103" s="369">
        <f>SUMPRODUCT((((AB$5:FI$5)/2)&gt;=(AB103:FI103))*1)-$B$5+B103-1</f>
        <v>0</v>
      </c>
      <c r="V103" s="164">
        <f t="shared" si="32"/>
        <v>0</v>
      </c>
      <c r="W103" s="165">
        <f t="array" ref="W103">SUM(1*(AB$5:FI$5=AB103:FI103))-1</f>
        <v>0</v>
      </c>
      <c r="X103" s="166">
        <f t="shared" si="33"/>
        <v>0</v>
      </c>
      <c r="Y103" s="395">
        <f t="shared" si="34"/>
        <v>7</v>
      </c>
      <c r="Z103" s="395">
        <f t="shared" si="35"/>
        <v>10</v>
      </c>
      <c r="AA103" s="403">
        <f t="shared" si="36"/>
        <v>0.7</v>
      </c>
      <c r="AB103" s="111"/>
      <c r="AC103" s="109"/>
      <c r="AD103" s="109">
        <v>7</v>
      </c>
      <c r="AE103" s="112"/>
      <c r="AF103" s="112"/>
      <c r="AG103" s="112"/>
      <c r="AH103" s="112"/>
      <c r="AI103" s="112"/>
      <c r="AJ103" s="112"/>
      <c r="AK103" s="112"/>
      <c r="AL103" s="112"/>
      <c r="AM103" s="103"/>
      <c r="AN103" s="103"/>
      <c r="AO103" s="103"/>
      <c r="AP103" s="103"/>
      <c r="AQ103" s="103"/>
      <c r="AR103" s="103"/>
      <c r="AS103" s="103"/>
      <c r="AT103" s="104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2"/>
      <c r="CZ103" s="102"/>
      <c r="DA103" s="102"/>
      <c r="DB103" s="110"/>
      <c r="DC103" s="110"/>
      <c r="DD103" s="110"/>
      <c r="DE103" s="110"/>
      <c r="DF103" s="110"/>
      <c r="DG103" s="110"/>
      <c r="DH103" s="110"/>
      <c r="DI103" s="110"/>
      <c r="DJ103" s="110"/>
      <c r="DK103" s="110"/>
      <c r="DL103" s="373"/>
      <c r="DM103" s="373"/>
      <c r="DN103" s="373"/>
      <c r="DO103" s="373"/>
      <c r="DP103" s="373"/>
      <c r="DQ103" s="373"/>
      <c r="DR103" s="526"/>
      <c r="DS103" s="526"/>
      <c r="DT103" s="526"/>
      <c r="DU103" s="526"/>
      <c r="DV103" s="526"/>
      <c r="DW103" s="526"/>
      <c r="DX103" s="526"/>
      <c r="DY103" s="526"/>
      <c r="DZ103" s="649"/>
      <c r="EA103" s="649"/>
      <c r="EB103" s="649"/>
      <c r="EC103" s="649"/>
      <c r="ED103" s="649"/>
      <c r="EE103" s="649"/>
      <c r="EF103" s="649"/>
      <c r="EG103" s="649"/>
      <c r="EH103" s="649"/>
      <c r="EI103" s="649"/>
      <c r="EJ103" s="649"/>
      <c r="EK103" s="649"/>
      <c r="EL103" s="649"/>
      <c r="EM103" s="649"/>
      <c r="EN103" s="768"/>
      <c r="EO103" s="768"/>
      <c r="EP103" s="768"/>
      <c r="EQ103" s="768"/>
      <c r="ER103" s="768"/>
      <c r="ES103" s="768"/>
      <c r="ET103" s="768"/>
      <c r="EU103" s="768"/>
      <c r="EV103" s="768"/>
      <c r="EW103" s="768"/>
      <c r="EX103" s="768"/>
      <c r="EY103" s="768"/>
      <c r="EZ103" s="768"/>
      <c r="FA103" s="768"/>
      <c r="FB103" s="1663"/>
      <c r="FC103" s="1663"/>
      <c r="FD103" s="1663"/>
      <c r="FE103" s="1663"/>
      <c r="FF103" s="1663"/>
      <c r="FG103" s="1663"/>
      <c r="FH103" s="1663"/>
      <c r="FI103" s="1667"/>
    </row>
    <row r="104" spans="1:166" s="522" customFormat="1" ht="11.1" customHeight="1" x14ac:dyDescent="0.2">
      <c r="A104" s="62" t="s">
        <v>222</v>
      </c>
      <c r="B104" s="458">
        <f t="shared" si="20"/>
        <v>1</v>
      </c>
      <c r="C104" s="457">
        <f t="shared" si="21"/>
        <v>7.2992700729927005E-3</v>
      </c>
      <c r="D104" s="413">
        <f t="array" ref="D104">MIN(IF(AB104:FI104&gt;=1,$AB$3:$FI$3))</f>
        <v>41782</v>
      </c>
      <c r="E104" s="410">
        <f t="array" ref="E104">MAX(IF(AB104:FI104&gt;=1,$AB$3:$FI$3))</f>
        <v>41782</v>
      </c>
      <c r="F104" s="452">
        <f t="shared" si="22"/>
        <v>1</v>
      </c>
      <c r="G104" s="456">
        <f t="shared" si="23"/>
        <v>1</v>
      </c>
      <c r="H104" s="639">
        <f t="shared" si="24"/>
        <v>1</v>
      </c>
      <c r="I104" s="381">
        <f t="array" ref="I104">IF((F104&gt;=1),MAX(IF(AB104:FI104=1,$AB$3:$FI$3)),"-")</f>
        <v>41782</v>
      </c>
      <c r="J104" s="775">
        <f t="array" ref="J104">IF((F104&gt;=1),MAX(IF(AB104:FI104=1,$AB$2:$FI$2)),"-")</f>
        <v>74</v>
      </c>
      <c r="K104" s="390">
        <f ca="1">IF(F104&gt;=1,COUNTIF(OFFSET(AB104,,J104,1,($FI$2-J104)),"&gt;1"),B104)</f>
        <v>0</v>
      </c>
      <c r="L104" s="390">
        <f ca="1">IF(F104&gt;=1,COUNTBLANK(OFFSET(AB104,,J104,1,($FI$2-J104)))+K104-1,"-")</f>
        <v>63</v>
      </c>
      <c r="M104" s="455">
        <f t="shared" si="25"/>
        <v>0</v>
      </c>
      <c r="N104" s="454">
        <f t="shared" si="26"/>
        <v>0</v>
      </c>
      <c r="O104" s="162">
        <f t="shared" si="27"/>
        <v>0</v>
      </c>
      <c r="P104" s="453">
        <f t="shared" si="28"/>
        <v>0</v>
      </c>
      <c r="Q104" s="452">
        <f t="shared" si="29"/>
        <v>1</v>
      </c>
      <c r="R104" s="451">
        <f t="shared" si="30"/>
        <v>1</v>
      </c>
      <c r="S104" s="368">
        <f>SUMPRODUCT((((AB$5:FI$5)/3)&gt;=(AB104:FI104))*1)-$B$5+B104-1</f>
        <v>1</v>
      </c>
      <c r="T104" s="163">
        <f t="shared" si="31"/>
        <v>1</v>
      </c>
      <c r="U104" s="369">
        <f>SUMPRODUCT((((AB$5:FI$5)/2)&gt;=(AB104:FI104))*1)-$B$5+B104-1</f>
        <v>1</v>
      </c>
      <c r="V104" s="164">
        <f t="shared" si="32"/>
        <v>1</v>
      </c>
      <c r="W104" s="165">
        <f t="array" ref="W104">SUM(1*(AB$5:FI$5=AB104:FI104))-1</f>
        <v>0</v>
      </c>
      <c r="X104" s="166">
        <f t="shared" si="33"/>
        <v>0</v>
      </c>
      <c r="Y104" s="395">
        <f t="shared" si="34"/>
        <v>1</v>
      </c>
      <c r="Z104" s="395">
        <f t="shared" si="35"/>
        <v>9</v>
      </c>
      <c r="AA104" s="403">
        <f t="shared" si="36"/>
        <v>0.1111111111111111</v>
      </c>
      <c r="AB104" s="100"/>
      <c r="AC104" s="101"/>
      <c r="AD104" s="101"/>
      <c r="AE104" s="112"/>
      <c r="AF104" s="112"/>
      <c r="AG104" s="112"/>
      <c r="AH104" s="112"/>
      <c r="AI104" s="112"/>
      <c r="AJ104" s="112"/>
      <c r="AK104" s="112"/>
      <c r="AL104" s="112"/>
      <c r="AM104" s="104"/>
      <c r="AN104" s="104"/>
      <c r="AO104" s="104"/>
      <c r="AP104" s="104"/>
      <c r="AQ104" s="104"/>
      <c r="AR104" s="104"/>
      <c r="AS104" s="104"/>
      <c r="AT104" s="104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>
        <v>1</v>
      </c>
      <c r="CX104" s="109"/>
      <c r="CY104" s="102"/>
      <c r="CZ104" s="102"/>
      <c r="DA104" s="102"/>
      <c r="DB104" s="110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373"/>
      <c r="DM104" s="373"/>
      <c r="DN104" s="373"/>
      <c r="DO104" s="373"/>
      <c r="DP104" s="373"/>
      <c r="DQ104" s="373"/>
      <c r="DR104" s="526"/>
      <c r="DS104" s="526"/>
      <c r="DT104" s="526"/>
      <c r="DU104" s="526"/>
      <c r="DV104" s="526"/>
      <c r="DW104" s="526"/>
      <c r="DX104" s="526"/>
      <c r="DY104" s="526"/>
      <c r="DZ104" s="649"/>
      <c r="EA104" s="649"/>
      <c r="EB104" s="649"/>
      <c r="EC104" s="649"/>
      <c r="ED104" s="649"/>
      <c r="EE104" s="649"/>
      <c r="EF104" s="649"/>
      <c r="EG104" s="649"/>
      <c r="EH104" s="649"/>
      <c r="EI104" s="649"/>
      <c r="EJ104" s="649"/>
      <c r="EK104" s="649"/>
      <c r="EL104" s="649"/>
      <c r="EM104" s="649"/>
      <c r="EN104" s="768"/>
      <c r="EO104" s="768"/>
      <c r="EP104" s="768"/>
      <c r="EQ104" s="768"/>
      <c r="ER104" s="768"/>
      <c r="ES104" s="768"/>
      <c r="ET104" s="768"/>
      <c r="EU104" s="768"/>
      <c r="EV104" s="768"/>
      <c r="EW104" s="768"/>
      <c r="EX104" s="768"/>
      <c r="EY104" s="768"/>
      <c r="EZ104" s="768"/>
      <c r="FA104" s="768"/>
      <c r="FB104" s="1663"/>
      <c r="FC104" s="1663"/>
      <c r="FD104" s="1663"/>
      <c r="FE104" s="1663"/>
      <c r="FF104" s="1663"/>
      <c r="FG104" s="1663"/>
      <c r="FH104" s="1663"/>
      <c r="FI104" s="1667"/>
    </row>
    <row r="105" spans="1:166" s="522" customFormat="1" ht="11.1" customHeight="1" x14ac:dyDescent="0.2">
      <c r="A105" s="59" t="s">
        <v>65</v>
      </c>
      <c r="B105" s="458">
        <f t="shared" si="20"/>
        <v>2</v>
      </c>
      <c r="C105" s="457">
        <f t="shared" si="21"/>
        <v>1.4598540145985401E-2</v>
      </c>
      <c r="D105" s="413">
        <f t="array" ref="D105">MIN(IF(AB105:FI105&gt;=1,$AB$3:$FI$3))</f>
        <v>40424</v>
      </c>
      <c r="E105" s="410">
        <f t="array" ref="E105">MAX(IF(AB105:FI105&gt;=1,$AB$3:$FI$3))</f>
        <v>41432</v>
      </c>
      <c r="F105" s="452">
        <f t="shared" si="22"/>
        <v>0</v>
      </c>
      <c r="G105" s="456">
        <f t="shared" si="23"/>
        <v>0</v>
      </c>
      <c r="H105" s="639" t="str">
        <f t="shared" si="24"/>
        <v>-</v>
      </c>
      <c r="I105" s="381" t="str">
        <f t="array" ref="I105">IF((F105&gt;=1),MAX(IF(AB105:FI105=1,$AB$3:$FI$3)),"-")</f>
        <v>-</v>
      </c>
      <c r="J105" s="775" t="str">
        <f t="array" ref="J105">IF((F105&gt;=1),MAX(IF(AB105:FI105=1,$AB$2:$FI$2)),"-")</f>
        <v>-</v>
      </c>
      <c r="K105" s="390">
        <f ca="1">IF(F105&gt;=1,COUNTIF(OFFSET(AB105,,J105,1,($FI$2-J105)),"&gt;1"),B105)</f>
        <v>2</v>
      </c>
      <c r="L105" s="390" t="str">
        <f ca="1">IF(F105&gt;=1,COUNTBLANK(OFFSET(AB105,,J105,1,($FI$2-J105)))+K105-1,"-")</f>
        <v>-</v>
      </c>
      <c r="M105" s="455">
        <f t="shared" si="25"/>
        <v>0</v>
      </c>
      <c r="N105" s="454">
        <f t="shared" si="26"/>
        <v>0</v>
      </c>
      <c r="O105" s="162">
        <f t="shared" si="27"/>
        <v>0</v>
      </c>
      <c r="P105" s="453">
        <f t="shared" si="28"/>
        <v>0</v>
      </c>
      <c r="Q105" s="452">
        <f t="shared" si="29"/>
        <v>0</v>
      </c>
      <c r="R105" s="451">
        <f t="shared" si="30"/>
        <v>0</v>
      </c>
      <c r="S105" s="368">
        <f>SUMPRODUCT((((AB$5:FI$5)/3)&gt;=(AB105:FI105))*1)-$B$5+B105-1</f>
        <v>0</v>
      </c>
      <c r="T105" s="163">
        <f t="shared" si="31"/>
        <v>0</v>
      </c>
      <c r="U105" s="369">
        <f>SUMPRODUCT((((AB$5:FI$5)/2)&gt;=(AB105:FI105))*1)-$B$5+B105-1</f>
        <v>0</v>
      </c>
      <c r="V105" s="164">
        <f t="shared" si="32"/>
        <v>0</v>
      </c>
      <c r="W105" s="165">
        <f t="array" ref="W105">SUM(1*(AB$5:FI$5=AB105:FI105))-1</f>
        <v>1</v>
      </c>
      <c r="X105" s="166">
        <f t="shared" si="33"/>
        <v>0.5</v>
      </c>
      <c r="Y105" s="395">
        <f t="shared" si="34"/>
        <v>10.5</v>
      </c>
      <c r="Z105" s="395">
        <f t="shared" si="35"/>
        <v>11</v>
      </c>
      <c r="AA105" s="403">
        <f t="shared" si="36"/>
        <v>0.95454545454545459</v>
      </c>
      <c r="AB105" s="100"/>
      <c r="AC105" s="101"/>
      <c r="AD105" s="101"/>
      <c r="AE105" s="117"/>
      <c r="AF105" s="117"/>
      <c r="AG105" s="112"/>
      <c r="AH105" s="112"/>
      <c r="AI105" s="112"/>
      <c r="AJ105" s="112"/>
      <c r="AK105" s="112"/>
      <c r="AL105" s="112"/>
      <c r="AM105" s="104"/>
      <c r="AN105" s="104"/>
      <c r="AO105" s="104"/>
      <c r="AP105" s="104"/>
      <c r="AQ105" s="104"/>
      <c r="AR105" s="104"/>
      <c r="AS105" s="104"/>
      <c r="AT105" s="104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6">
        <v>7</v>
      </c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>
        <v>14</v>
      </c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2"/>
      <c r="CZ105" s="102"/>
      <c r="DA105" s="102"/>
      <c r="DB105" s="110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373"/>
      <c r="DM105" s="373"/>
      <c r="DN105" s="373"/>
      <c r="DO105" s="373"/>
      <c r="DP105" s="373"/>
      <c r="DQ105" s="373"/>
      <c r="DR105" s="526"/>
      <c r="DS105" s="526"/>
      <c r="DT105" s="526"/>
      <c r="DU105" s="526"/>
      <c r="DV105" s="526"/>
      <c r="DW105" s="526"/>
      <c r="DX105" s="526"/>
      <c r="DY105" s="526"/>
      <c r="DZ105" s="649"/>
      <c r="EA105" s="649"/>
      <c r="EB105" s="649"/>
      <c r="EC105" s="649"/>
      <c r="ED105" s="649"/>
      <c r="EE105" s="649"/>
      <c r="EF105" s="649"/>
      <c r="EG105" s="649"/>
      <c r="EH105" s="649"/>
      <c r="EI105" s="649"/>
      <c r="EJ105" s="649"/>
      <c r="EK105" s="649"/>
      <c r="EL105" s="649"/>
      <c r="EM105" s="649"/>
      <c r="EN105" s="768"/>
      <c r="EO105" s="768"/>
      <c r="EP105" s="768"/>
      <c r="EQ105" s="768"/>
      <c r="ER105" s="768"/>
      <c r="ES105" s="768"/>
      <c r="ET105" s="768"/>
      <c r="EU105" s="768"/>
      <c r="EV105" s="768"/>
      <c r="EW105" s="768"/>
      <c r="EX105" s="768"/>
      <c r="EY105" s="768"/>
      <c r="EZ105" s="768"/>
      <c r="FA105" s="768"/>
      <c r="FB105" s="1663"/>
      <c r="FC105" s="1663"/>
      <c r="FD105" s="1663"/>
      <c r="FE105" s="1663"/>
      <c r="FF105" s="1663"/>
      <c r="FG105" s="1663"/>
      <c r="FH105" s="1663"/>
      <c r="FI105" s="1667"/>
    </row>
    <row r="106" spans="1:166" s="522" customFormat="1" ht="11.1" customHeight="1" x14ac:dyDescent="0.2">
      <c r="A106" s="59" t="s">
        <v>199</v>
      </c>
      <c r="B106" s="458">
        <f t="shared" si="20"/>
        <v>1</v>
      </c>
      <c r="C106" s="457">
        <f t="shared" si="21"/>
        <v>7.2992700729927005E-3</v>
      </c>
      <c r="D106" s="413">
        <f t="array" ref="D106">MIN(IF(AB106:FI106&gt;=1,$AB$3:$FI$3))</f>
        <v>39308</v>
      </c>
      <c r="E106" s="410">
        <f t="array" ref="E106">MAX(IF(AB106:FI106&gt;=1,$AB$3:$FI$3))</f>
        <v>39308</v>
      </c>
      <c r="F106" s="452">
        <f t="shared" si="22"/>
        <v>0</v>
      </c>
      <c r="G106" s="456">
        <f t="shared" si="23"/>
        <v>0</v>
      </c>
      <c r="H106" s="639" t="str">
        <f t="shared" si="24"/>
        <v>-</v>
      </c>
      <c r="I106" s="381" t="str">
        <f t="array" ref="I106">IF((F106&gt;=1),MAX(IF(AB106:FI106=1,$AB$3:$FI$3)),"-")</f>
        <v>-</v>
      </c>
      <c r="J106" s="775" t="str">
        <f t="array" ref="J106">IF((F106&gt;=1),MAX(IF(AB106:FI106=1,$AB$2:$FI$2)),"-")</f>
        <v>-</v>
      </c>
      <c r="K106" s="390">
        <f ca="1">IF(F106&gt;=1,COUNTIF(OFFSET(AB106,,J106,1,($FI$2-J106)),"&gt;1"),B106)</f>
        <v>1</v>
      </c>
      <c r="L106" s="390" t="str">
        <f ca="1">IF(F106&gt;=1,COUNTBLANK(OFFSET(AB106,,J106,1,($FI$2-J106)))+K106-1,"-")</f>
        <v>-</v>
      </c>
      <c r="M106" s="455">
        <f t="shared" si="25"/>
        <v>0</v>
      </c>
      <c r="N106" s="454">
        <f t="shared" si="26"/>
        <v>0</v>
      </c>
      <c r="O106" s="162">
        <f t="shared" si="27"/>
        <v>0</v>
      </c>
      <c r="P106" s="453">
        <f t="shared" si="28"/>
        <v>0</v>
      </c>
      <c r="Q106" s="452">
        <f t="shared" si="29"/>
        <v>0</v>
      </c>
      <c r="R106" s="451">
        <f t="shared" si="30"/>
        <v>0</v>
      </c>
      <c r="S106" s="368">
        <f>SUMPRODUCT((((AB$5:FI$5)/3)&gt;=(AB106:FI106))*1)-$B$5+B106-1</f>
        <v>0</v>
      </c>
      <c r="T106" s="163">
        <f t="shared" si="31"/>
        <v>0</v>
      </c>
      <c r="U106" s="369">
        <f>SUMPRODUCT((((AB$5:FI$5)/2)&gt;=(AB106:FI106))*1)-$B$5+B106-1</f>
        <v>0</v>
      </c>
      <c r="V106" s="164">
        <f t="shared" si="32"/>
        <v>0</v>
      </c>
      <c r="W106" s="165">
        <f t="array" ref="W106">SUM(1*(AB$5:FI$5=AB106:FI106))-1</f>
        <v>1</v>
      </c>
      <c r="X106" s="166">
        <f t="shared" si="33"/>
        <v>1</v>
      </c>
      <c r="Y106" s="395">
        <f t="shared" si="34"/>
        <v>10</v>
      </c>
      <c r="Z106" s="395">
        <f t="shared" si="35"/>
        <v>10</v>
      </c>
      <c r="AA106" s="403">
        <f t="shared" si="36"/>
        <v>1</v>
      </c>
      <c r="AB106" s="111"/>
      <c r="AC106" s="109"/>
      <c r="AD106" s="109">
        <v>10</v>
      </c>
      <c r="AE106" s="117"/>
      <c r="AF106" s="117"/>
      <c r="AG106" s="112"/>
      <c r="AH106" s="112"/>
      <c r="AI106" s="112"/>
      <c r="AJ106" s="112"/>
      <c r="AK106" s="112"/>
      <c r="AL106" s="112"/>
      <c r="AM106" s="104"/>
      <c r="AN106" s="104"/>
      <c r="AO106" s="104"/>
      <c r="AP106" s="104"/>
      <c r="AQ106" s="104"/>
      <c r="AR106" s="104"/>
      <c r="AS106" s="104"/>
      <c r="AT106" s="104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2"/>
      <c r="CZ106" s="102"/>
      <c r="DA106" s="102"/>
      <c r="DB106" s="110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373"/>
      <c r="DM106" s="373"/>
      <c r="DN106" s="373"/>
      <c r="DO106" s="373"/>
      <c r="DP106" s="373"/>
      <c r="DQ106" s="373"/>
      <c r="DR106" s="526"/>
      <c r="DS106" s="526"/>
      <c r="DT106" s="526"/>
      <c r="DU106" s="526"/>
      <c r="DV106" s="526"/>
      <c r="DW106" s="526"/>
      <c r="DX106" s="526"/>
      <c r="DY106" s="526"/>
      <c r="DZ106" s="649"/>
      <c r="EA106" s="649"/>
      <c r="EB106" s="649"/>
      <c r="EC106" s="649"/>
      <c r="ED106" s="649"/>
      <c r="EE106" s="649"/>
      <c r="EF106" s="649"/>
      <c r="EG106" s="649"/>
      <c r="EH106" s="649"/>
      <c r="EI106" s="649"/>
      <c r="EJ106" s="649"/>
      <c r="EK106" s="649"/>
      <c r="EL106" s="649"/>
      <c r="EM106" s="649"/>
      <c r="EN106" s="768"/>
      <c r="EO106" s="768"/>
      <c r="EP106" s="768"/>
      <c r="EQ106" s="768"/>
      <c r="ER106" s="768"/>
      <c r="ES106" s="768"/>
      <c r="ET106" s="768"/>
      <c r="EU106" s="768"/>
      <c r="EV106" s="768"/>
      <c r="EW106" s="768"/>
      <c r="EX106" s="768"/>
      <c r="EY106" s="768"/>
      <c r="EZ106" s="768"/>
      <c r="FA106" s="768"/>
      <c r="FB106" s="1663"/>
      <c r="FC106" s="1663"/>
      <c r="FD106" s="1663"/>
      <c r="FE106" s="1663"/>
      <c r="FF106" s="1663"/>
      <c r="FG106" s="1663"/>
      <c r="FH106" s="1663"/>
      <c r="FI106" s="1667"/>
    </row>
    <row r="107" spans="1:166" s="522" customFormat="1" ht="11.1" customHeight="1" x14ac:dyDescent="0.2">
      <c r="A107" s="58" t="s">
        <v>196</v>
      </c>
      <c r="B107" s="458">
        <f t="shared" si="20"/>
        <v>13</v>
      </c>
      <c r="C107" s="457">
        <f t="shared" si="21"/>
        <v>9.4890510948905105E-2</v>
      </c>
      <c r="D107" s="413">
        <f t="array" ref="D107">MIN(IF(AB107:FI107&gt;=1,$AB$3:$FI$3))</f>
        <v>39227</v>
      </c>
      <c r="E107" s="410">
        <f t="array" ref="E107">MAX(IF(AB107:FI107&gt;=1,$AB$3:$FI$3))</f>
        <v>41996</v>
      </c>
      <c r="F107" s="452">
        <f t="shared" si="22"/>
        <v>3</v>
      </c>
      <c r="G107" s="456">
        <f t="shared" si="23"/>
        <v>0.23076923076923078</v>
      </c>
      <c r="H107" s="639">
        <f t="shared" si="24"/>
        <v>0.6</v>
      </c>
      <c r="I107" s="381">
        <f t="array" ref="I107">IF((F107&gt;=1),MAX(IF(AB107:FI107=1,$AB$3:$FI$3)),"-")</f>
        <v>39536</v>
      </c>
      <c r="J107" s="775">
        <f t="array" ref="J107">IF((F107&gt;=1),MAX(IF(AB107:FI107=1,$AB$2:$FI$2)),"-")</f>
        <v>9</v>
      </c>
      <c r="K107" s="390">
        <f ca="1">IF(F107&gt;=1,COUNTIF(OFFSET(AB107,,J107,1,($FI$2-J107)),"&gt;1"),B107)</f>
        <v>7</v>
      </c>
      <c r="L107" s="390">
        <f ca="1">IF(F107&gt;=1,COUNTBLANK(OFFSET(AB107,,J107,1,($FI$2-J107)))+K107-1,"-")</f>
        <v>128</v>
      </c>
      <c r="M107" s="455">
        <f t="shared" si="25"/>
        <v>2</v>
      </c>
      <c r="N107" s="454">
        <f t="shared" si="26"/>
        <v>0.15384615384615385</v>
      </c>
      <c r="O107" s="162">
        <f t="shared" si="27"/>
        <v>3</v>
      </c>
      <c r="P107" s="453">
        <f t="shared" si="28"/>
        <v>0.23076923076923078</v>
      </c>
      <c r="Q107" s="452">
        <f t="shared" si="29"/>
        <v>8</v>
      </c>
      <c r="R107" s="451">
        <f t="shared" si="30"/>
        <v>0.61538461538461542</v>
      </c>
      <c r="S107" s="368">
        <f>SUMPRODUCT((((AB$5:FI$5)/3)&gt;=(AB107:FI107))*1)-$B$5+B107-1</f>
        <v>9</v>
      </c>
      <c r="T107" s="163">
        <f t="shared" si="31"/>
        <v>0.69230769230769229</v>
      </c>
      <c r="U107" s="369">
        <f>SUMPRODUCT((((AB$5:FI$5)/2)&gt;=(AB107:FI107))*1)-$B$5+B107-1</f>
        <v>10</v>
      </c>
      <c r="V107" s="164">
        <f t="shared" si="32"/>
        <v>0.76923076923076927</v>
      </c>
      <c r="W107" s="165">
        <f t="array" ref="W107">SUM(1*(AB$5:FI$5=AB107:FI107))-1</f>
        <v>1</v>
      </c>
      <c r="X107" s="166">
        <f t="shared" si="33"/>
        <v>7.6923076923076927E-2</v>
      </c>
      <c r="Y107" s="395">
        <f t="shared" si="34"/>
        <v>4.3076923076923075</v>
      </c>
      <c r="Z107" s="395">
        <f t="shared" si="35"/>
        <v>12.692307692307692</v>
      </c>
      <c r="AA107" s="403">
        <f t="shared" si="36"/>
        <v>0.33939393939393941</v>
      </c>
      <c r="AB107" s="111">
        <v>1</v>
      </c>
      <c r="AC107" s="109">
        <v>3</v>
      </c>
      <c r="AD107" s="109"/>
      <c r="AE107" s="102">
        <v>4</v>
      </c>
      <c r="AF107" s="102"/>
      <c r="AG107" s="102">
        <v>2</v>
      </c>
      <c r="AH107" s="102">
        <v>1</v>
      </c>
      <c r="AI107" s="102"/>
      <c r="AJ107" s="102">
        <v>1</v>
      </c>
      <c r="AK107" s="102"/>
      <c r="AL107" s="102">
        <v>8</v>
      </c>
      <c r="AM107" s="104"/>
      <c r="AN107" s="104"/>
      <c r="AO107" s="104">
        <v>4</v>
      </c>
      <c r="AP107" s="104">
        <v>3</v>
      </c>
      <c r="AQ107" s="104"/>
      <c r="AR107" s="104"/>
      <c r="AS107" s="104"/>
      <c r="AT107" s="104"/>
      <c r="AU107" s="105">
        <v>3</v>
      </c>
      <c r="AV107" s="105"/>
      <c r="AW107" s="105"/>
      <c r="AX107" s="105"/>
      <c r="AY107" s="105">
        <v>11</v>
      </c>
      <c r="AZ107" s="105"/>
      <c r="BA107" s="105"/>
      <c r="BB107" s="105"/>
      <c r="BC107" s="105"/>
      <c r="BD107" s="105"/>
      <c r="BE107" s="106"/>
      <c r="BF107" s="106"/>
      <c r="BG107" s="106">
        <v>13</v>
      </c>
      <c r="BH107" s="106"/>
      <c r="BI107" s="106"/>
      <c r="BJ107" s="106"/>
      <c r="BK107" s="106"/>
      <c r="BL107" s="106"/>
      <c r="BM107" s="106"/>
      <c r="BN107" s="106"/>
      <c r="BO107" s="106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2"/>
      <c r="CZ107" s="102"/>
      <c r="DA107" s="102"/>
      <c r="DB107" s="110"/>
      <c r="DC107" s="110"/>
      <c r="DD107" s="110">
        <v>2</v>
      </c>
      <c r="DE107" s="110"/>
      <c r="DF107" s="110"/>
      <c r="DG107" s="110"/>
      <c r="DH107" s="110"/>
      <c r="DI107" s="110"/>
      <c r="DJ107" s="110"/>
      <c r="DK107" s="110"/>
      <c r="DL107" s="373"/>
      <c r="DM107" s="373"/>
      <c r="DN107" s="373"/>
      <c r="DO107" s="373"/>
      <c r="DP107" s="373"/>
      <c r="DQ107" s="373"/>
      <c r="DR107" s="526"/>
      <c r="DS107" s="526"/>
      <c r="DT107" s="526"/>
      <c r="DU107" s="526"/>
      <c r="DV107" s="526"/>
      <c r="DW107" s="526"/>
      <c r="DX107" s="526"/>
      <c r="DY107" s="526"/>
      <c r="DZ107" s="649"/>
      <c r="EA107" s="649"/>
      <c r="EB107" s="649"/>
      <c r="EC107" s="649"/>
      <c r="ED107" s="649"/>
      <c r="EE107" s="649"/>
      <c r="EF107" s="649"/>
      <c r="EG107" s="649"/>
      <c r="EH107" s="649"/>
      <c r="EI107" s="649"/>
      <c r="EJ107" s="649"/>
      <c r="EK107" s="649"/>
      <c r="EL107" s="649"/>
      <c r="EM107" s="649"/>
      <c r="EN107" s="768"/>
      <c r="EO107" s="768"/>
      <c r="EP107" s="768"/>
      <c r="EQ107" s="768"/>
      <c r="ER107" s="768"/>
      <c r="ES107" s="768"/>
      <c r="ET107" s="768"/>
      <c r="EU107" s="768"/>
      <c r="EV107" s="768"/>
      <c r="EW107" s="768"/>
      <c r="EX107" s="768"/>
      <c r="EY107" s="768"/>
      <c r="EZ107" s="768"/>
      <c r="FA107" s="768"/>
      <c r="FB107" s="1663"/>
      <c r="FC107" s="1663"/>
      <c r="FD107" s="1663"/>
      <c r="FE107" s="1663"/>
      <c r="FF107" s="1663"/>
      <c r="FG107" s="1663"/>
      <c r="FH107" s="1663"/>
      <c r="FI107" s="1667"/>
    </row>
    <row r="108" spans="1:166" s="522" customFormat="1" ht="11.1" customHeight="1" x14ac:dyDescent="0.2">
      <c r="A108" s="59" t="s">
        <v>15</v>
      </c>
      <c r="B108" s="458">
        <f t="shared" si="20"/>
        <v>1</v>
      </c>
      <c r="C108" s="457">
        <f t="shared" si="21"/>
        <v>7.2992700729927005E-3</v>
      </c>
      <c r="D108" s="413">
        <f t="array" ref="D108">MIN(IF(AB108:FI108&gt;=1,$AB$3:$FI$3))</f>
        <v>39410</v>
      </c>
      <c r="E108" s="410">
        <f t="array" ref="E108">MAX(IF(AB108:FI108&gt;=1,$AB$3:$FI$3))</f>
        <v>39410</v>
      </c>
      <c r="F108" s="452">
        <f t="shared" si="22"/>
        <v>0</v>
      </c>
      <c r="G108" s="456">
        <f t="shared" si="23"/>
        <v>0</v>
      </c>
      <c r="H108" s="639" t="str">
        <f t="shared" si="24"/>
        <v>-</v>
      </c>
      <c r="I108" s="381" t="str">
        <f t="array" ref="I108">IF((F108&gt;=1),MAX(IF(AB108:FI108=1,$AB$3:$FI$3)),"-")</f>
        <v>-</v>
      </c>
      <c r="J108" s="775" t="str">
        <f t="array" ref="J108">IF((F108&gt;=1),MAX(IF(AB108:FI108=1,$AB$2:$FI$2)),"-")</f>
        <v>-</v>
      </c>
      <c r="K108" s="390">
        <f ca="1">IF(F108&gt;=1,COUNTIF(OFFSET(AB108,,J108,1,($FI$2-J108)),"&gt;1"),B108)</f>
        <v>1</v>
      </c>
      <c r="L108" s="390" t="str">
        <f ca="1">IF(F108&gt;=1,COUNTBLANK(OFFSET(AB108,,J108,1,($FI$2-J108)))+K108-1,"-")</f>
        <v>-</v>
      </c>
      <c r="M108" s="455">
        <f t="shared" si="25"/>
        <v>0</v>
      </c>
      <c r="N108" s="454">
        <f t="shared" si="26"/>
        <v>0</v>
      </c>
      <c r="O108" s="162">
        <f t="shared" si="27"/>
        <v>0</v>
      </c>
      <c r="P108" s="453">
        <f t="shared" si="28"/>
        <v>0</v>
      </c>
      <c r="Q108" s="452">
        <f t="shared" si="29"/>
        <v>0</v>
      </c>
      <c r="R108" s="451">
        <f t="shared" si="30"/>
        <v>0</v>
      </c>
      <c r="S108" s="368">
        <f>SUMPRODUCT((((AB$5:FI$5)/3)&gt;=(AB108:FI108))*1)-$B$5+B108-1</f>
        <v>0</v>
      </c>
      <c r="T108" s="163">
        <f t="shared" si="31"/>
        <v>0</v>
      </c>
      <c r="U108" s="369">
        <f>SUMPRODUCT((((AB$5:FI$5)/2)&gt;=(AB108:FI108))*1)-$B$5+B108-1</f>
        <v>0</v>
      </c>
      <c r="V108" s="164">
        <f t="shared" si="32"/>
        <v>0</v>
      </c>
      <c r="W108" s="165">
        <f t="array" ref="W108">SUM(1*(AB$5:FI$5=AB108:FI108))-1</f>
        <v>0</v>
      </c>
      <c r="X108" s="166">
        <f t="shared" si="33"/>
        <v>0</v>
      </c>
      <c r="Y108" s="395">
        <f t="shared" si="34"/>
        <v>9</v>
      </c>
      <c r="Z108" s="395">
        <f t="shared" si="35"/>
        <v>13</v>
      </c>
      <c r="AA108" s="403">
        <f t="shared" si="36"/>
        <v>0.69230769230769229</v>
      </c>
      <c r="AB108" s="100"/>
      <c r="AC108" s="101"/>
      <c r="AD108" s="101"/>
      <c r="AE108" s="102"/>
      <c r="AF108" s="102"/>
      <c r="AG108" s="102">
        <v>9</v>
      </c>
      <c r="AH108" s="102"/>
      <c r="AI108" s="102"/>
      <c r="AJ108" s="102"/>
      <c r="AK108" s="102"/>
      <c r="AL108" s="102"/>
      <c r="AM108" s="104"/>
      <c r="AN108" s="104"/>
      <c r="AO108" s="104"/>
      <c r="AP108" s="104"/>
      <c r="AQ108" s="104"/>
      <c r="AR108" s="104"/>
      <c r="AS108" s="104"/>
      <c r="AT108" s="104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2"/>
      <c r="CZ108" s="102"/>
      <c r="DA108" s="102"/>
      <c r="DB108" s="110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373"/>
      <c r="DM108" s="373"/>
      <c r="DN108" s="373"/>
      <c r="DO108" s="373"/>
      <c r="DP108" s="373"/>
      <c r="DQ108" s="373"/>
      <c r="DR108" s="526"/>
      <c r="DS108" s="526"/>
      <c r="DT108" s="526"/>
      <c r="DU108" s="526"/>
      <c r="DV108" s="526"/>
      <c r="DW108" s="526"/>
      <c r="DX108" s="526"/>
      <c r="DY108" s="526"/>
      <c r="DZ108" s="649"/>
      <c r="EA108" s="649"/>
      <c r="EB108" s="649"/>
      <c r="EC108" s="649"/>
      <c r="ED108" s="649"/>
      <c r="EE108" s="649"/>
      <c r="EF108" s="649"/>
      <c r="EG108" s="649"/>
      <c r="EH108" s="649"/>
      <c r="EI108" s="649"/>
      <c r="EJ108" s="649"/>
      <c r="EK108" s="649"/>
      <c r="EL108" s="649"/>
      <c r="EM108" s="649"/>
      <c r="EN108" s="768"/>
      <c r="EO108" s="768"/>
      <c r="EP108" s="768"/>
      <c r="EQ108" s="768"/>
      <c r="ER108" s="768"/>
      <c r="ES108" s="768"/>
      <c r="ET108" s="768"/>
      <c r="EU108" s="768"/>
      <c r="EV108" s="768"/>
      <c r="EW108" s="768"/>
      <c r="EX108" s="768"/>
      <c r="EY108" s="768"/>
      <c r="EZ108" s="768"/>
      <c r="FA108" s="768"/>
      <c r="FB108" s="1663"/>
      <c r="FC108" s="1663"/>
      <c r="FD108" s="1663"/>
      <c r="FE108" s="1663"/>
      <c r="FF108" s="1663"/>
      <c r="FG108" s="1663"/>
      <c r="FH108" s="1663"/>
      <c r="FI108" s="1667"/>
      <c r="FJ108" s="540"/>
    </row>
    <row r="109" spans="1:166" s="161" customFormat="1" ht="11.25" customHeight="1" x14ac:dyDescent="0.25">
      <c r="A109" s="459"/>
      <c r="B109" s="459"/>
      <c r="C109" s="459"/>
      <c r="D109" s="459"/>
      <c r="E109" s="459"/>
      <c r="F109" s="460"/>
      <c r="G109" s="461"/>
      <c r="H109" s="461"/>
      <c r="I109" s="462"/>
      <c r="K109" s="463"/>
      <c r="L109" s="463"/>
      <c r="M109" s="460"/>
      <c r="N109" s="461"/>
      <c r="O109" s="460"/>
      <c r="P109" s="461"/>
      <c r="Q109" s="460"/>
      <c r="R109" s="461"/>
      <c r="S109" s="460"/>
      <c r="T109" s="461"/>
      <c r="U109" s="460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  <c r="AT109" s="461"/>
      <c r="AU109" s="461"/>
      <c r="AV109" s="461"/>
      <c r="AW109" s="461"/>
      <c r="AX109" s="461"/>
      <c r="AY109" s="461"/>
      <c r="AZ109" s="461"/>
      <c r="BA109" s="461"/>
      <c r="BB109" s="461"/>
      <c r="BC109" s="461"/>
      <c r="BD109" s="461"/>
      <c r="BE109" s="461"/>
      <c r="BF109" s="461"/>
      <c r="BG109" s="461"/>
      <c r="BH109" s="461"/>
      <c r="BI109" s="461"/>
      <c r="BJ109" s="461"/>
      <c r="BK109" s="461"/>
      <c r="BL109" s="461"/>
      <c r="BM109" s="461"/>
      <c r="BN109" s="461"/>
      <c r="BO109" s="461"/>
      <c r="BP109" s="461"/>
      <c r="BQ109" s="461"/>
      <c r="BR109" s="461"/>
      <c r="BS109" s="461"/>
      <c r="BT109" s="461"/>
      <c r="BU109" s="461"/>
      <c r="BV109" s="461"/>
      <c r="BW109" s="461"/>
      <c r="BX109" s="461"/>
      <c r="BY109" s="461"/>
      <c r="BZ109" s="461"/>
      <c r="CA109" s="461"/>
      <c r="CB109" s="461"/>
      <c r="CC109" s="461"/>
      <c r="CD109" s="461"/>
      <c r="CE109" s="461"/>
      <c r="CF109" s="461"/>
      <c r="CG109" s="461"/>
      <c r="CH109" s="461"/>
      <c r="CI109" s="461"/>
      <c r="CJ109" s="461"/>
      <c r="CK109" s="461"/>
      <c r="CL109" s="461"/>
      <c r="CM109" s="461"/>
      <c r="CN109" s="461"/>
      <c r="CO109" s="461"/>
      <c r="CP109" s="461"/>
      <c r="CQ109" s="461"/>
      <c r="CR109" s="461"/>
      <c r="CS109" s="461"/>
      <c r="CT109" s="461"/>
      <c r="CU109" s="461"/>
      <c r="CV109" s="461"/>
      <c r="CW109" s="461"/>
      <c r="CX109" s="461"/>
      <c r="CY109" s="461"/>
      <c r="CZ109" s="461"/>
      <c r="DA109" s="461"/>
      <c r="DB109" s="461"/>
      <c r="DC109" s="461"/>
      <c r="DD109" s="461"/>
      <c r="DE109" s="461"/>
      <c r="DF109" s="461"/>
      <c r="DG109" s="461"/>
      <c r="DH109" s="461"/>
      <c r="DI109" s="461"/>
      <c r="DJ109" s="461"/>
      <c r="DK109" s="461"/>
      <c r="DL109" s="461"/>
      <c r="DM109" s="461"/>
      <c r="DN109" s="461"/>
      <c r="DO109" s="461"/>
      <c r="DP109" s="461"/>
      <c r="DQ109" s="461"/>
      <c r="DR109" s="461"/>
      <c r="DS109" s="461"/>
      <c r="DT109" s="461"/>
      <c r="DU109" s="461"/>
      <c r="DV109" s="461"/>
      <c r="DW109" s="461"/>
      <c r="DX109" s="461"/>
      <c r="DY109" s="461"/>
      <c r="DZ109" s="461"/>
      <c r="EA109" s="461"/>
      <c r="EB109" s="461"/>
      <c r="EC109" s="461"/>
      <c r="ED109" s="461"/>
      <c r="EE109" s="461"/>
      <c r="EF109" s="461"/>
      <c r="EG109" s="461"/>
      <c r="EH109" s="461"/>
      <c r="EI109" s="461"/>
      <c r="EJ109" s="461"/>
      <c r="EK109" s="461"/>
      <c r="EL109" s="461"/>
      <c r="EM109" s="461"/>
      <c r="EN109" s="461"/>
      <c r="EO109" s="461"/>
      <c r="EP109" s="461"/>
      <c r="EQ109" s="461"/>
      <c r="ER109" s="461"/>
      <c r="ES109" s="461"/>
      <c r="ET109" s="461"/>
      <c r="EU109" s="461"/>
      <c r="EV109" s="461"/>
      <c r="EW109" s="461"/>
      <c r="EX109" s="461"/>
      <c r="EY109" s="461"/>
      <c r="EZ109" s="461"/>
      <c r="FA109" s="461"/>
      <c r="FB109" s="461"/>
      <c r="FC109" s="461"/>
      <c r="FD109" s="461"/>
      <c r="FE109" s="461"/>
      <c r="FF109" s="461"/>
      <c r="FG109" s="461"/>
      <c r="FH109" s="461"/>
      <c r="FI109" s="461"/>
      <c r="FJ109" s="461"/>
    </row>
    <row r="110" spans="1:166" s="161" customFormat="1" ht="11.25" customHeight="1" x14ac:dyDescent="0.25">
      <c r="A110" s="459"/>
      <c r="B110" s="459"/>
      <c r="C110" s="459"/>
      <c r="D110" s="459"/>
      <c r="E110" s="459"/>
      <c r="F110" s="460"/>
      <c r="G110" s="461"/>
      <c r="H110" s="461"/>
      <c r="I110" s="462"/>
      <c r="K110" s="463"/>
      <c r="L110" s="463"/>
      <c r="M110" s="460"/>
      <c r="N110" s="461"/>
      <c r="O110" s="460"/>
      <c r="P110" s="461"/>
      <c r="Q110" s="460"/>
      <c r="R110" s="461"/>
      <c r="S110" s="460"/>
      <c r="T110" s="461"/>
      <c r="U110" s="460"/>
    </row>
    <row r="111" spans="1:166" s="541" customFormat="1" ht="15" customHeight="1" x14ac:dyDescent="0.25">
      <c r="A111" s="3797" t="s">
        <v>252</v>
      </c>
      <c r="B111" s="3797"/>
      <c r="C111" s="3797"/>
      <c r="D111" s="3797"/>
      <c r="E111" s="3797"/>
      <c r="F111" s="3801">
        <f>B5</f>
        <v>137</v>
      </c>
      <c r="G111" s="3801"/>
      <c r="H111" s="3801"/>
      <c r="I111" s="3801"/>
      <c r="J111" s="772"/>
      <c r="K111" s="553"/>
      <c r="L111" s="553"/>
      <c r="M111" s="555"/>
      <c r="N111" s="3802"/>
      <c r="O111" s="3803" t="s">
        <v>281</v>
      </c>
      <c r="P111" s="3804"/>
      <c r="Q111" s="3804" t="s">
        <v>252</v>
      </c>
      <c r="R111" s="3804"/>
      <c r="S111" s="3805" t="s">
        <v>282</v>
      </c>
      <c r="T111" s="3806"/>
      <c r="U111" s="481"/>
      <c r="V111" s="482"/>
      <c r="W111" s="483"/>
      <c r="X111" s="483"/>
      <c r="Y111" s="484"/>
      <c r="Z111" s="485"/>
      <c r="AA111" s="486"/>
      <c r="AB111" s="439"/>
      <c r="AC111" s="439"/>
      <c r="AD111" s="439"/>
      <c r="AE111" s="438"/>
      <c r="AF111" s="438"/>
      <c r="AG111" s="438"/>
      <c r="AH111" s="438"/>
      <c r="AI111" s="438"/>
      <c r="AJ111" s="440"/>
      <c r="AK111" s="441"/>
      <c r="AL111" s="441"/>
      <c r="AM111" s="442"/>
      <c r="AN111" s="442"/>
      <c r="AO111" s="442"/>
      <c r="AP111" s="442"/>
      <c r="AQ111" s="442"/>
      <c r="AR111" s="442"/>
      <c r="AS111" s="442"/>
      <c r="AT111" s="442"/>
      <c r="AU111" s="443"/>
      <c r="AV111" s="443"/>
      <c r="AW111" s="444"/>
      <c r="AX111" s="444"/>
      <c r="AY111" s="444"/>
      <c r="AZ111" s="444"/>
      <c r="BA111" s="444"/>
      <c r="BB111" s="444"/>
      <c r="BC111" s="444"/>
      <c r="BD111" s="444"/>
      <c r="BE111" s="445"/>
      <c r="BF111" s="445"/>
      <c r="BG111" s="445"/>
      <c r="BH111" s="445"/>
      <c r="BI111" s="445"/>
      <c r="BJ111" s="445"/>
      <c r="BK111" s="445"/>
      <c r="BL111" s="445"/>
      <c r="BM111" s="445"/>
      <c r="BN111" s="445"/>
      <c r="BO111" s="445"/>
      <c r="BP111" s="446"/>
      <c r="BQ111" s="446"/>
      <c r="BR111" s="446"/>
      <c r="BS111" s="446"/>
      <c r="BT111" s="446"/>
      <c r="BU111" s="446"/>
      <c r="BV111" s="446"/>
      <c r="BW111" s="446"/>
      <c r="BX111" s="446"/>
      <c r="BY111" s="446"/>
      <c r="BZ111" s="447"/>
      <c r="CA111" s="447"/>
      <c r="CB111" s="447"/>
      <c r="CC111" s="447"/>
      <c r="CD111" s="447"/>
      <c r="CE111" s="447"/>
      <c r="CF111" s="447"/>
      <c r="CG111" s="447"/>
      <c r="CH111" s="447"/>
      <c r="CI111" s="447"/>
      <c r="CJ111" s="447"/>
      <c r="CK111" s="447"/>
      <c r="CL111" s="447"/>
      <c r="CM111" s="448"/>
      <c r="CN111" s="448"/>
      <c r="CO111" s="448"/>
      <c r="CP111" s="448"/>
      <c r="CQ111" s="448"/>
      <c r="CR111" s="448"/>
      <c r="CS111" s="448"/>
      <c r="CT111" s="448"/>
      <c r="CU111" s="448"/>
      <c r="CV111" s="448"/>
      <c r="CW111" s="448"/>
      <c r="CX111" s="448"/>
      <c r="CY111" s="449"/>
      <c r="CZ111" s="449"/>
      <c r="DA111" s="449"/>
      <c r="DB111" s="449"/>
      <c r="DC111" s="449"/>
      <c r="DD111" s="449"/>
      <c r="DE111" s="449"/>
      <c r="DF111" s="449"/>
      <c r="DG111" s="449"/>
      <c r="DH111" s="449"/>
      <c r="DI111" s="449"/>
      <c r="DJ111" s="449"/>
      <c r="DK111" s="449"/>
      <c r="DL111" s="450"/>
      <c r="DM111" s="450"/>
      <c r="DN111" s="450"/>
      <c r="DO111" s="450"/>
      <c r="DP111" s="450"/>
      <c r="DQ111" s="450"/>
      <c r="DR111" s="450"/>
      <c r="DS111" s="450"/>
      <c r="DT111" s="450"/>
      <c r="DU111" s="450"/>
      <c r="DV111" s="450"/>
      <c r="DW111" s="450"/>
      <c r="DX111" s="450"/>
      <c r="DY111" s="450"/>
      <c r="DZ111" s="444"/>
      <c r="EA111" s="444"/>
      <c r="EB111" s="444"/>
      <c r="EC111" s="444"/>
      <c r="ED111" s="444"/>
      <c r="EE111" s="444"/>
      <c r="EF111" s="444"/>
      <c r="EG111" s="444"/>
      <c r="EH111" s="444"/>
      <c r="EI111" s="444"/>
      <c r="EJ111" s="444"/>
      <c r="EK111" s="444"/>
      <c r="EL111" s="444"/>
      <c r="EM111" s="444"/>
      <c r="EN111" s="445"/>
      <c r="EO111" s="445"/>
      <c r="EP111" s="445"/>
      <c r="EQ111" s="445"/>
      <c r="ER111" s="445"/>
      <c r="ES111" s="445"/>
      <c r="ET111" s="445"/>
      <c r="EU111" s="445"/>
      <c r="EV111" s="445"/>
      <c r="EW111" s="445"/>
      <c r="EX111" s="445"/>
      <c r="EY111" s="445"/>
      <c r="EZ111" s="445"/>
      <c r="FA111" s="445"/>
      <c r="FB111" s="446"/>
      <c r="FC111" s="446"/>
      <c r="FD111" s="446"/>
      <c r="FE111" s="446"/>
      <c r="FF111" s="446"/>
      <c r="FG111" s="446"/>
      <c r="FH111" s="446"/>
      <c r="FI111" s="446"/>
    </row>
    <row r="112" spans="1:166" s="541" customFormat="1" ht="15" customHeight="1" x14ac:dyDescent="0.25">
      <c r="A112" s="3797" t="s">
        <v>250</v>
      </c>
      <c r="B112" s="3797"/>
      <c r="C112" s="3797"/>
      <c r="D112" s="3797"/>
      <c r="E112" s="3797"/>
      <c r="F112" s="3801">
        <f>COUNTIF(B7:B108,"&gt;=0")</f>
        <v>102</v>
      </c>
      <c r="G112" s="3801"/>
      <c r="H112" s="3801"/>
      <c r="I112" s="3801"/>
      <c r="J112" s="772"/>
      <c r="K112" s="553"/>
      <c r="L112" s="553"/>
      <c r="M112" s="555"/>
      <c r="N112" s="3802"/>
      <c r="O112" s="3803"/>
      <c r="P112" s="3804"/>
      <c r="Q112" s="3804"/>
      <c r="R112" s="3804"/>
      <c r="S112" s="3805"/>
      <c r="T112" s="3806"/>
      <c r="U112" s="481"/>
      <c r="V112" s="482"/>
      <c r="W112" s="483"/>
      <c r="X112" s="483"/>
      <c r="Y112" s="484"/>
      <c r="Z112" s="485"/>
      <c r="AA112" s="486"/>
      <c r="AB112" s="439"/>
      <c r="AC112" s="439"/>
      <c r="AD112" s="439"/>
      <c r="AE112" s="438"/>
      <c r="AF112" s="438"/>
      <c r="AG112" s="438"/>
      <c r="AH112" s="438"/>
      <c r="AI112" s="438"/>
      <c r="AJ112" s="440"/>
      <c r="AK112" s="441"/>
      <c r="AL112" s="441"/>
      <c r="AM112" s="442"/>
      <c r="AN112" s="442"/>
      <c r="AO112" s="442"/>
      <c r="AP112" s="442"/>
      <c r="AQ112" s="442"/>
      <c r="AR112" s="442"/>
      <c r="AS112" s="442"/>
      <c r="AT112" s="442"/>
      <c r="AU112" s="443"/>
      <c r="AV112" s="443"/>
      <c r="AW112" s="444"/>
      <c r="AX112" s="444"/>
      <c r="AY112" s="444"/>
      <c r="AZ112" s="444"/>
      <c r="BA112" s="444"/>
      <c r="BB112" s="444"/>
      <c r="BC112" s="444"/>
      <c r="BD112" s="444"/>
      <c r="BE112" s="445"/>
      <c r="BF112" s="445"/>
      <c r="BG112" s="445"/>
      <c r="BH112" s="445"/>
      <c r="BI112" s="445"/>
      <c r="BJ112" s="445"/>
      <c r="BK112" s="445"/>
      <c r="BL112" s="445"/>
      <c r="BM112" s="445"/>
      <c r="BN112" s="445"/>
      <c r="BO112" s="445"/>
      <c r="BP112" s="446"/>
      <c r="BQ112" s="446"/>
      <c r="BR112" s="446"/>
      <c r="BS112" s="446"/>
      <c r="BT112" s="446"/>
      <c r="BU112" s="446"/>
      <c r="BV112" s="446"/>
      <c r="BW112" s="446"/>
      <c r="BX112" s="446"/>
      <c r="BY112" s="446"/>
      <c r="BZ112" s="447"/>
      <c r="CA112" s="447"/>
      <c r="CB112" s="447"/>
      <c r="CC112" s="447"/>
      <c r="CD112" s="447"/>
      <c r="CE112" s="447"/>
      <c r="CF112" s="447"/>
      <c r="CG112" s="447"/>
      <c r="CH112" s="447"/>
      <c r="CI112" s="447"/>
      <c r="CJ112" s="447"/>
      <c r="CK112" s="447"/>
      <c r="CL112" s="447"/>
      <c r="CM112" s="448"/>
      <c r="CN112" s="448"/>
      <c r="CO112" s="448"/>
      <c r="CP112" s="448"/>
      <c r="CQ112" s="448"/>
      <c r="CR112" s="448"/>
      <c r="CS112" s="448"/>
      <c r="CT112" s="448"/>
      <c r="CU112" s="448"/>
      <c r="CV112" s="448"/>
      <c r="CW112" s="448"/>
      <c r="CX112" s="448"/>
      <c r="CY112" s="449"/>
      <c r="CZ112" s="449"/>
      <c r="DA112" s="449"/>
      <c r="DB112" s="449"/>
      <c r="DC112" s="449"/>
      <c r="DD112" s="449"/>
      <c r="DE112" s="449"/>
      <c r="DF112" s="449"/>
      <c r="DG112" s="449"/>
      <c r="DH112" s="449"/>
      <c r="DI112" s="449"/>
      <c r="DJ112" s="449"/>
      <c r="DK112" s="449"/>
      <c r="DL112" s="450"/>
      <c r="DM112" s="450"/>
      <c r="DN112" s="450"/>
      <c r="DO112" s="450"/>
      <c r="DP112" s="450"/>
      <c r="DQ112" s="450"/>
      <c r="DR112" s="450"/>
      <c r="DS112" s="450"/>
      <c r="DT112" s="450"/>
      <c r="DU112" s="450"/>
      <c r="DV112" s="450"/>
      <c r="DW112" s="450"/>
      <c r="DX112" s="450"/>
      <c r="DY112" s="450"/>
      <c r="DZ112" s="444"/>
      <c r="EA112" s="444"/>
      <c r="EB112" s="444"/>
      <c r="EC112" s="444"/>
      <c r="ED112" s="444"/>
      <c r="EE112" s="444"/>
      <c r="EF112" s="444"/>
      <c r="EG112" s="444"/>
      <c r="EH112" s="444"/>
      <c r="EI112" s="444"/>
      <c r="EJ112" s="444"/>
      <c r="EK112" s="444"/>
      <c r="EL112" s="444"/>
      <c r="EM112" s="444"/>
      <c r="EN112" s="445"/>
      <c r="EO112" s="445"/>
      <c r="EP112" s="445"/>
      <c r="EQ112" s="445"/>
      <c r="ER112" s="445"/>
      <c r="ES112" s="445"/>
      <c r="ET112" s="445"/>
      <c r="EU112" s="445"/>
      <c r="EV112" s="445"/>
      <c r="EW112" s="445"/>
      <c r="EX112" s="445"/>
      <c r="EY112" s="445"/>
      <c r="EZ112" s="445"/>
      <c r="FA112" s="445"/>
      <c r="FB112" s="446"/>
      <c r="FC112" s="446"/>
      <c r="FD112" s="446"/>
      <c r="FE112" s="446"/>
      <c r="FF112" s="446"/>
      <c r="FG112" s="446"/>
      <c r="FH112" s="446"/>
      <c r="FI112" s="446"/>
    </row>
    <row r="113" spans="1:165" s="541" customFormat="1" ht="15" customHeight="1" x14ac:dyDescent="0.25">
      <c r="A113" s="3797" t="s">
        <v>251</v>
      </c>
      <c r="B113" s="3797"/>
      <c r="C113" s="3797"/>
      <c r="D113" s="3797"/>
      <c r="E113" s="3797"/>
      <c r="F113" s="3799">
        <f>SUM(B7:B108)</f>
        <v>1768</v>
      </c>
      <c r="G113" s="3799"/>
      <c r="H113" s="3799"/>
      <c r="I113" s="3799"/>
      <c r="J113" s="772"/>
      <c r="K113" s="553"/>
      <c r="L113" s="553"/>
      <c r="M113" s="555"/>
      <c r="N113" s="3802"/>
      <c r="O113" s="3789">
        <v>8</v>
      </c>
      <c r="P113" s="3790"/>
      <c r="Q113" s="3800">
        <f>COUNTIF($AB$5:$FI$5,"=8")</f>
        <v>9</v>
      </c>
      <c r="R113" s="3800"/>
      <c r="S113" s="3793">
        <f t="shared" ref="S113:S123" si="37">Q113/COUNTIF($AB$5:$FI$5,"&gt;=0")</f>
        <v>6.569343065693431E-2</v>
      </c>
      <c r="T113" s="3794"/>
      <c r="U113" s="475"/>
      <c r="V113" s="476"/>
      <c r="W113" s="477"/>
      <c r="X113" s="477"/>
      <c r="Y113" s="478"/>
      <c r="Z113" s="479"/>
      <c r="AA113" s="480"/>
      <c r="AB113" s="439"/>
      <c r="AC113" s="439"/>
      <c r="AD113" s="439"/>
      <c r="AE113" s="438"/>
      <c r="AF113" s="438"/>
      <c r="AG113" s="438"/>
      <c r="AH113" s="438"/>
      <c r="AI113" s="438"/>
      <c r="AJ113" s="440"/>
      <c r="AK113" s="441"/>
      <c r="AL113" s="441"/>
      <c r="AM113" s="442"/>
      <c r="AN113" s="442"/>
      <c r="AO113" s="442"/>
      <c r="AP113" s="442"/>
      <c r="AQ113" s="442"/>
      <c r="AR113" s="442"/>
      <c r="AS113" s="442"/>
      <c r="AT113" s="442"/>
      <c r="AU113" s="443"/>
      <c r="AV113" s="443"/>
      <c r="AW113" s="444"/>
      <c r="AX113" s="444"/>
      <c r="AY113" s="444"/>
      <c r="AZ113" s="444"/>
      <c r="BA113" s="444"/>
      <c r="BB113" s="444"/>
      <c r="BC113" s="444"/>
      <c r="BD113" s="444"/>
      <c r="BE113" s="445"/>
      <c r="BF113" s="445"/>
      <c r="BG113" s="445"/>
      <c r="BH113" s="445"/>
      <c r="BI113" s="445"/>
      <c r="BJ113" s="445"/>
      <c r="BK113" s="445"/>
      <c r="BL113" s="445"/>
      <c r="BM113" s="445"/>
      <c r="BN113" s="445"/>
      <c r="BO113" s="445"/>
      <c r="BP113" s="446"/>
      <c r="BQ113" s="446"/>
      <c r="BR113" s="446"/>
      <c r="BS113" s="446"/>
      <c r="BT113" s="446"/>
      <c r="BU113" s="446"/>
      <c r="BV113" s="446"/>
      <c r="BW113" s="446"/>
      <c r="BX113" s="446"/>
      <c r="BY113" s="446"/>
      <c r="BZ113" s="447"/>
      <c r="CA113" s="447"/>
      <c r="CB113" s="447"/>
      <c r="CC113" s="447"/>
      <c r="CD113" s="447"/>
      <c r="CE113" s="447"/>
      <c r="CF113" s="447"/>
      <c r="CG113" s="447"/>
      <c r="CH113" s="447"/>
      <c r="CI113" s="447"/>
      <c r="CJ113" s="447"/>
      <c r="CK113" s="447"/>
      <c r="CL113" s="447"/>
      <c r="CM113" s="448"/>
      <c r="CN113" s="448"/>
      <c r="CO113" s="448"/>
      <c r="CP113" s="448"/>
      <c r="CQ113" s="448"/>
      <c r="CR113" s="448"/>
      <c r="CS113" s="448"/>
      <c r="CT113" s="448"/>
      <c r="CU113" s="448"/>
      <c r="CV113" s="448"/>
      <c r="CW113" s="448"/>
      <c r="CX113" s="448"/>
      <c r="CY113" s="449"/>
      <c r="CZ113" s="449"/>
      <c r="DA113" s="449"/>
      <c r="DB113" s="449"/>
      <c r="DC113" s="449"/>
      <c r="DD113" s="449"/>
      <c r="DE113" s="449"/>
      <c r="DF113" s="449"/>
      <c r="DG113" s="449"/>
      <c r="DH113" s="449"/>
      <c r="DI113" s="449"/>
      <c r="DJ113" s="449"/>
      <c r="DK113" s="449"/>
      <c r="DL113" s="450"/>
      <c r="DM113" s="450"/>
      <c r="DN113" s="450"/>
      <c r="DO113" s="450"/>
      <c r="DP113" s="450"/>
      <c r="DQ113" s="450"/>
      <c r="DR113" s="450"/>
      <c r="DS113" s="450"/>
      <c r="DT113" s="450"/>
      <c r="DU113" s="450"/>
      <c r="DV113" s="450"/>
      <c r="DW113" s="450"/>
      <c r="DX113" s="450"/>
      <c r="DY113" s="450"/>
      <c r="DZ113" s="444"/>
      <c r="EA113" s="444"/>
      <c r="EB113" s="444"/>
      <c r="EC113" s="444"/>
      <c r="ED113" s="444"/>
      <c r="EE113" s="444"/>
      <c r="EF113" s="444"/>
      <c r="EG113" s="444"/>
      <c r="EH113" s="444"/>
      <c r="EI113" s="444"/>
      <c r="EJ113" s="444"/>
      <c r="EK113" s="444"/>
      <c r="EL113" s="444"/>
      <c r="EM113" s="444"/>
      <c r="EN113" s="445"/>
      <c r="EO113" s="445"/>
      <c r="EP113" s="445"/>
      <c r="EQ113" s="445"/>
      <c r="ER113" s="445"/>
      <c r="ES113" s="445"/>
      <c r="ET113" s="445"/>
      <c r="EU113" s="445"/>
      <c r="EV113" s="445"/>
      <c r="EW113" s="445"/>
      <c r="EX113" s="445"/>
      <c r="EY113" s="445"/>
      <c r="EZ113" s="445"/>
      <c r="FA113" s="445"/>
      <c r="FB113" s="446"/>
      <c r="FC113" s="446"/>
      <c r="FD113" s="446"/>
      <c r="FE113" s="446"/>
      <c r="FF113" s="446"/>
      <c r="FG113" s="446"/>
      <c r="FH113" s="446"/>
      <c r="FI113" s="446"/>
    </row>
    <row r="114" spans="1:165" s="541" customFormat="1" ht="15" customHeight="1" x14ac:dyDescent="0.25">
      <c r="A114" s="3797" t="s">
        <v>253</v>
      </c>
      <c r="B114" s="3797"/>
      <c r="C114" s="3797"/>
      <c r="D114" s="3797"/>
      <c r="E114" s="3797"/>
      <c r="F114" s="3798">
        <f>AVERAGE(AB5:FI5)</f>
        <v>12.905109489051094</v>
      </c>
      <c r="G114" s="3798"/>
      <c r="H114" s="3798"/>
      <c r="I114" s="3798"/>
      <c r="J114" s="772"/>
      <c r="K114" s="553"/>
      <c r="L114" s="553"/>
      <c r="M114" s="555"/>
      <c r="N114" s="3802"/>
      <c r="O114" s="3789">
        <v>9</v>
      </c>
      <c r="P114" s="3790"/>
      <c r="Q114" s="3791">
        <f>COUNTIF($AB$5:$FI$5,"=9")</f>
        <v>7</v>
      </c>
      <c r="R114" s="3792"/>
      <c r="S114" s="3793">
        <f t="shared" si="37"/>
        <v>5.1094890510948905E-2</v>
      </c>
      <c r="T114" s="3794"/>
      <c r="U114" s="475"/>
      <c r="V114" s="476"/>
      <c r="W114" s="477"/>
      <c r="X114" s="477"/>
      <c r="Y114" s="478"/>
      <c r="Z114" s="479"/>
      <c r="AA114" s="480"/>
      <c r="AB114" s="439"/>
      <c r="AC114" s="439"/>
      <c r="AD114" s="439"/>
      <c r="AE114" s="438"/>
      <c r="AF114" s="438"/>
      <c r="AG114" s="438"/>
      <c r="AH114" s="438"/>
      <c r="AI114" s="438"/>
      <c r="AJ114" s="440"/>
      <c r="AK114" s="441"/>
      <c r="AL114" s="441"/>
      <c r="AM114" s="442"/>
      <c r="AN114" s="442"/>
      <c r="AO114" s="442"/>
      <c r="AP114" s="442"/>
      <c r="AQ114" s="442"/>
      <c r="AR114" s="442"/>
      <c r="AS114" s="442"/>
      <c r="AT114" s="442"/>
      <c r="AU114" s="443"/>
      <c r="AV114" s="443"/>
      <c r="AW114" s="444"/>
      <c r="AX114" s="444"/>
      <c r="AY114" s="444"/>
      <c r="AZ114" s="444"/>
      <c r="BA114" s="444"/>
      <c r="BB114" s="444"/>
      <c r="BC114" s="444"/>
      <c r="BD114" s="444"/>
      <c r="BE114" s="445"/>
      <c r="BF114" s="445"/>
      <c r="BG114" s="445"/>
      <c r="BH114" s="445"/>
      <c r="BI114" s="445"/>
      <c r="BJ114" s="445"/>
      <c r="BK114" s="445"/>
      <c r="BL114" s="445"/>
      <c r="BM114" s="445"/>
      <c r="BN114" s="445"/>
      <c r="BO114" s="445"/>
      <c r="BP114" s="446"/>
      <c r="BQ114" s="446"/>
      <c r="BR114" s="446"/>
      <c r="BS114" s="446"/>
      <c r="BT114" s="446"/>
      <c r="BU114" s="446"/>
      <c r="BV114" s="446"/>
      <c r="BW114" s="446"/>
      <c r="BX114" s="446"/>
      <c r="BY114" s="446"/>
      <c r="BZ114" s="447"/>
      <c r="CA114" s="447"/>
      <c r="CB114" s="447"/>
      <c r="CC114" s="447"/>
      <c r="CD114" s="447"/>
      <c r="CE114" s="447"/>
      <c r="CF114" s="447"/>
      <c r="CG114" s="447"/>
      <c r="CH114" s="447"/>
      <c r="CI114" s="447"/>
      <c r="CJ114" s="447"/>
      <c r="CK114" s="447"/>
      <c r="CL114" s="447"/>
      <c r="CM114" s="448"/>
      <c r="CN114" s="448"/>
      <c r="CO114" s="448"/>
      <c r="CP114" s="448"/>
      <c r="CQ114" s="448"/>
      <c r="CR114" s="448"/>
      <c r="CS114" s="448"/>
      <c r="CT114" s="448"/>
      <c r="CU114" s="448"/>
      <c r="CV114" s="448"/>
      <c r="CW114" s="448"/>
      <c r="CX114" s="448"/>
      <c r="CY114" s="449"/>
      <c r="CZ114" s="449"/>
      <c r="DA114" s="449"/>
      <c r="DB114" s="449"/>
      <c r="DC114" s="449"/>
      <c r="DD114" s="449"/>
      <c r="DE114" s="449"/>
      <c r="DF114" s="449"/>
      <c r="DG114" s="449"/>
      <c r="DH114" s="449"/>
      <c r="DI114" s="449"/>
      <c r="DJ114" s="449"/>
      <c r="DK114" s="449"/>
      <c r="DL114" s="450"/>
      <c r="DM114" s="450"/>
      <c r="DN114" s="450"/>
      <c r="DO114" s="450"/>
      <c r="DP114" s="450"/>
      <c r="DQ114" s="450"/>
      <c r="DR114" s="450"/>
      <c r="DS114" s="450"/>
      <c r="DT114" s="450"/>
      <c r="DU114" s="450"/>
      <c r="DV114" s="450"/>
      <c r="DW114" s="450"/>
      <c r="DX114" s="450"/>
      <c r="DY114" s="450"/>
      <c r="DZ114" s="444"/>
      <c r="EA114" s="444"/>
      <c r="EB114" s="444"/>
      <c r="EC114" s="444"/>
      <c r="ED114" s="444"/>
      <c r="EE114" s="444"/>
      <c r="EF114" s="444"/>
      <c r="EG114" s="444"/>
      <c r="EH114" s="444"/>
      <c r="EI114" s="444"/>
      <c r="EJ114" s="444"/>
      <c r="EK114" s="444"/>
      <c r="EL114" s="444"/>
      <c r="EM114" s="444"/>
      <c r="EN114" s="445"/>
      <c r="EO114" s="445"/>
      <c r="EP114" s="445"/>
      <c r="EQ114" s="445"/>
      <c r="ER114" s="445"/>
      <c r="ES114" s="445"/>
      <c r="ET114" s="445"/>
      <c r="EU114" s="445"/>
      <c r="EV114" s="445"/>
      <c r="EW114" s="445"/>
      <c r="EX114" s="445"/>
      <c r="EY114" s="445"/>
      <c r="EZ114" s="445"/>
      <c r="FA114" s="445"/>
      <c r="FB114" s="446"/>
      <c r="FC114" s="446"/>
      <c r="FD114" s="446"/>
      <c r="FE114" s="446"/>
      <c r="FF114" s="446"/>
      <c r="FG114" s="446"/>
      <c r="FH114" s="446"/>
      <c r="FI114" s="446"/>
    </row>
    <row r="115" spans="1:165" s="541" customFormat="1" ht="15" customHeight="1" x14ac:dyDescent="0.25">
      <c r="A115" s="3797" t="s">
        <v>254</v>
      </c>
      <c r="B115" s="3797"/>
      <c r="C115" s="3797"/>
      <c r="D115" s="3797"/>
      <c r="E115" s="3797"/>
      <c r="F115" s="3798">
        <f>AVERAGE(B7:B108)</f>
        <v>17.333333333333332</v>
      </c>
      <c r="G115" s="3798"/>
      <c r="H115" s="3798"/>
      <c r="I115" s="3798"/>
      <c r="J115" s="772"/>
      <c r="K115" s="553"/>
      <c r="L115" s="553"/>
      <c r="M115" s="555"/>
      <c r="N115" s="3802"/>
      <c r="O115" s="3789">
        <v>10</v>
      </c>
      <c r="P115" s="3790"/>
      <c r="Q115" s="3791">
        <f>COUNTIF($AB$5:$FI$5,"=10")</f>
        <v>18</v>
      </c>
      <c r="R115" s="3792"/>
      <c r="S115" s="3793">
        <f t="shared" si="37"/>
        <v>0.13138686131386862</v>
      </c>
      <c r="T115" s="3794"/>
      <c r="U115" s="475"/>
      <c r="V115" s="476"/>
      <c r="W115" s="477"/>
      <c r="X115" s="477"/>
      <c r="Y115" s="478"/>
      <c r="Z115" s="479"/>
      <c r="AA115" s="480"/>
      <c r="AB115" s="439"/>
      <c r="AC115" s="439"/>
      <c r="AD115" s="439"/>
      <c r="AE115" s="438"/>
      <c r="AF115" s="438"/>
      <c r="AG115" s="438"/>
      <c r="AH115" s="438"/>
      <c r="AI115" s="438"/>
      <c r="AJ115" s="440"/>
      <c r="AK115" s="441"/>
      <c r="AL115" s="441"/>
      <c r="AM115" s="442"/>
      <c r="AN115" s="442"/>
      <c r="AO115" s="442"/>
      <c r="AP115" s="442"/>
      <c r="AQ115" s="442"/>
      <c r="AR115" s="442"/>
      <c r="AS115" s="442"/>
      <c r="AT115" s="442"/>
      <c r="AU115" s="443"/>
      <c r="AV115" s="443"/>
      <c r="AW115" s="444"/>
      <c r="AX115" s="444"/>
      <c r="AY115" s="444"/>
      <c r="AZ115" s="444"/>
      <c r="BA115" s="444"/>
      <c r="BB115" s="444"/>
      <c r="BC115" s="444"/>
      <c r="BD115" s="444"/>
      <c r="BE115" s="445"/>
      <c r="BF115" s="445"/>
      <c r="BG115" s="445"/>
      <c r="BH115" s="445"/>
      <c r="BI115" s="445"/>
      <c r="BJ115" s="445"/>
      <c r="BK115" s="445"/>
      <c r="BL115" s="445"/>
      <c r="BM115" s="445"/>
      <c r="BN115" s="445"/>
      <c r="BO115" s="445"/>
      <c r="BP115" s="446"/>
      <c r="BQ115" s="446"/>
      <c r="BR115" s="446"/>
      <c r="BS115" s="446"/>
      <c r="BT115" s="446"/>
      <c r="BU115" s="446"/>
      <c r="BV115" s="446"/>
      <c r="BW115" s="446"/>
      <c r="BX115" s="446"/>
      <c r="BY115" s="446"/>
      <c r="BZ115" s="447"/>
      <c r="CA115" s="447"/>
      <c r="CB115" s="447"/>
      <c r="CC115" s="447"/>
      <c r="CD115" s="447"/>
      <c r="CE115" s="447"/>
      <c r="CF115" s="447"/>
      <c r="CG115" s="447"/>
      <c r="CH115" s="447"/>
      <c r="CI115" s="447"/>
      <c r="CJ115" s="447"/>
      <c r="CK115" s="447"/>
      <c r="CL115" s="447"/>
      <c r="CM115" s="448"/>
      <c r="CN115" s="448"/>
      <c r="CO115" s="448"/>
      <c r="CP115" s="448"/>
      <c r="CQ115" s="448"/>
      <c r="CR115" s="448"/>
      <c r="CS115" s="448"/>
      <c r="CT115" s="448"/>
      <c r="CU115" s="448"/>
      <c r="CV115" s="448"/>
      <c r="CW115" s="448"/>
      <c r="CX115" s="448"/>
      <c r="CY115" s="449"/>
      <c r="CZ115" s="449"/>
      <c r="DA115" s="449"/>
      <c r="DB115" s="449"/>
      <c r="DC115" s="449"/>
      <c r="DD115" s="449"/>
      <c r="DE115" s="449"/>
      <c r="DF115" s="449"/>
      <c r="DG115" s="449"/>
      <c r="DH115" s="449"/>
      <c r="DI115" s="449"/>
      <c r="DJ115" s="449"/>
      <c r="DK115" s="449"/>
      <c r="DL115" s="450"/>
      <c r="DM115" s="450"/>
      <c r="DN115" s="450"/>
      <c r="DO115" s="450"/>
      <c r="DP115" s="450"/>
      <c r="DQ115" s="450"/>
      <c r="DR115" s="450"/>
      <c r="DS115" s="450"/>
      <c r="DT115" s="450"/>
      <c r="DU115" s="450"/>
      <c r="DV115" s="450"/>
      <c r="DW115" s="450"/>
      <c r="DX115" s="450"/>
      <c r="DY115" s="450"/>
      <c r="DZ115" s="444"/>
      <c r="EA115" s="444"/>
      <c r="EB115" s="444"/>
      <c r="EC115" s="444"/>
      <c r="ED115" s="444"/>
      <c r="EE115" s="444"/>
      <c r="EF115" s="444"/>
      <c r="EG115" s="444"/>
      <c r="EH115" s="444"/>
      <c r="EI115" s="444"/>
      <c r="EJ115" s="444"/>
      <c r="EK115" s="444"/>
      <c r="EL115" s="444"/>
      <c r="EM115" s="444"/>
      <c r="EN115" s="445"/>
      <c r="EO115" s="445"/>
      <c r="EP115" s="445"/>
      <c r="EQ115" s="445"/>
      <c r="ER115" s="445"/>
      <c r="ES115" s="445"/>
      <c r="ET115" s="445"/>
      <c r="EU115" s="445"/>
      <c r="EV115" s="445"/>
      <c r="EW115" s="445"/>
      <c r="EX115" s="445"/>
      <c r="EY115" s="445"/>
      <c r="EZ115" s="445"/>
      <c r="FA115" s="445"/>
      <c r="FB115" s="446"/>
      <c r="FC115" s="446"/>
      <c r="FD115" s="446"/>
      <c r="FE115" s="446"/>
      <c r="FF115" s="446"/>
      <c r="FG115" s="446"/>
      <c r="FH115" s="446"/>
      <c r="FI115" s="446"/>
    </row>
    <row r="116" spans="1:165" s="541" customFormat="1" x14ac:dyDescent="0.25">
      <c r="A116" s="3797" t="s">
        <v>274</v>
      </c>
      <c r="B116" s="3797"/>
      <c r="C116" s="3797"/>
      <c r="D116" s="3797"/>
      <c r="E116" s="3797"/>
      <c r="F116" s="3799">
        <f>COUNTIF(victoires,"&gt;=1")</f>
        <v>39</v>
      </c>
      <c r="G116" s="3799"/>
      <c r="H116" s="3799"/>
      <c r="I116" s="3799"/>
      <c r="J116" s="772"/>
      <c r="K116" s="553"/>
      <c r="L116" s="553"/>
      <c r="M116" s="555"/>
      <c r="N116" s="3802"/>
      <c r="O116" s="3789">
        <v>11</v>
      </c>
      <c r="P116" s="3790"/>
      <c r="Q116" s="3791">
        <f>COUNTIF($AB$5:$FI$5,"=11")</f>
        <v>8</v>
      </c>
      <c r="R116" s="3792"/>
      <c r="S116" s="3793">
        <f t="shared" si="37"/>
        <v>5.8394160583941604E-2</v>
      </c>
      <c r="T116" s="3794"/>
      <c r="U116" s="475"/>
      <c r="V116" s="476"/>
      <c r="W116" s="477"/>
      <c r="X116" s="477"/>
      <c r="Y116" s="478"/>
      <c r="Z116" s="479"/>
      <c r="AA116" s="480"/>
      <c r="AB116" s="439"/>
      <c r="AC116" s="439"/>
      <c r="AD116" s="439"/>
      <c r="AE116" s="438"/>
      <c r="AF116" s="438"/>
      <c r="AG116" s="438"/>
      <c r="AH116" s="438"/>
      <c r="AI116" s="438"/>
      <c r="AJ116" s="440"/>
      <c r="AK116" s="441"/>
      <c r="AL116" s="441"/>
      <c r="AM116" s="442"/>
      <c r="AN116" s="442"/>
      <c r="AO116" s="442"/>
      <c r="AP116" s="442"/>
      <c r="AQ116" s="442"/>
      <c r="AR116" s="442"/>
      <c r="AS116" s="442"/>
      <c r="AT116" s="442"/>
      <c r="AU116" s="443"/>
      <c r="AV116" s="443"/>
      <c r="AW116" s="444"/>
      <c r="AX116" s="444"/>
      <c r="AY116" s="444"/>
      <c r="AZ116" s="444"/>
      <c r="BA116" s="444"/>
      <c r="BB116" s="444"/>
      <c r="BC116" s="444"/>
      <c r="BD116" s="444"/>
      <c r="BE116" s="445"/>
      <c r="BF116" s="445"/>
      <c r="BG116" s="445"/>
      <c r="BH116" s="445"/>
      <c r="BI116" s="445"/>
      <c r="BJ116" s="445"/>
      <c r="BK116" s="445"/>
      <c r="BL116" s="445"/>
      <c r="BM116" s="445"/>
      <c r="BN116" s="445"/>
      <c r="BO116" s="445"/>
      <c r="BP116" s="446"/>
      <c r="BQ116" s="446"/>
      <c r="BR116" s="446"/>
      <c r="BS116" s="446"/>
      <c r="BT116" s="446"/>
      <c r="BU116" s="446"/>
      <c r="BV116" s="446"/>
      <c r="BW116" s="446"/>
      <c r="BX116" s="446"/>
      <c r="BY116" s="446"/>
      <c r="BZ116" s="447"/>
      <c r="CA116" s="447"/>
      <c r="CB116" s="447"/>
      <c r="CC116" s="447"/>
      <c r="CD116" s="447"/>
      <c r="CE116" s="447"/>
      <c r="CF116" s="447"/>
      <c r="CG116" s="447"/>
      <c r="CH116" s="447"/>
      <c r="CI116" s="447"/>
      <c r="CJ116" s="447"/>
      <c r="CK116" s="447"/>
      <c r="CL116" s="447"/>
      <c r="CM116" s="448"/>
      <c r="CN116" s="448"/>
      <c r="CO116" s="448"/>
      <c r="CP116" s="448"/>
      <c r="CQ116" s="448"/>
      <c r="CR116" s="448"/>
      <c r="CS116" s="448"/>
      <c r="CT116" s="448"/>
      <c r="CU116" s="448"/>
      <c r="CV116" s="448"/>
      <c r="CW116" s="448"/>
      <c r="CX116" s="448"/>
      <c r="CY116" s="449"/>
      <c r="CZ116" s="449"/>
      <c r="DA116" s="449"/>
      <c r="DB116" s="449"/>
      <c r="DC116" s="449"/>
      <c r="DD116" s="449"/>
      <c r="DE116" s="449"/>
      <c r="DF116" s="449"/>
      <c r="DG116" s="449"/>
      <c r="DH116" s="449"/>
      <c r="DI116" s="449"/>
      <c r="DJ116" s="449"/>
      <c r="DK116" s="449"/>
      <c r="DL116" s="450"/>
      <c r="DM116" s="450"/>
      <c r="DN116" s="450"/>
      <c r="DO116" s="450"/>
      <c r="DP116" s="450"/>
      <c r="DQ116" s="450"/>
      <c r="DR116" s="450"/>
      <c r="DS116" s="450"/>
      <c r="DT116" s="450"/>
      <c r="DU116" s="450"/>
      <c r="DV116" s="450"/>
      <c r="DW116" s="450"/>
      <c r="DX116" s="450"/>
      <c r="DY116" s="450"/>
      <c r="DZ116" s="444"/>
      <c r="EA116" s="444"/>
      <c r="EB116" s="444"/>
      <c r="EC116" s="444"/>
      <c r="ED116" s="444"/>
      <c r="EE116" s="444"/>
      <c r="EF116" s="444"/>
      <c r="EG116" s="444"/>
      <c r="EH116" s="444"/>
      <c r="EI116" s="444"/>
      <c r="EJ116" s="444"/>
      <c r="EK116" s="444"/>
      <c r="EL116" s="444"/>
      <c r="EM116" s="444"/>
      <c r="EN116" s="445"/>
      <c r="EO116" s="445"/>
      <c r="EP116" s="445"/>
      <c r="EQ116" s="445"/>
      <c r="ER116" s="445"/>
      <c r="ES116" s="445"/>
      <c r="ET116" s="445"/>
      <c r="EU116" s="445"/>
      <c r="EV116" s="445"/>
      <c r="EW116" s="445"/>
      <c r="EX116" s="445"/>
      <c r="EY116" s="445"/>
      <c r="EZ116" s="445"/>
      <c r="FA116" s="445"/>
      <c r="FB116" s="446"/>
      <c r="FC116" s="446"/>
      <c r="FD116" s="446"/>
      <c r="FE116" s="446"/>
      <c r="FF116" s="446"/>
      <c r="FG116" s="446"/>
      <c r="FH116" s="446"/>
      <c r="FI116" s="446"/>
    </row>
    <row r="117" spans="1:165" s="541" customFormat="1" x14ac:dyDescent="0.25">
      <c r="A117" s="3584"/>
      <c r="B117" s="3584"/>
      <c r="C117" s="3584"/>
      <c r="D117" s="3584"/>
      <c r="E117" s="3584"/>
      <c r="F117" s="3585"/>
      <c r="G117" s="3585"/>
      <c r="H117" s="3585"/>
      <c r="I117" s="3585"/>
      <c r="J117" s="772"/>
      <c r="K117" s="553"/>
      <c r="L117" s="553"/>
      <c r="M117" s="555"/>
      <c r="N117" s="3802"/>
      <c r="O117" s="3789">
        <v>12</v>
      </c>
      <c r="P117" s="3790"/>
      <c r="Q117" s="3791">
        <f>COUNTIF($AB$5:$FI$5,"=12")</f>
        <v>20</v>
      </c>
      <c r="R117" s="3792"/>
      <c r="S117" s="3793">
        <f t="shared" si="37"/>
        <v>0.145985401459854</v>
      </c>
      <c r="T117" s="3794"/>
      <c r="U117" s="475"/>
      <c r="V117" s="476"/>
      <c r="W117" s="477"/>
      <c r="X117" s="477"/>
      <c r="Y117" s="478"/>
      <c r="Z117" s="479"/>
      <c r="AA117" s="480"/>
      <c r="AB117" s="439"/>
      <c r="AC117" s="439"/>
      <c r="AD117" s="439"/>
      <c r="AE117" s="438"/>
      <c r="AF117" s="438"/>
      <c r="AG117" s="438"/>
      <c r="AH117" s="438"/>
      <c r="AI117" s="438"/>
      <c r="AJ117" s="440"/>
      <c r="AK117" s="441"/>
      <c r="AL117" s="441"/>
      <c r="AM117" s="442"/>
      <c r="AN117" s="442"/>
      <c r="AO117" s="442"/>
      <c r="AP117" s="442"/>
      <c r="AQ117" s="442"/>
      <c r="AR117" s="442"/>
      <c r="AS117" s="442"/>
      <c r="AT117" s="442"/>
      <c r="AU117" s="443"/>
      <c r="AV117" s="443"/>
      <c r="AW117" s="444"/>
      <c r="AX117" s="444"/>
      <c r="AY117" s="444"/>
      <c r="AZ117" s="444"/>
      <c r="BA117" s="444"/>
      <c r="BB117" s="444"/>
      <c r="BC117" s="444"/>
      <c r="BD117" s="444"/>
      <c r="BE117" s="445"/>
      <c r="BF117" s="445"/>
      <c r="BG117" s="445"/>
      <c r="BH117" s="445"/>
      <c r="BI117" s="445"/>
      <c r="BJ117" s="445"/>
      <c r="BK117" s="445"/>
      <c r="BL117" s="445"/>
      <c r="BM117" s="445"/>
      <c r="BN117" s="445"/>
      <c r="BO117" s="445"/>
      <c r="BP117" s="446"/>
      <c r="BQ117" s="446"/>
      <c r="BR117" s="446"/>
      <c r="BS117" s="446"/>
      <c r="BT117" s="446"/>
      <c r="BU117" s="446"/>
      <c r="BV117" s="446"/>
      <c r="BW117" s="446"/>
      <c r="BX117" s="446"/>
      <c r="BY117" s="446"/>
      <c r="BZ117" s="447"/>
      <c r="CA117" s="447"/>
      <c r="CB117" s="447"/>
      <c r="CC117" s="447"/>
      <c r="CD117" s="447"/>
      <c r="CE117" s="447"/>
      <c r="CF117" s="447"/>
      <c r="CG117" s="447"/>
      <c r="CH117" s="447"/>
      <c r="CI117" s="447"/>
      <c r="CJ117" s="447"/>
      <c r="CK117" s="447"/>
      <c r="CL117" s="447"/>
      <c r="CM117" s="448"/>
      <c r="CN117" s="448"/>
      <c r="CO117" s="448"/>
      <c r="CP117" s="448"/>
      <c r="CQ117" s="448"/>
      <c r="CR117" s="448"/>
      <c r="CS117" s="448"/>
      <c r="CT117" s="448"/>
      <c r="CU117" s="448"/>
      <c r="CV117" s="448"/>
      <c r="CW117" s="448"/>
      <c r="CX117" s="448"/>
      <c r="CY117" s="449"/>
      <c r="CZ117" s="449"/>
      <c r="DA117" s="449"/>
      <c r="DB117" s="449"/>
      <c r="DC117" s="449"/>
      <c r="DD117" s="449"/>
      <c r="DE117" s="449"/>
      <c r="DF117" s="449"/>
      <c r="DG117" s="449"/>
      <c r="DH117" s="449"/>
      <c r="DI117" s="449"/>
      <c r="DJ117" s="449"/>
      <c r="DK117" s="449"/>
      <c r="DL117" s="450"/>
      <c r="DM117" s="450"/>
      <c r="DN117" s="450"/>
      <c r="DO117" s="450"/>
      <c r="DP117" s="450"/>
      <c r="DQ117" s="450"/>
      <c r="DR117" s="450"/>
      <c r="DS117" s="450"/>
      <c r="DT117" s="450"/>
      <c r="DU117" s="450"/>
      <c r="DV117" s="450"/>
      <c r="DW117" s="450"/>
      <c r="DX117" s="450"/>
      <c r="DY117" s="450"/>
      <c r="DZ117" s="444"/>
      <c r="EA117" s="444"/>
      <c r="EB117" s="444"/>
      <c r="EC117" s="444"/>
      <c r="ED117" s="444"/>
      <c r="EE117" s="444"/>
      <c r="EF117" s="444"/>
      <c r="EG117" s="444"/>
      <c r="EH117" s="444"/>
      <c r="EI117" s="444"/>
      <c r="EJ117" s="444"/>
      <c r="EK117" s="444"/>
      <c r="EL117" s="444"/>
      <c r="EM117" s="444"/>
      <c r="EN117" s="445"/>
      <c r="EO117" s="445"/>
      <c r="EP117" s="445"/>
      <c r="EQ117" s="445"/>
      <c r="ER117" s="445"/>
      <c r="ES117" s="445"/>
      <c r="ET117" s="445"/>
      <c r="EU117" s="445"/>
      <c r="EV117" s="445"/>
      <c r="EW117" s="445"/>
      <c r="EX117" s="445"/>
      <c r="EY117" s="445"/>
      <c r="EZ117" s="445"/>
      <c r="FA117" s="445"/>
      <c r="FB117" s="446"/>
      <c r="FC117" s="446"/>
      <c r="FD117" s="446"/>
      <c r="FE117" s="446"/>
      <c r="FF117" s="446"/>
      <c r="FG117" s="446"/>
      <c r="FH117" s="446"/>
      <c r="FI117" s="446"/>
    </row>
    <row r="118" spans="1:165" s="541" customFormat="1" x14ac:dyDescent="0.25">
      <c r="A118" s="556"/>
      <c r="B118" s="436"/>
      <c r="C118" s="557"/>
      <c r="D118" s="558"/>
      <c r="E118" s="559"/>
      <c r="F118" s="560"/>
      <c r="G118" s="560"/>
      <c r="H118" s="560"/>
      <c r="I118" s="561"/>
      <c r="J118" s="772"/>
      <c r="K118" s="553"/>
      <c r="L118" s="553"/>
      <c r="M118" s="555"/>
      <c r="N118" s="3802"/>
      <c r="O118" s="3789">
        <v>13</v>
      </c>
      <c r="P118" s="3790"/>
      <c r="Q118" s="3791">
        <f>COUNTIF($AB$5:$FI$5,"=13")</f>
        <v>17</v>
      </c>
      <c r="R118" s="3792"/>
      <c r="S118" s="3793">
        <f t="shared" si="37"/>
        <v>0.12408759124087591</v>
      </c>
      <c r="T118" s="3794"/>
      <c r="U118" s="475"/>
      <c r="V118" s="476"/>
      <c r="W118" s="477"/>
      <c r="X118" s="477"/>
      <c r="Y118" s="478"/>
      <c r="Z118" s="479"/>
      <c r="AA118" s="480"/>
      <c r="AB118" s="439"/>
      <c r="AC118" s="439"/>
      <c r="AD118" s="439"/>
      <c r="AE118" s="438"/>
      <c r="AF118" s="438"/>
      <c r="AG118" s="438"/>
      <c r="AH118" s="438"/>
      <c r="AI118" s="438"/>
      <c r="AJ118" s="440"/>
      <c r="AK118" s="441"/>
      <c r="AL118" s="441"/>
      <c r="AM118" s="442"/>
      <c r="AN118" s="442"/>
      <c r="AO118" s="442"/>
      <c r="AP118" s="442"/>
      <c r="AQ118" s="442"/>
      <c r="AR118" s="442"/>
      <c r="AS118" s="442"/>
      <c r="AT118" s="442"/>
      <c r="AU118" s="443"/>
      <c r="AV118" s="443"/>
      <c r="AW118" s="444"/>
      <c r="AX118" s="444"/>
      <c r="AY118" s="444"/>
      <c r="AZ118" s="444"/>
      <c r="BA118" s="444"/>
      <c r="BB118" s="444"/>
      <c r="BC118" s="444"/>
      <c r="BD118" s="444"/>
      <c r="BE118" s="445"/>
      <c r="BF118" s="445"/>
      <c r="BG118" s="445"/>
      <c r="BH118" s="445"/>
      <c r="BI118" s="445"/>
      <c r="BJ118" s="445"/>
      <c r="BK118" s="445"/>
      <c r="BL118" s="445"/>
      <c r="BM118" s="445"/>
      <c r="BN118" s="445"/>
      <c r="BO118" s="445"/>
      <c r="BP118" s="446"/>
      <c r="BQ118" s="446"/>
      <c r="BR118" s="446"/>
      <c r="BS118" s="446"/>
      <c r="BT118" s="446"/>
      <c r="BU118" s="446"/>
      <c r="BV118" s="446"/>
      <c r="BW118" s="446"/>
      <c r="BX118" s="446"/>
      <c r="BY118" s="446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  <c r="CY118" s="449"/>
      <c r="CZ118" s="449"/>
      <c r="DA118" s="449"/>
      <c r="DB118" s="449"/>
      <c r="DC118" s="449"/>
      <c r="DD118" s="449"/>
      <c r="DE118" s="449"/>
      <c r="DF118" s="449"/>
      <c r="DG118" s="449"/>
      <c r="DH118" s="449"/>
      <c r="DI118" s="449"/>
      <c r="DJ118" s="449"/>
      <c r="DK118" s="449"/>
      <c r="DL118" s="450"/>
      <c r="DM118" s="450"/>
      <c r="DN118" s="450"/>
      <c r="DO118" s="450"/>
      <c r="DP118" s="450"/>
      <c r="DQ118" s="450"/>
      <c r="DR118" s="450"/>
      <c r="DS118" s="450"/>
      <c r="DT118" s="450"/>
      <c r="DU118" s="450"/>
      <c r="DV118" s="450"/>
      <c r="DW118" s="450"/>
      <c r="DX118" s="450"/>
      <c r="DY118" s="450"/>
      <c r="DZ118" s="444"/>
      <c r="EA118" s="444"/>
      <c r="EB118" s="444"/>
      <c r="EC118" s="444"/>
      <c r="ED118" s="444"/>
      <c r="EE118" s="444"/>
      <c r="EF118" s="444"/>
      <c r="EG118" s="444"/>
      <c r="EH118" s="444"/>
      <c r="EI118" s="444"/>
      <c r="EJ118" s="444"/>
      <c r="EK118" s="444"/>
      <c r="EL118" s="444"/>
      <c r="EM118" s="444"/>
      <c r="EN118" s="445"/>
      <c r="EO118" s="445"/>
      <c r="EP118" s="445"/>
      <c r="EQ118" s="445"/>
      <c r="ER118" s="445"/>
      <c r="ES118" s="445"/>
      <c r="ET118" s="445"/>
      <c r="EU118" s="445"/>
      <c r="EV118" s="445"/>
      <c r="EW118" s="445"/>
      <c r="EX118" s="445"/>
      <c r="EY118" s="445"/>
      <c r="EZ118" s="445"/>
      <c r="FA118" s="445"/>
      <c r="FB118" s="446"/>
      <c r="FC118" s="446"/>
      <c r="FD118" s="446"/>
      <c r="FE118" s="446"/>
      <c r="FF118" s="446"/>
      <c r="FG118" s="446"/>
      <c r="FH118" s="446"/>
      <c r="FI118" s="446"/>
    </row>
    <row r="119" spans="1:165" s="541" customFormat="1" x14ac:dyDescent="0.25">
      <c r="A119" s="556"/>
      <c r="B119" s="436"/>
      <c r="C119" s="557"/>
      <c r="D119" s="558"/>
      <c r="E119" s="559"/>
      <c r="F119" s="560"/>
      <c r="G119" s="560"/>
      <c r="H119" s="560"/>
      <c r="I119" s="561"/>
      <c r="J119" s="772"/>
      <c r="K119" s="553"/>
      <c r="L119" s="553"/>
      <c r="M119" s="555"/>
      <c r="N119" s="3802"/>
      <c r="O119" s="3796">
        <v>14</v>
      </c>
      <c r="P119" s="3789"/>
      <c r="Q119" s="3791">
        <f>COUNTIF($AB$5:$FI$5,"=14")</f>
        <v>19</v>
      </c>
      <c r="R119" s="3792"/>
      <c r="S119" s="3793">
        <f t="shared" si="37"/>
        <v>0.13868613138686131</v>
      </c>
      <c r="T119" s="3794"/>
      <c r="U119" s="475"/>
      <c r="V119" s="476"/>
      <c r="W119" s="477"/>
      <c r="X119" s="477"/>
      <c r="Y119" s="478"/>
      <c r="Z119" s="479"/>
      <c r="AA119" s="480"/>
      <c r="AB119" s="439"/>
      <c r="AC119" s="439"/>
      <c r="AD119" s="439"/>
      <c r="AE119" s="438"/>
      <c r="AF119" s="438"/>
      <c r="AG119" s="438"/>
      <c r="AH119" s="438"/>
      <c r="AI119" s="438"/>
      <c r="AJ119" s="440"/>
      <c r="AK119" s="441"/>
      <c r="AL119" s="441"/>
      <c r="AM119" s="442"/>
      <c r="AN119" s="442"/>
      <c r="AO119" s="442"/>
      <c r="AP119" s="442"/>
      <c r="AQ119" s="442"/>
      <c r="AR119" s="442"/>
      <c r="AS119" s="442"/>
      <c r="AT119" s="442"/>
      <c r="AU119" s="443"/>
      <c r="AV119" s="443"/>
      <c r="AW119" s="444"/>
      <c r="AX119" s="444"/>
      <c r="AY119" s="444"/>
      <c r="AZ119" s="444"/>
      <c r="BA119" s="444"/>
      <c r="BB119" s="444"/>
      <c r="BC119" s="444"/>
      <c r="BD119" s="444"/>
      <c r="BE119" s="445"/>
      <c r="BF119" s="445"/>
      <c r="BG119" s="445"/>
      <c r="BH119" s="445"/>
      <c r="BI119" s="445"/>
      <c r="BJ119" s="445"/>
      <c r="BK119" s="445"/>
      <c r="BL119" s="445"/>
      <c r="BM119" s="445"/>
      <c r="BN119" s="445"/>
      <c r="BO119" s="445"/>
      <c r="BP119" s="446"/>
      <c r="BQ119" s="446"/>
      <c r="BR119" s="446"/>
      <c r="BS119" s="446"/>
      <c r="BT119" s="446"/>
      <c r="BU119" s="446"/>
      <c r="BV119" s="446"/>
      <c r="BW119" s="446"/>
      <c r="BX119" s="446"/>
      <c r="BY119" s="446"/>
      <c r="BZ119" s="447"/>
      <c r="CA119" s="447"/>
      <c r="CB119" s="447"/>
      <c r="CC119" s="447"/>
      <c r="CD119" s="447"/>
      <c r="CE119" s="447"/>
      <c r="CF119" s="447"/>
      <c r="CG119" s="447"/>
      <c r="CH119" s="447"/>
      <c r="CI119" s="447"/>
      <c r="CJ119" s="447"/>
      <c r="CK119" s="447"/>
      <c r="CL119" s="447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  <c r="CY119" s="449"/>
      <c r="CZ119" s="449"/>
      <c r="DA119" s="449"/>
      <c r="DB119" s="449"/>
      <c r="DC119" s="449"/>
      <c r="DD119" s="449"/>
      <c r="DE119" s="449"/>
      <c r="DF119" s="449"/>
      <c r="DG119" s="449"/>
      <c r="DH119" s="449"/>
      <c r="DI119" s="449"/>
      <c r="DJ119" s="449"/>
      <c r="DK119" s="449"/>
      <c r="DL119" s="450"/>
      <c r="DM119" s="450"/>
      <c r="DN119" s="450"/>
      <c r="DO119" s="450"/>
      <c r="DP119" s="450"/>
      <c r="DQ119" s="450"/>
      <c r="DR119" s="450"/>
      <c r="DS119" s="450"/>
      <c r="DT119" s="450"/>
      <c r="DU119" s="450"/>
      <c r="DV119" s="450"/>
      <c r="DW119" s="450"/>
      <c r="DX119" s="450"/>
      <c r="DY119" s="450"/>
      <c r="DZ119" s="444"/>
      <c r="EA119" s="444"/>
      <c r="EB119" s="444"/>
      <c r="EC119" s="444"/>
      <c r="ED119" s="444"/>
      <c r="EE119" s="444"/>
      <c r="EF119" s="444"/>
      <c r="EG119" s="444"/>
      <c r="EH119" s="444"/>
      <c r="EI119" s="444"/>
      <c r="EJ119" s="444"/>
      <c r="EK119" s="444"/>
      <c r="EL119" s="444"/>
      <c r="EM119" s="444"/>
      <c r="EN119" s="445"/>
      <c r="EO119" s="445"/>
      <c r="EP119" s="445"/>
      <c r="EQ119" s="445"/>
      <c r="ER119" s="445"/>
      <c r="ES119" s="445"/>
      <c r="ET119" s="445"/>
      <c r="EU119" s="445"/>
      <c r="EV119" s="445"/>
      <c r="EW119" s="445"/>
      <c r="EX119" s="445"/>
      <c r="EY119" s="445"/>
      <c r="EZ119" s="445"/>
      <c r="FA119" s="445"/>
      <c r="FB119" s="446"/>
      <c r="FC119" s="446"/>
      <c r="FD119" s="446"/>
      <c r="FE119" s="446"/>
      <c r="FF119" s="446"/>
      <c r="FG119" s="446"/>
      <c r="FH119" s="446"/>
      <c r="FI119" s="446"/>
    </row>
    <row r="120" spans="1:165" s="541" customFormat="1" x14ac:dyDescent="0.25">
      <c r="A120" s="556"/>
      <c r="B120" s="436"/>
      <c r="C120" s="557"/>
      <c r="D120" s="558"/>
      <c r="E120" s="559"/>
      <c r="F120" s="560"/>
      <c r="G120" s="560"/>
      <c r="H120" s="560"/>
      <c r="I120" s="561"/>
      <c r="J120" s="772"/>
      <c r="K120" s="553"/>
      <c r="L120" s="553"/>
      <c r="M120" s="555"/>
      <c r="N120" s="3802"/>
      <c r="O120" s="3796">
        <v>15</v>
      </c>
      <c r="P120" s="3789"/>
      <c r="Q120" s="3791">
        <f>COUNTIF($AB$5:$FI$5,"=15")</f>
        <v>9</v>
      </c>
      <c r="R120" s="3792"/>
      <c r="S120" s="3793">
        <f t="shared" si="37"/>
        <v>6.569343065693431E-2</v>
      </c>
      <c r="T120" s="3794"/>
      <c r="U120" s="475"/>
      <c r="V120" s="476"/>
      <c r="W120" s="477"/>
      <c r="X120" s="477"/>
      <c r="Y120" s="478"/>
      <c r="Z120" s="479"/>
      <c r="AA120" s="480"/>
      <c r="AB120" s="439"/>
      <c r="AC120" s="439"/>
      <c r="AD120" s="439"/>
      <c r="AE120" s="438"/>
      <c r="AF120" s="438"/>
      <c r="AG120" s="438"/>
      <c r="AH120" s="438"/>
      <c r="AI120" s="438"/>
      <c r="AJ120" s="440"/>
      <c r="AK120" s="441"/>
      <c r="AL120" s="441"/>
      <c r="AM120" s="442"/>
      <c r="AN120" s="442"/>
      <c r="AO120" s="442"/>
      <c r="AP120" s="442"/>
      <c r="AQ120" s="442"/>
      <c r="AR120" s="442"/>
      <c r="AS120" s="442"/>
      <c r="AT120" s="442"/>
      <c r="AU120" s="443"/>
      <c r="AV120" s="443"/>
      <c r="AW120" s="444"/>
      <c r="AX120" s="444"/>
      <c r="AY120" s="444"/>
      <c r="AZ120" s="444"/>
      <c r="BA120" s="444"/>
      <c r="BB120" s="444"/>
      <c r="BC120" s="444"/>
      <c r="BD120" s="444"/>
      <c r="BE120" s="445"/>
      <c r="BF120" s="445"/>
      <c r="BG120" s="445"/>
      <c r="BH120" s="445"/>
      <c r="BI120" s="445"/>
      <c r="BJ120" s="445"/>
      <c r="BK120" s="445"/>
      <c r="BL120" s="445"/>
      <c r="BM120" s="445"/>
      <c r="BN120" s="445"/>
      <c r="BO120" s="445"/>
      <c r="BP120" s="446"/>
      <c r="BQ120" s="446"/>
      <c r="BR120" s="446"/>
      <c r="BS120" s="446"/>
      <c r="BT120" s="446"/>
      <c r="BU120" s="446"/>
      <c r="BV120" s="446"/>
      <c r="BW120" s="446"/>
      <c r="BX120" s="446"/>
      <c r="BY120" s="446"/>
      <c r="BZ120" s="447"/>
      <c r="CA120" s="447"/>
      <c r="CB120" s="447"/>
      <c r="CC120" s="447"/>
      <c r="CD120" s="447"/>
      <c r="CE120" s="447"/>
      <c r="CF120" s="447"/>
      <c r="CG120" s="447"/>
      <c r="CH120" s="447"/>
      <c r="CI120" s="447"/>
      <c r="CJ120" s="447"/>
      <c r="CK120" s="447"/>
      <c r="CL120" s="447"/>
      <c r="CM120" s="448"/>
      <c r="CN120" s="448"/>
      <c r="CO120" s="448"/>
      <c r="CP120" s="448"/>
      <c r="CQ120" s="448"/>
      <c r="CR120" s="448"/>
      <c r="CS120" s="448"/>
      <c r="CT120" s="448"/>
      <c r="CU120" s="448"/>
      <c r="CV120" s="448"/>
      <c r="CW120" s="448"/>
      <c r="CX120" s="448"/>
      <c r="CY120" s="449"/>
      <c r="CZ120" s="449"/>
      <c r="DA120" s="449"/>
      <c r="DB120" s="449"/>
      <c r="DC120" s="449"/>
      <c r="DD120" s="449"/>
      <c r="DE120" s="449"/>
      <c r="DF120" s="449"/>
      <c r="DG120" s="449"/>
      <c r="DH120" s="449"/>
      <c r="DI120" s="449"/>
      <c r="DJ120" s="449"/>
      <c r="DK120" s="449"/>
      <c r="DL120" s="450"/>
      <c r="DM120" s="450"/>
      <c r="DN120" s="450"/>
      <c r="DO120" s="450"/>
      <c r="DP120" s="450"/>
      <c r="DQ120" s="450"/>
      <c r="DR120" s="450"/>
      <c r="DS120" s="450"/>
      <c r="DT120" s="450"/>
      <c r="DU120" s="450"/>
      <c r="DV120" s="450"/>
      <c r="DW120" s="450"/>
      <c r="DX120" s="450"/>
      <c r="DY120" s="450"/>
      <c r="DZ120" s="444"/>
      <c r="EA120" s="444"/>
      <c r="EB120" s="444"/>
      <c r="EC120" s="444"/>
      <c r="ED120" s="444"/>
      <c r="EE120" s="444"/>
      <c r="EF120" s="444"/>
      <c r="EG120" s="444"/>
      <c r="EH120" s="444"/>
      <c r="EI120" s="444"/>
      <c r="EJ120" s="444"/>
      <c r="EK120" s="444"/>
      <c r="EL120" s="444"/>
      <c r="EM120" s="444"/>
      <c r="EN120" s="445"/>
      <c r="EO120" s="445"/>
      <c r="EP120" s="445"/>
      <c r="EQ120" s="445"/>
      <c r="ER120" s="445"/>
      <c r="ES120" s="445"/>
      <c r="ET120" s="445"/>
      <c r="EU120" s="445"/>
      <c r="EV120" s="445"/>
      <c r="EW120" s="445"/>
      <c r="EX120" s="445"/>
      <c r="EY120" s="445"/>
      <c r="EZ120" s="445"/>
      <c r="FA120" s="445"/>
      <c r="FB120" s="446"/>
      <c r="FC120" s="446"/>
      <c r="FD120" s="446"/>
      <c r="FE120" s="446"/>
      <c r="FF120" s="446"/>
      <c r="FG120" s="446"/>
      <c r="FH120" s="446"/>
      <c r="FI120" s="446"/>
    </row>
    <row r="121" spans="1:165" s="541" customFormat="1" x14ac:dyDescent="0.25">
      <c r="A121" s="556"/>
      <c r="B121" s="436"/>
      <c r="C121" s="557"/>
      <c r="D121" s="558"/>
      <c r="E121" s="559"/>
      <c r="F121" s="560"/>
      <c r="G121" s="560"/>
      <c r="H121" s="560"/>
      <c r="I121" s="561"/>
      <c r="J121" s="772"/>
      <c r="K121" s="553"/>
      <c r="L121" s="553"/>
      <c r="M121" s="555"/>
      <c r="N121" s="3802"/>
      <c r="O121" s="3789">
        <v>16</v>
      </c>
      <c r="P121" s="3790"/>
      <c r="Q121" s="3791">
        <f>COUNTIF($AB$5:$FI$5,"=16")</f>
        <v>9</v>
      </c>
      <c r="R121" s="3792"/>
      <c r="S121" s="3793">
        <f t="shared" si="37"/>
        <v>6.569343065693431E-2</v>
      </c>
      <c r="T121" s="3794"/>
      <c r="U121" s="562"/>
      <c r="V121" s="139"/>
      <c r="W121" s="145"/>
      <c r="X121" s="145"/>
      <c r="Y121" s="396"/>
      <c r="Z121" s="563"/>
      <c r="AA121" s="564"/>
      <c r="AB121" s="439"/>
      <c r="AC121" s="439"/>
      <c r="AD121" s="439"/>
      <c r="AE121" s="438"/>
      <c r="AF121" s="438"/>
      <c r="AG121" s="438"/>
      <c r="AH121" s="438"/>
      <c r="AI121" s="438"/>
      <c r="AJ121" s="440"/>
      <c r="AK121" s="441"/>
      <c r="AL121" s="441"/>
      <c r="AM121" s="442"/>
      <c r="AN121" s="442"/>
      <c r="AO121" s="442"/>
      <c r="AP121" s="442"/>
      <c r="AQ121" s="442"/>
      <c r="AR121" s="442"/>
      <c r="AS121" s="442"/>
      <c r="AT121" s="442"/>
      <c r="AU121" s="443"/>
      <c r="AV121" s="443"/>
      <c r="AW121" s="444"/>
      <c r="AX121" s="444"/>
      <c r="AY121" s="444"/>
      <c r="AZ121" s="444"/>
      <c r="BA121" s="444"/>
      <c r="BB121" s="444"/>
      <c r="BC121" s="444"/>
      <c r="BD121" s="444"/>
      <c r="BE121" s="445"/>
      <c r="BF121" s="445"/>
      <c r="BG121" s="445"/>
      <c r="BH121" s="445"/>
      <c r="BI121" s="445"/>
      <c r="BJ121" s="445"/>
      <c r="BK121" s="445"/>
      <c r="BL121" s="445"/>
      <c r="BM121" s="445"/>
      <c r="BN121" s="445"/>
      <c r="BO121" s="445"/>
      <c r="BP121" s="446"/>
      <c r="BQ121" s="446"/>
      <c r="BR121" s="446"/>
      <c r="BS121" s="446"/>
      <c r="BT121" s="446"/>
      <c r="BU121" s="446"/>
      <c r="BV121" s="446"/>
      <c r="BW121" s="446"/>
      <c r="BX121" s="446"/>
      <c r="BY121" s="446"/>
      <c r="BZ121" s="447"/>
      <c r="CA121" s="447"/>
      <c r="CB121" s="447"/>
      <c r="CC121" s="447"/>
      <c r="CD121" s="447"/>
      <c r="CE121" s="447"/>
      <c r="CF121" s="447"/>
      <c r="CG121" s="447"/>
      <c r="CH121" s="447"/>
      <c r="CI121" s="447"/>
      <c r="CJ121" s="447"/>
      <c r="CK121" s="447"/>
      <c r="CL121" s="447"/>
      <c r="CM121" s="448"/>
      <c r="CN121" s="448"/>
      <c r="CO121" s="448"/>
      <c r="CP121" s="448"/>
      <c r="CQ121" s="448"/>
      <c r="CR121" s="448"/>
      <c r="CS121" s="448"/>
      <c r="CT121" s="448"/>
      <c r="CU121" s="448"/>
      <c r="CV121" s="448"/>
      <c r="CW121" s="448"/>
      <c r="CX121" s="448"/>
      <c r="CY121" s="449"/>
      <c r="CZ121" s="449"/>
      <c r="DA121" s="449"/>
      <c r="DB121" s="449"/>
      <c r="DC121" s="449"/>
      <c r="DD121" s="449"/>
      <c r="DE121" s="449"/>
      <c r="DF121" s="449"/>
      <c r="DG121" s="449"/>
      <c r="DH121" s="449"/>
      <c r="DI121" s="449"/>
      <c r="DJ121" s="449"/>
      <c r="DK121" s="449"/>
      <c r="DL121" s="450"/>
      <c r="DM121" s="450"/>
      <c r="DN121" s="450"/>
      <c r="DO121" s="450"/>
      <c r="DP121" s="450"/>
      <c r="DQ121" s="450"/>
      <c r="DR121" s="450"/>
      <c r="DS121" s="450"/>
      <c r="DT121" s="450"/>
      <c r="DU121" s="450"/>
      <c r="DV121" s="450"/>
      <c r="DW121" s="450"/>
      <c r="DX121" s="450"/>
      <c r="DY121" s="450"/>
      <c r="DZ121" s="444"/>
      <c r="EA121" s="444"/>
      <c r="EB121" s="444"/>
      <c r="EC121" s="444"/>
      <c r="ED121" s="444"/>
      <c r="EE121" s="444"/>
      <c r="EF121" s="444"/>
      <c r="EG121" s="444"/>
      <c r="EH121" s="444"/>
      <c r="EI121" s="444"/>
      <c r="EJ121" s="444"/>
      <c r="EK121" s="444"/>
      <c r="EL121" s="444"/>
      <c r="EM121" s="444"/>
      <c r="EN121" s="445"/>
      <c r="EO121" s="445"/>
      <c r="EP121" s="445"/>
      <c r="EQ121" s="445"/>
      <c r="ER121" s="445"/>
      <c r="ES121" s="445"/>
      <c r="ET121" s="445"/>
      <c r="EU121" s="445"/>
      <c r="EV121" s="445"/>
      <c r="EW121" s="445"/>
      <c r="EX121" s="445"/>
      <c r="EY121" s="445"/>
      <c r="EZ121" s="445"/>
      <c r="FA121" s="445"/>
      <c r="FB121" s="446"/>
      <c r="FC121" s="446"/>
      <c r="FD121" s="446"/>
      <c r="FE121" s="446"/>
      <c r="FF121" s="446"/>
      <c r="FG121" s="446"/>
      <c r="FH121" s="446"/>
      <c r="FI121" s="446"/>
    </row>
    <row r="122" spans="1:165" s="541" customFormat="1" x14ac:dyDescent="0.25">
      <c r="A122" s="556"/>
      <c r="B122" s="436"/>
      <c r="C122" s="557"/>
      <c r="D122" s="558"/>
      <c r="E122" s="559"/>
      <c r="F122" s="560"/>
      <c r="G122" s="560"/>
      <c r="H122" s="560"/>
      <c r="I122" s="561"/>
      <c r="J122" s="772"/>
      <c r="K122" s="553"/>
      <c r="L122" s="553"/>
      <c r="M122" s="555"/>
      <c r="N122" s="3802"/>
      <c r="O122" s="3789">
        <v>17</v>
      </c>
      <c r="P122" s="3790"/>
      <c r="Q122" s="3791">
        <f>COUNTIF($AB$5:$FI$5,"=17")</f>
        <v>9</v>
      </c>
      <c r="R122" s="3792"/>
      <c r="S122" s="3793">
        <f t="shared" si="37"/>
        <v>6.569343065693431E-2</v>
      </c>
      <c r="T122" s="3794"/>
      <c r="U122" s="562"/>
      <c r="V122" s="139"/>
      <c r="W122" s="145"/>
      <c r="X122" s="145"/>
      <c r="Y122" s="396"/>
      <c r="Z122" s="563"/>
      <c r="AA122" s="564"/>
      <c r="AB122" s="439"/>
      <c r="AC122" s="439"/>
      <c r="AD122" s="439"/>
      <c r="AE122" s="438"/>
      <c r="AF122" s="438"/>
      <c r="AG122" s="438"/>
      <c r="AH122" s="438"/>
      <c r="AI122" s="438"/>
      <c r="AJ122" s="440"/>
      <c r="AK122" s="441"/>
      <c r="AL122" s="441"/>
      <c r="AM122" s="442"/>
      <c r="AN122" s="442"/>
      <c r="AO122" s="442"/>
      <c r="AP122" s="442"/>
      <c r="AQ122" s="442"/>
      <c r="AR122" s="442"/>
      <c r="AS122" s="442"/>
      <c r="AT122" s="442"/>
      <c r="AU122" s="443"/>
      <c r="AV122" s="443"/>
      <c r="AW122" s="444"/>
      <c r="AX122" s="444"/>
      <c r="AY122" s="444"/>
      <c r="AZ122" s="444"/>
      <c r="BA122" s="444"/>
      <c r="BB122" s="444"/>
      <c r="BC122" s="444"/>
      <c r="BD122" s="444"/>
      <c r="BE122" s="445"/>
      <c r="BF122" s="445"/>
      <c r="BG122" s="445"/>
      <c r="BH122" s="445"/>
      <c r="BI122" s="445"/>
      <c r="BJ122" s="445"/>
      <c r="BK122" s="445"/>
      <c r="BL122" s="445"/>
      <c r="BM122" s="445"/>
      <c r="BN122" s="445"/>
      <c r="BO122" s="445"/>
      <c r="BP122" s="446"/>
      <c r="BQ122" s="446"/>
      <c r="BR122" s="446"/>
      <c r="BS122" s="446"/>
      <c r="BT122" s="446"/>
      <c r="BU122" s="446"/>
      <c r="BV122" s="446"/>
      <c r="BW122" s="446"/>
      <c r="BX122" s="446"/>
      <c r="BY122" s="446"/>
      <c r="BZ122" s="447"/>
      <c r="CA122" s="447"/>
      <c r="CB122" s="447"/>
      <c r="CC122" s="447"/>
      <c r="CD122" s="447"/>
      <c r="CE122" s="447"/>
      <c r="CF122" s="447"/>
      <c r="CG122" s="447"/>
      <c r="CH122" s="447"/>
      <c r="CI122" s="447"/>
      <c r="CJ122" s="447"/>
      <c r="CK122" s="447"/>
      <c r="CL122" s="447"/>
      <c r="CM122" s="448"/>
      <c r="CN122" s="448"/>
      <c r="CO122" s="448"/>
      <c r="CP122" s="448"/>
      <c r="CQ122" s="448"/>
      <c r="CR122" s="448"/>
      <c r="CS122" s="448"/>
      <c r="CT122" s="448"/>
      <c r="CU122" s="448"/>
      <c r="CV122" s="448"/>
      <c r="CW122" s="448"/>
      <c r="CX122" s="448"/>
      <c r="CY122" s="449"/>
      <c r="CZ122" s="449"/>
      <c r="DA122" s="449"/>
      <c r="DB122" s="449"/>
      <c r="DC122" s="449"/>
      <c r="DD122" s="449"/>
      <c r="DE122" s="449"/>
      <c r="DF122" s="449"/>
      <c r="DG122" s="449"/>
      <c r="DH122" s="449"/>
      <c r="DI122" s="449"/>
      <c r="DJ122" s="449"/>
      <c r="DK122" s="449"/>
      <c r="DL122" s="450"/>
      <c r="DM122" s="450"/>
      <c r="DN122" s="450"/>
      <c r="DO122" s="450"/>
      <c r="DP122" s="450"/>
      <c r="DQ122" s="450"/>
      <c r="DR122" s="450"/>
      <c r="DS122" s="450"/>
      <c r="DT122" s="450"/>
      <c r="DU122" s="450"/>
      <c r="DV122" s="450"/>
      <c r="DW122" s="450"/>
      <c r="DX122" s="450"/>
      <c r="DY122" s="450"/>
      <c r="DZ122" s="444"/>
      <c r="EA122" s="444"/>
      <c r="EB122" s="444"/>
      <c r="EC122" s="444"/>
      <c r="ED122" s="444"/>
      <c r="EE122" s="444"/>
      <c r="EF122" s="444"/>
      <c r="EG122" s="444"/>
      <c r="EH122" s="444"/>
      <c r="EI122" s="444"/>
      <c r="EJ122" s="444"/>
      <c r="EK122" s="444"/>
      <c r="EL122" s="444"/>
      <c r="EM122" s="444"/>
      <c r="EN122" s="445"/>
      <c r="EO122" s="445"/>
      <c r="EP122" s="445"/>
      <c r="EQ122" s="445"/>
      <c r="ER122" s="445"/>
      <c r="ES122" s="445"/>
      <c r="ET122" s="445"/>
      <c r="EU122" s="445"/>
      <c r="EV122" s="445"/>
      <c r="EW122" s="445"/>
      <c r="EX122" s="445"/>
      <c r="EY122" s="445"/>
      <c r="EZ122" s="445"/>
      <c r="FA122" s="445"/>
      <c r="FB122" s="446"/>
      <c r="FC122" s="446"/>
      <c r="FD122" s="446"/>
      <c r="FE122" s="446"/>
      <c r="FF122" s="446"/>
      <c r="FG122" s="446"/>
      <c r="FH122" s="446"/>
      <c r="FI122" s="446"/>
    </row>
    <row r="123" spans="1:165" s="541" customFormat="1" x14ac:dyDescent="0.25">
      <c r="A123" s="556"/>
      <c r="B123" s="436"/>
      <c r="C123" s="557"/>
      <c r="D123" s="558"/>
      <c r="E123" s="559"/>
      <c r="F123" s="560"/>
      <c r="G123" s="560"/>
      <c r="H123" s="560"/>
      <c r="I123" s="561"/>
      <c r="J123" s="772"/>
      <c r="K123" s="553"/>
      <c r="L123" s="553"/>
      <c r="M123" s="555"/>
      <c r="N123" s="3802"/>
      <c r="O123" s="3789">
        <v>18</v>
      </c>
      <c r="P123" s="3790"/>
      <c r="Q123" s="3791">
        <f>COUNTIF($AB$5:$FI$5,"&gt;=18")</f>
        <v>11</v>
      </c>
      <c r="R123" s="3792"/>
      <c r="S123" s="3793">
        <f t="shared" si="37"/>
        <v>8.0291970802919707E-2</v>
      </c>
      <c r="T123" s="3794"/>
      <c r="U123" s="562"/>
      <c r="V123" s="139"/>
      <c r="W123" s="145"/>
      <c r="X123" s="145"/>
      <c r="Y123" s="396"/>
      <c r="Z123" s="563"/>
      <c r="AA123" s="564"/>
      <c r="AB123" s="439"/>
      <c r="AC123" s="439"/>
      <c r="AD123" s="439"/>
      <c r="AE123" s="438"/>
      <c r="AF123" s="438"/>
      <c r="AG123" s="438"/>
      <c r="AH123" s="438"/>
      <c r="AI123" s="438"/>
      <c r="AJ123" s="440"/>
      <c r="AK123" s="441"/>
      <c r="AL123" s="441"/>
      <c r="AM123" s="442"/>
      <c r="AN123" s="442"/>
      <c r="AO123" s="442"/>
      <c r="AP123" s="442"/>
      <c r="AQ123" s="442"/>
      <c r="AR123" s="442"/>
      <c r="AS123" s="442"/>
      <c r="AT123" s="442"/>
      <c r="AU123" s="443"/>
      <c r="AV123" s="443"/>
      <c r="AW123" s="444"/>
      <c r="AX123" s="444"/>
      <c r="AY123" s="444"/>
      <c r="AZ123" s="444"/>
      <c r="BA123" s="444"/>
      <c r="BB123" s="444"/>
      <c r="BC123" s="444"/>
      <c r="BD123" s="444"/>
      <c r="BE123" s="445"/>
      <c r="BF123" s="445"/>
      <c r="BG123" s="445"/>
      <c r="BH123" s="445"/>
      <c r="BI123" s="445"/>
      <c r="BJ123" s="445"/>
      <c r="BK123" s="445"/>
      <c r="BL123" s="445"/>
      <c r="BM123" s="445"/>
      <c r="BN123" s="445"/>
      <c r="BO123" s="445"/>
      <c r="BP123" s="446"/>
      <c r="BQ123" s="446"/>
      <c r="BR123" s="446"/>
      <c r="BS123" s="446"/>
      <c r="BT123" s="446"/>
      <c r="BU123" s="446"/>
      <c r="BV123" s="446"/>
      <c r="BW123" s="446"/>
      <c r="BX123" s="446"/>
      <c r="BY123" s="446"/>
      <c r="BZ123" s="447"/>
      <c r="CA123" s="447"/>
      <c r="CB123" s="447"/>
      <c r="CC123" s="447"/>
      <c r="CD123" s="447"/>
      <c r="CE123" s="447"/>
      <c r="CF123" s="447"/>
      <c r="CG123" s="447"/>
      <c r="CH123" s="447"/>
      <c r="CI123" s="447"/>
      <c r="CJ123" s="447"/>
      <c r="CK123" s="447"/>
      <c r="CL123" s="447"/>
      <c r="CM123" s="448"/>
      <c r="CN123" s="448"/>
      <c r="CO123" s="448"/>
      <c r="CP123" s="448"/>
      <c r="CQ123" s="448"/>
      <c r="CR123" s="448"/>
      <c r="CS123" s="448"/>
      <c r="CT123" s="448"/>
      <c r="CU123" s="448"/>
      <c r="CV123" s="448"/>
      <c r="CW123" s="448"/>
      <c r="CX123" s="448"/>
      <c r="CY123" s="449"/>
      <c r="CZ123" s="449"/>
      <c r="DA123" s="449"/>
      <c r="DB123" s="449"/>
      <c r="DC123" s="449"/>
      <c r="DD123" s="449"/>
      <c r="DE123" s="449"/>
      <c r="DF123" s="449"/>
      <c r="DG123" s="449"/>
      <c r="DH123" s="449"/>
      <c r="DI123" s="449"/>
      <c r="DJ123" s="449"/>
      <c r="DK123" s="449"/>
      <c r="DL123" s="450"/>
      <c r="DM123" s="450"/>
      <c r="DN123" s="450"/>
      <c r="DO123" s="450"/>
      <c r="DP123" s="450"/>
      <c r="DQ123" s="450"/>
      <c r="DR123" s="450"/>
      <c r="DS123" s="450"/>
      <c r="DT123" s="450"/>
      <c r="DU123" s="450"/>
      <c r="DV123" s="450"/>
      <c r="DW123" s="450"/>
      <c r="DX123" s="450"/>
      <c r="DY123" s="450"/>
      <c r="DZ123" s="444"/>
      <c r="EA123" s="444"/>
      <c r="EB123" s="444"/>
      <c r="EC123" s="444"/>
      <c r="ED123" s="444"/>
      <c r="EE123" s="444"/>
      <c r="EF123" s="444"/>
      <c r="EG123" s="444"/>
      <c r="EH123" s="444"/>
      <c r="EI123" s="444"/>
      <c r="EJ123" s="444"/>
      <c r="EK123" s="444"/>
      <c r="EL123" s="444"/>
      <c r="EM123" s="444"/>
      <c r="EN123" s="445"/>
      <c r="EO123" s="445"/>
      <c r="EP123" s="445"/>
      <c r="EQ123" s="445"/>
      <c r="ER123" s="445"/>
      <c r="ES123" s="445"/>
      <c r="ET123" s="445"/>
      <c r="EU123" s="445"/>
      <c r="EV123" s="445"/>
      <c r="EW123" s="445"/>
      <c r="EX123" s="445"/>
      <c r="EY123" s="445"/>
      <c r="EZ123" s="445"/>
      <c r="FA123" s="445"/>
      <c r="FB123" s="446"/>
      <c r="FC123" s="446"/>
      <c r="FD123" s="446"/>
      <c r="FE123" s="446"/>
      <c r="FF123" s="446"/>
      <c r="FG123" s="446"/>
      <c r="FH123" s="446"/>
      <c r="FI123" s="446"/>
    </row>
    <row r="124" spans="1:165" s="541" customFormat="1" x14ac:dyDescent="0.25">
      <c r="A124" s="556"/>
      <c r="B124" s="436"/>
      <c r="C124" s="557"/>
      <c r="D124" s="558"/>
      <c r="E124" s="559"/>
      <c r="F124" s="560"/>
      <c r="G124" s="560"/>
      <c r="H124" s="560"/>
      <c r="I124" s="561"/>
      <c r="J124" s="772"/>
      <c r="K124" s="553"/>
      <c r="L124" s="553"/>
      <c r="M124" s="555"/>
      <c r="N124" s="555"/>
      <c r="O124" s="3795"/>
      <c r="P124" s="3795"/>
      <c r="Q124" s="565"/>
      <c r="R124" s="566"/>
      <c r="S124" s="567"/>
      <c r="T124" s="567"/>
      <c r="U124" s="562"/>
      <c r="V124" s="139"/>
      <c r="W124" s="145"/>
      <c r="X124" s="145"/>
      <c r="Y124" s="396"/>
      <c r="Z124" s="563"/>
      <c r="AA124" s="564"/>
      <c r="AB124" s="439"/>
      <c r="AC124" s="439"/>
      <c r="AD124" s="439"/>
      <c r="AE124" s="438"/>
      <c r="AF124" s="438"/>
      <c r="AG124" s="438"/>
      <c r="AH124" s="438"/>
      <c r="AI124" s="438"/>
      <c r="AJ124" s="440"/>
      <c r="AK124" s="441"/>
      <c r="AL124" s="441"/>
      <c r="AM124" s="442"/>
      <c r="AN124" s="442"/>
      <c r="AO124" s="442"/>
      <c r="AP124" s="442"/>
      <c r="AQ124" s="442"/>
      <c r="AR124" s="442"/>
      <c r="AS124" s="442"/>
      <c r="AT124" s="442"/>
      <c r="AU124" s="443"/>
      <c r="AV124" s="443"/>
      <c r="AW124" s="444"/>
      <c r="AX124" s="444"/>
      <c r="AY124" s="444"/>
      <c r="AZ124" s="444"/>
      <c r="BA124" s="444"/>
      <c r="BB124" s="444"/>
      <c r="BC124" s="444"/>
      <c r="BD124" s="444"/>
      <c r="BE124" s="445"/>
      <c r="BF124" s="445"/>
      <c r="BG124" s="445"/>
      <c r="BH124" s="445"/>
      <c r="BI124" s="445"/>
      <c r="BJ124" s="445"/>
      <c r="BK124" s="445"/>
      <c r="BL124" s="445"/>
      <c r="BM124" s="445"/>
      <c r="BN124" s="445"/>
      <c r="BO124" s="445"/>
      <c r="BP124" s="446"/>
      <c r="BQ124" s="446"/>
      <c r="BR124" s="446"/>
      <c r="BS124" s="446"/>
      <c r="BT124" s="446"/>
      <c r="BU124" s="446"/>
      <c r="BV124" s="446"/>
      <c r="BW124" s="446"/>
      <c r="BX124" s="446"/>
      <c r="BY124" s="446"/>
      <c r="BZ124" s="447"/>
      <c r="CA124" s="447"/>
      <c r="CB124" s="447"/>
      <c r="CC124" s="447"/>
      <c r="CD124" s="447"/>
      <c r="CE124" s="447"/>
      <c r="CF124" s="447"/>
      <c r="CG124" s="447"/>
      <c r="CH124" s="447"/>
      <c r="CI124" s="447"/>
      <c r="CJ124" s="447"/>
      <c r="CK124" s="447"/>
      <c r="CL124" s="447"/>
      <c r="CM124" s="448"/>
      <c r="CN124" s="448"/>
      <c r="CO124" s="448"/>
      <c r="CP124" s="448"/>
      <c r="CQ124" s="448"/>
      <c r="CR124" s="448"/>
      <c r="CS124" s="448"/>
      <c r="CT124" s="448"/>
      <c r="CU124" s="448"/>
      <c r="CV124" s="448"/>
      <c r="CW124" s="448"/>
      <c r="CX124" s="448"/>
      <c r="CY124" s="449"/>
      <c r="CZ124" s="449"/>
      <c r="DA124" s="449"/>
      <c r="DB124" s="449"/>
      <c r="DC124" s="449"/>
      <c r="DD124" s="449"/>
      <c r="DE124" s="449"/>
      <c r="DF124" s="449"/>
      <c r="DG124" s="449"/>
      <c r="DH124" s="449"/>
      <c r="DI124" s="449"/>
      <c r="DJ124" s="449"/>
      <c r="DK124" s="449"/>
      <c r="DL124" s="450"/>
      <c r="DM124" s="450"/>
      <c r="DN124" s="450"/>
      <c r="DO124" s="450"/>
      <c r="DP124" s="450"/>
      <c r="DQ124" s="450"/>
      <c r="DR124" s="450"/>
      <c r="DS124" s="450"/>
      <c r="DT124" s="450"/>
      <c r="DU124" s="450"/>
      <c r="DV124" s="450"/>
      <c r="DW124" s="450"/>
      <c r="DX124" s="450"/>
      <c r="DY124" s="450"/>
      <c r="DZ124" s="444"/>
      <c r="EA124" s="444"/>
      <c r="EB124" s="444"/>
      <c r="EC124" s="444"/>
      <c r="ED124" s="444"/>
      <c r="EE124" s="444"/>
      <c r="EF124" s="444"/>
      <c r="EG124" s="444"/>
      <c r="EH124" s="444"/>
      <c r="EI124" s="444"/>
      <c r="EJ124" s="444"/>
      <c r="EK124" s="444"/>
      <c r="EL124" s="444"/>
      <c r="EM124" s="444"/>
      <c r="EN124" s="445"/>
      <c r="EO124" s="445"/>
      <c r="EP124" s="445"/>
      <c r="EQ124" s="445"/>
      <c r="ER124" s="445"/>
      <c r="ES124" s="445"/>
      <c r="ET124" s="445"/>
      <c r="EU124" s="445"/>
      <c r="EV124" s="445"/>
      <c r="EW124" s="445"/>
      <c r="EX124" s="445"/>
      <c r="EY124" s="445"/>
      <c r="EZ124" s="445"/>
      <c r="FA124" s="445"/>
      <c r="FB124" s="446"/>
      <c r="FC124" s="446"/>
      <c r="FD124" s="446"/>
      <c r="FE124" s="446"/>
      <c r="FF124" s="446"/>
      <c r="FG124" s="446"/>
      <c r="FH124" s="446"/>
      <c r="FI124" s="446"/>
    </row>
    <row r="125" spans="1:165" s="541" customFormat="1" x14ac:dyDescent="0.25">
      <c r="A125" s="556"/>
      <c r="B125" s="436"/>
      <c r="C125" s="557"/>
      <c r="D125" s="558"/>
      <c r="E125" s="559"/>
      <c r="F125" s="560"/>
      <c r="G125" s="560"/>
      <c r="H125" s="560"/>
      <c r="I125" s="561"/>
      <c r="J125" s="772"/>
      <c r="K125" s="553"/>
      <c r="L125" s="553"/>
      <c r="M125" s="555"/>
      <c r="N125" s="555"/>
      <c r="O125" s="3586"/>
      <c r="P125" s="3586"/>
      <c r="Q125" s="565"/>
      <c r="R125" s="566"/>
      <c r="S125" s="567"/>
      <c r="T125" s="567"/>
      <c r="U125" s="562"/>
      <c r="V125" s="139"/>
      <c r="W125" s="145"/>
      <c r="X125" s="145"/>
      <c r="Y125" s="396"/>
      <c r="Z125" s="563"/>
      <c r="AA125" s="564"/>
      <c r="AB125" s="439"/>
      <c r="AC125" s="439"/>
      <c r="AD125" s="439"/>
      <c r="AE125" s="438"/>
      <c r="AF125" s="438"/>
      <c r="AG125" s="438"/>
      <c r="AH125" s="438"/>
      <c r="AI125" s="438"/>
      <c r="AJ125" s="440"/>
      <c r="AK125" s="441"/>
      <c r="AL125" s="441"/>
      <c r="AM125" s="442"/>
      <c r="AN125" s="442"/>
      <c r="AO125" s="442"/>
      <c r="AP125" s="442"/>
      <c r="AQ125" s="442"/>
      <c r="AR125" s="442"/>
      <c r="AS125" s="442"/>
      <c r="AT125" s="442"/>
      <c r="AU125" s="443"/>
      <c r="AV125" s="443"/>
      <c r="AW125" s="444"/>
      <c r="AX125" s="444"/>
      <c r="AY125" s="444"/>
      <c r="AZ125" s="444"/>
      <c r="BA125" s="444"/>
      <c r="BB125" s="444"/>
      <c r="BC125" s="444"/>
      <c r="BD125" s="444"/>
      <c r="BE125" s="445"/>
      <c r="BF125" s="445"/>
      <c r="BG125" s="445"/>
      <c r="BH125" s="445"/>
      <c r="BI125" s="445"/>
      <c r="BJ125" s="445"/>
      <c r="BK125" s="445"/>
      <c r="BL125" s="445"/>
      <c r="BM125" s="445"/>
      <c r="BN125" s="445"/>
      <c r="BO125" s="445"/>
      <c r="BP125" s="446"/>
      <c r="BQ125" s="446"/>
      <c r="BR125" s="446"/>
      <c r="BS125" s="446"/>
      <c r="BT125" s="446"/>
      <c r="BU125" s="446"/>
      <c r="BV125" s="446"/>
      <c r="BW125" s="446"/>
      <c r="BX125" s="446"/>
      <c r="BY125" s="446"/>
      <c r="BZ125" s="447"/>
      <c r="CA125" s="447"/>
      <c r="CB125" s="447"/>
      <c r="CC125" s="447"/>
      <c r="CD125" s="447"/>
      <c r="CE125" s="447"/>
      <c r="CF125" s="447"/>
      <c r="CG125" s="447"/>
      <c r="CH125" s="447"/>
      <c r="CI125" s="447"/>
      <c r="CJ125" s="447"/>
      <c r="CK125" s="447"/>
      <c r="CL125" s="447"/>
      <c r="CM125" s="448"/>
      <c r="CN125" s="448"/>
      <c r="CO125" s="448"/>
      <c r="CP125" s="448"/>
      <c r="CQ125" s="448"/>
      <c r="CR125" s="448"/>
      <c r="CS125" s="448"/>
      <c r="CT125" s="448"/>
      <c r="CU125" s="448"/>
      <c r="CV125" s="448"/>
      <c r="CW125" s="448"/>
      <c r="CX125" s="448"/>
      <c r="CY125" s="449"/>
      <c r="CZ125" s="449"/>
      <c r="DA125" s="449"/>
      <c r="DB125" s="449"/>
      <c r="DC125" s="449"/>
      <c r="DD125" s="449"/>
      <c r="DE125" s="449"/>
      <c r="DF125" s="449"/>
      <c r="DG125" s="449"/>
      <c r="DH125" s="449"/>
      <c r="DI125" s="449"/>
      <c r="DJ125" s="449"/>
      <c r="DK125" s="449"/>
      <c r="DL125" s="450"/>
      <c r="DM125" s="450"/>
      <c r="DN125" s="450"/>
      <c r="DO125" s="450"/>
      <c r="DP125" s="450"/>
      <c r="DQ125" s="450"/>
      <c r="DR125" s="450"/>
      <c r="DS125" s="450"/>
      <c r="DT125" s="450"/>
      <c r="DU125" s="450"/>
      <c r="DV125" s="450"/>
      <c r="DW125" s="450"/>
      <c r="DX125" s="450"/>
      <c r="DY125" s="450"/>
      <c r="DZ125" s="444"/>
      <c r="EA125" s="444"/>
      <c r="EB125" s="444"/>
      <c r="EC125" s="444"/>
      <c r="ED125" s="444"/>
      <c r="EE125" s="444"/>
      <c r="EF125" s="444"/>
      <c r="EG125" s="444"/>
      <c r="EH125" s="444"/>
      <c r="EI125" s="444"/>
      <c r="EJ125" s="444"/>
      <c r="EK125" s="444"/>
      <c r="EL125" s="444"/>
      <c r="EM125" s="444"/>
      <c r="EN125" s="445"/>
      <c r="EO125" s="445"/>
      <c r="EP125" s="445"/>
      <c r="EQ125" s="445"/>
      <c r="ER125" s="445"/>
      <c r="ES125" s="445"/>
      <c r="ET125" s="445"/>
      <c r="EU125" s="445"/>
      <c r="EV125" s="445"/>
      <c r="EW125" s="445"/>
      <c r="EX125" s="445"/>
      <c r="EY125" s="445"/>
      <c r="EZ125" s="445"/>
      <c r="FA125" s="445"/>
      <c r="FB125" s="446"/>
      <c r="FC125" s="446"/>
      <c r="FD125" s="446"/>
      <c r="FE125" s="446"/>
      <c r="FF125" s="446"/>
      <c r="FG125" s="446"/>
      <c r="FH125" s="446"/>
      <c r="FI125" s="446"/>
    </row>
    <row r="126" spans="1:165" s="541" customFormat="1" x14ac:dyDescent="0.2">
      <c r="A126" s="556"/>
      <c r="B126" s="436"/>
      <c r="C126" s="557"/>
      <c r="D126" s="558"/>
      <c r="E126" s="569" t="s">
        <v>258</v>
      </c>
      <c r="F126" s="570"/>
      <c r="G126" s="570"/>
      <c r="H126" s="570"/>
      <c r="I126" s="571"/>
      <c r="J126" s="572"/>
      <c r="K126" s="573"/>
      <c r="L126" s="573"/>
      <c r="M126" s="555"/>
      <c r="N126" s="555"/>
      <c r="O126" s="3586"/>
      <c r="P126" s="3586"/>
      <c r="Q126" s="565"/>
      <c r="R126" s="566"/>
      <c r="S126" s="567"/>
      <c r="T126" s="567"/>
      <c r="U126" s="562"/>
      <c r="V126" s="139"/>
      <c r="W126" s="145"/>
      <c r="X126" s="145"/>
      <c r="Y126" s="396"/>
      <c r="Z126" s="563"/>
      <c r="AA126" s="564"/>
      <c r="AB126" s="439"/>
      <c r="AC126" s="439"/>
      <c r="AD126" s="439"/>
      <c r="AE126" s="438"/>
      <c r="AF126" s="438"/>
      <c r="AG126" s="438"/>
      <c r="AH126" s="438"/>
      <c r="AI126" s="438"/>
      <c r="AJ126" s="440"/>
      <c r="AK126" s="441"/>
      <c r="AL126" s="441"/>
      <c r="AM126" s="442"/>
      <c r="AN126" s="442"/>
      <c r="AO126" s="442"/>
      <c r="AP126" s="442"/>
      <c r="AQ126" s="442"/>
      <c r="AR126" s="442"/>
      <c r="AS126" s="442"/>
      <c r="AT126" s="442"/>
      <c r="AU126" s="443"/>
      <c r="AV126" s="443"/>
      <c r="AW126" s="444"/>
      <c r="AX126" s="444"/>
      <c r="AY126" s="444"/>
      <c r="AZ126" s="444"/>
      <c r="BA126" s="444"/>
      <c r="BB126" s="444"/>
      <c r="BC126" s="444"/>
      <c r="BD126" s="444"/>
      <c r="BE126" s="445"/>
      <c r="BF126" s="445"/>
      <c r="BG126" s="445"/>
      <c r="BH126" s="445"/>
      <c r="BI126" s="445"/>
      <c r="BJ126" s="445"/>
      <c r="BK126" s="445"/>
      <c r="BL126" s="445"/>
      <c r="BM126" s="445"/>
      <c r="BN126" s="445"/>
      <c r="BO126" s="445"/>
      <c r="BP126" s="446"/>
      <c r="BQ126" s="446"/>
      <c r="BR126" s="446"/>
      <c r="BS126" s="446"/>
      <c r="BT126" s="446"/>
      <c r="BU126" s="446"/>
      <c r="BV126" s="446"/>
      <c r="BW126" s="446"/>
      <c r="BX126" s="446"/>
      <c r="BY126" s="446"/>
      <c r="BZ126" s="447"/>
      <c r="CA126" s="447"/>
      <c r="CB126" s="447"/>
      <c r="CC126" s="447"/>
      <c r="CD126" s="447"/>
      <c r="CE126" s="447"/>
      <c r="CF126" s="447"/>
      <c r="CG126" s="447"/>
      <c r="CH126" s="447"/>
      <c r="CI126" s="447"/>
      <c r="CJ126" s="447"/>
      <c r="CK126" s="447"/>
      <c r="CL126" s="447"/>
      <c r="CM126" s="448"/>
      <c r="CN126" s="448"/>
      <c r="CO126" s="448"/>
      <c r="CP126" s="448"/>
      <c r="CQ126" s="448"/>
      <c r="CR126" s="448"/>
      <c r="CS126" s="448"/>
      <c r="CT126" s="448"/>
      <c r="CU126" s="448"/>
      <c r="CV126" s="448"/>
      <c r="CW126" s="448"/>
      <c r="CX126" s="448"/>
      <c r="CY126" s="449"/>
      <c r="CZ126" s="449"/>
      <c r="DA126" s="449"/>
      <c r="DB126" s="449"/>
      <c r="DC126" s="449"/>
      <c r="DD126" s="449"/>
      <c r="DE126" s="449"/>
      <c r="DF126" s="449"/>
      <c r="DG126" s="449"/>
      <c r="DH126" s="449"/>
      <c r="DI126" s="449"/>
      <c r="DJ126" s="449"/>
      <c r="DK126" s="449"/>
      <c r="DL126" s="450"/>
      <c r="DM126" s="450"/>
      <c r="DN126" s="450"/>
      <c r="DO126" s="450"/>
      <c r="DP126" s="450"/>
      <c r="DQ126" s="450"/>
      <c r="DR126" s="450"/>
      <c r="DS126" s="450"/>
      <c r="DT126" s="450"/>
      <c r="DU126" s="450"/>
      <c r="DV126" s="450"/>
      <c r="DW126" s="450"/>
      <c r="DX126" s="450"/>
      <c r="DY126" s="450"/>
      <c r="DZ126" s="444"/>
      <c r="EA126" s="444"/>
      <c r="EB126" s="444"/>
      <c r="EC126" s="444"/>
      <c r="ED126" s="444"/>
      <c r="EE126" s="444"/>
      <c r="EF126" s="444"/>
      <c r="EG126" s="444"/>
      <c r="EH126" s="444"/>
      <c r="EI126" s="444"/>
      <c r="EJ126" s="444"/>
      <c r="EK126" s="444"/>
      <c r="EL126" s="444"/>
      <c r="EM126" s="444"/>
      <c r="EN126" s="445"/>
      <c r="EO126" s="445"/>
      <c r="EP126" s="445"/>
      <c r="EQ126" s="445"/>
      <c r="ER126" s="445"/>
      <c r="ES126" s="445"/>
      <c r="ET126" s="445"/>
      <c r="EU126" s="445"/>
      <c r="EV126" s="445"/>
      <c r="EW126" s="445"/>
      <c r="EX126" s="445"/>
      <c r="EY126" s="445"/>
      <c r="EZ126" s="445"/>
      <c r="FA126" s="445"/>
      <c r="FB126" s="446"/>
      <c r="FC126" s="446"/>
      <c r="FD126" s="446"/>
      <c r="FE126" s="446"/>
      <c r="FF126" s="446"/>
      <c r="FG126" s="446"/>
      <c r="FH126" s="446"/>
      <c r="FI126" s="446"/>
    </row>
    <row r="127" spans="1:165" s="541" customFormat="1" x14ac:dyDescent="0.25">
      <c r="A127" s="574"/>
      <c r="B127" s="437"/>
      <c r="C127" s="557"/>
      <c r="D127" s="558"/>
      <c r="E127" s="575">
        <v>1</v>
      </c>
      <c r="F127" s="575"/>
      <c r="G127" s="576" t="str">
        <f t="array" aca="1" ref="G127" ca="1">INDEX(joueurs,SMALL(IF(participations=J127,ROW(INDIRECT("1:"&amp;ROWS(joueurs)))),COUNTIF(J$127:J127,J127)))</f>
        <v>Dams</v>
      </c>
      <c r="H127" s="576"/>
      <c r="I127" s="577"/>
      <c r="J127" s="578">
        <f>LARGE(participations,ROWS($1:1))</f>
        <v>136</v>
      </c>
      <c r="K127" s="579">
        <f>J127/$F$111</f>
        <v>0.99270072992700731</v>
      </c>
      <c r="L127" s="579"/>
      <c r="M127" s="555"/>
      <c r="N127" s="555"/>
      <c r="O127" s="3586"/>
      <c r="P127" s="3586"/>
      <c r="Q127" s="580"/>
      <c r="R127" s="580"/>
      <c r="S127" s="581"/>
      <c r="T127" s="581"/>
      <c r="U127" s="582"/>
      <c r="V127" s="582"/>
      <c r="W127" s="583"/>
      <c r="X127" s="583"/>
      <c r="Y127" s="563"/>
      <c r="Z127" s="563"/>
      <c r="AA127" s="564"/>
      <c r="AB127" s="439"/>
      <c r="AC127" s="439"/>
      <c r="AD127" s="439"/>
      <c r="AE127" s="438"/>
      <c r="AF127" s="438"/>
      <c r="AG127" s="438"/>
      <c r="AH127" s="438"/>
      <c r="AI127" s="438"/>
      <c r="AJ127" s="440"/>
      <c r="AK127" s="441"/>
      <c r="AL127" s="441"/>
      <c r="AM127" s="442"/>
      <c r="AN127" s="442"/>
      <c r="AO127" s="442"/>
      <c r="AP127" s="442"/>
      <c r="AQ127" s="442"/>
      <c r="AR127" s="442"/>
      <c r="AS127" s="442"/>
      <c r="AT127" s="442"/>
      <c r="AU127" s="443"/>
      <c r="AV127" s="443"/>
      <c r="AW127" s="444"/>
      <c r="AX127" s="444"/>
      <c r="AY127" s="444"/>
      <c r="AZ127" s="444"/>
      <c r="BA127" s="444"/>
      <c r="BB127" s="444"/>
      <c r="BC127" s="444"/>
      <c r="BD127" s="444"/>
      <c r="BE127" s="445"/>
      <c r="BF127" s="445"/>
      <c r="BG127" s="445"/>
      <c r="BH127" s="445"/>
      <c r="BI127" s="445"/>
      <c r="BJ127" s="445"/>
      <c r="BK127" s="445"/>
      <c r="BL127" s="445"/>
      <c r="BM127" s="445"/>
      <c r="BN127" s="445"/>
      <c r="BO127" s="445"/>
      <c r="BP127" s="446"/>
      <c r="BQ127" s="446"/>
      <c r="BR127" s="446"/>
      <c r="BS127" s="446"/>
      <c r="BT127" s="446"/>
      <c r="BU127" s="446"/>
      <c r="BV127" s="446"/>
      <c r="BW127" s="446"/>
      <c r="BX127" s="446"/>
      <c r="BY127" s="446"/>
      <c r="BZ127" s="447"/>
      <c r="CA127" s="447"/>
      <c r="CB127" s="447"/>
      <c r="CC127" s="447"/>
      <c r="CD127" s="447"/>
      <c r="CE127" s="447"/>
      <c r="CF127" s="447"/>
      <c r="CG127" s="447"/>
      <c r="CH127" s="447"/>
      <c r="CI127" s="447"/>
      <c r="CJ127" s="447"/>
      <c r="CK127" s="447"/>
      <c r="CL127" s="447"/>
      <c r="CM127" s="448"/>
      <c r="CN127" s="448"/>
      <c r="CO127" s="448"/>
      <c r="CP127" s="448"/>
      <c r="CQ127" s="448"/>
      <c r="CR127" s="448"/>
      <c r="CS127" s="448"/>
      <c r="CT127" s="448"/>
      <c r="CU127" s="448"/>
      <c r="CV127" s="448"/>
      <c r="CW127" s="448"/>
      <c r="CX127" s="448"/>
      <c r="CY127" s="449"/>
      <c r="CZ127" s="449"/>
      <c r="DA127" s="449"/>
      <c r="DB127" s="449"/>
      <c r="DC127" s="449"/>
      <c r="DD127" s="449"/>
      <c r="DE127" s="449"/>
      <c r="DF127" s="449"/>
      <c r="DG127" s="449"/>
      <c r="DH127" s="449"/>
      <c r="DI127" s="449"/>
      <c r="DJ127" s="449"/>
      <c r="DK127" s="449"/>
      <c r="DL127" s="450"/>
      <c r="DM127" s="450"/>
      <c r="DN127" s="450"/>
      <c r="DO127" s="450"/>
      <c r="DP127" s="450"/>
      <c r="DQ127" s="450"/>
      <c r="DR127" s="450"/>
      <c r="DS127" s="450"/>
      <c r="DT127" s="450"/>
      <c r="DU127" s="450"/>
      <c r="DV127" s="450"/>
      <c r="DW127" s="450"/>
      <c r="DX127" s="450"/>
      <c r="DY127" s="450"/>
      <c r="DZ127" s="444"/>
      <c r="EA127" s="444"/>
      <c r="EB127" s="444"/>
      <c r="EC127" s="444"/>
      <c r="ED127" s="444"/>
      <c r="EE127" s="444"/>
      <c r="EF127" s="444"/>
      <c r="EG127" s="444"/>
      <c r="EH127" s="444"/>
      <c r="EI127" s="444"/>
      <c r="EJ127" s="444"/>
      <c r="EK127" s="444"/>
      <c r="EL127" s="444"/>
      <c r="EM127" s="444"/>
      <c r="EN127" s="445"/>
      <c r="EO127" s="445"/>
      <c r="EP127" s="445"/>
      <c r="EQ127" s="445"/>
      <c r="ER127" s="445"/>
      <c r="ES127" s="445"/>
      <c r="ET127" s="445"/>
      <c r="EU127" s="445"/>
      <c r="EV127" s="445"/>
      <c r="EW127" s="445"/>
      <c r="EX127" s="445"/>
      <c r="EY127" s="445"/>
      <c r="EZ127" s="445"/>
      <c r="FA127" s="445"/>
      <c r="FB127" s="446"/>
      <c r="FC127" s="446"/>
      <c r="FD127" s="446"/>
      <c r="FE127" s="446"/>
      <c r="FF127" s="446"/>
      <c r="FG127" s="446"/>
      <c r="FH127" s="446"/>
      <c r="FI127" s="446"/>
    </row>
    <row r="128" spans="1:165" s="541" customFormat="1" x14ac:dyDescent="0.25">
      <c r="A128" s="584"/>
      <c r="B128" s="181"/>
      <c r="C128" s="557"/>
      <c r="D128" s="558"/>
      <c r="E128" s="575">
        <v>2</v>
      </c>
      <c r="F128" s="575"/>
      <c r="G128" s="576" t="str">
        <f t="array" aca="1" ref="G128" ca="1">INDEX(joueurs,SMALL(IF(participations=J128,ROW(INDIRECT("1:"&amp;ROWS(joueurs)))),COUNTIF(J$127:J128,J128)))</f>
        <v>Fred</v>
      </c>
      <c r="H128" s="576"/>
      <c r="I128" s="577"/>
      <c r="J128" s="578">
        <f>LARGE(participations,ROWS($1:2))</f>
        <v>114</v>
      </c>
      <c r="K128" s="579">
        <f t="shared" ref="K128:K136" si="38">J128/$F$111</f>
        <v>0.83211678832116787</v>
      </c>
      <c r="L128" s="579"/>
      <c r="M128" s="555"/>
      <c r="N128" s="555"/>
      <c r="O128" s="3586"/>
      <c r="P128" s="3586"/>
      <c r="Q128" s="580"/>
      <c r="R128" s="580"/>
      <c r="S128" s="581"/>
      <c r="T128" s="581"/>
      <c r="U128" s="582"/>
      <c r="V128" s="582"/>
      <c r="W128" s="583"/>
      <c r="X128" s="583"/>
      <c r="Y128" s="563"/>
      <c r="Z128" s="563"/>
      <c r="AA128" s="564"/>
      <c r="AB128" s="439"/>
      <c r="AC128" s="439"/>
      <c r="AD128" s="439"/>
      <c r="AE128" s="438"/>
      <c r="AF128" s="438"/>
      <c r="AG128" s="438"/>
      <c r="AH128" s="438"/>
      <c r="AI128" s="438"/>
      <c r="AJ128" s="440"/>
      <c r="AK128" s="441"/>
      <c r="AL128" s="441"/>
      <c r="AM128" s="442"/>
      <c r="AN128" s="442"/>
      <c r="AO128" s="442"/>
      <c r="AP128" s="442"/>
      <c r="AQ128" s="442"/>
      <c r="AR128" s="442"/>
      <c r="AS128" s="442"/>
      <c r="AT128" s="442"/>
      <c r="AU128" s="443"/>
      <c r="AV128" s="443"/>
      <c r="AW128" s="444"/>
      <c r="AX128" s="444"/>
      <c r="AY128" s="444"/>
      <c r="AZ128" s="444"/>
      <c r="BA128" s="444"/>
      <c r="BB128" s="444"/>
      <c r="BC128" s="444"/>
      <c r="BD128" s="444"/>
      <c r="BE128" s="445"/>
      <c r="BF128" s="445"/>
      <c r="BG128" s="445"/>
      <c r="BH128" s="445"/>
      <c r="BI128" s="445"/>
      <c r="BJ128" s="445"/>
      <c r="BK128" s="445"/>
      <c r="BL128" s="445"/>
      <c r="BM128" s="445"/>
      <c r="BN128" s="445"/>
      <c r="BO128" s="445"/>
      <c r="BP128" s="446"/>
      <c r="BQ128" s="446"/>
      <c r="BR128" s="446"/>
      <c r="BS128" s="446"/>
      <c r="BT128" s="446"/>
      <c r="BU128" s="446"/>
      <c r="BV128" s="446"/>
      <c r="BW128" s="446"/>
      <c r="BX128" s="446"/>
      <c r="BY128" s="446"/>
      <c r="BZ128" s="447"/>
      <c r="CA128" s="447"/>
      <c r="CB128" s="447"/>
      <c r="CC128" s="447"/>
      <c r="CD128" s="447"/>
      <c r="CE128" s="447"/>
      <c r="CF128" s="447"/>
      <c r="CG128" s="447"/>
      <c r="CH128" s="447"/>
      <c r="CI128" s="447"/>
      <c r="CJ128" s="447"/>
      <c r="CK128" s="447"/>
      <c r="CL128" s="447"/>
      <c r="CM128" s="448"/>
      <c r="CN128" s="448"/>
      <c r="CO128" s="448"/>
      <c r="CP128" s="448"/>
      <c r="CQ128" s="448"/>
      <c r="CR128" s="448"/>
      <c r="CS128" s="448"/>
      <c r="CT128" s="448"/>
      <c r="CU128" s="448"/>
      <c r="CV128" s="448"/>
      <c r="CW128" s="448"/>
      <c r="CX128" s="448"/>
      <c r="CY128" s="449"/>
      <c r="CZ128" s="449"/>
      <c r="DA128" s="449"/>
      <c r="DB128" s="449"/>
      <c r="DC128" s="449"/>
      <c r="DD128" s="449"/>
      <c r="DE128" s="449"/>
      <c r="DF128" s="449"/>
      <c r="DG128" s="449"/>
      <c r="DH128" s="449"/>
      <c r="DI128" s="449"/>
      <c r="DJ128" s="449"/>
      <c r="DK128" s="449"/>
      <c r="DL128" s="450"/>
      <c r="DM128" s="450"/>
      <c r="DN128" s="450"/>
      <c r="DO128" s="450"/>
      <c r="DP128" s="450"/>
      <c r="DQ128" s="450"/>
      <c r="DR128" s="450"/>
      <c r="DS128" s="450"/>
      <c r="DT128" s="450"/>
      <c r="DU128" s="450"/>
      <c r="DV128" s="450"/>
      <c r="DW128" s="450"/>
      <c r="DX128" s="450"/>
      <c r="DY128" s="450"/>
      <c r="DZ128" s="444"/>
      <c r="EA128" s="444"/>
      <c r="EB128" s="444"/>
      <c r="EC128" s="444"/>
      <c r="ED128" s="444"/>
      <c r="EE128" s="444"/>
      <c r="EF128" s="444"/>
      <c r="EG128" s="444"/>
      <c r="EH128" s="444"/>
      <c r="EI128" s="444"/>
      <c r="EJ128" s="444"/>
      <c r="EK128" s="444"/>
      <c r="EL128" s="444"/>
      <c r="EM128" s="444"/>
      <c r="EN128" s="445"/>
      <c r="EO128" s="445"/>
      <c r="EP128" s="445"/>
      <c r="EQ128" s="445"/>
      <c r="ER128" s="445"/>
      <c r="ES128" s="445"/>
      <c r="ET128" s="445"/>
      <c r="EU128" s="445"/>
      <c r="EV128" s="445"/>
      <c r="EW128" s="445"/>
      <c r="EX128" s="445"/>
      <c r="EY128" s="445"/>
      <c r="EZ128" s="445"/>
      <c r="FA128" s="445"/>
      <c r="FB128" s="446"/>
      <c r="FC128" s="446"/>
      <c r="FD128" s="446"/>
      <c r="FE128" s="446"/>
      <c r="FF128" s="446"/>
      <c r="FG128" s="446"/>
      <c r="FH128" s="446"/>
      <c r="FI128" s="446"/>
    </row>
    <row r="129" spans="1:165" s="541" customFormat="1" x14ac:dyDescent="0.25">
      <c r="A129" s="584"/>
      <c r="B129" s="181"/>
      <c r="C129" s="557"/>
      <c r="D129" s="558"/>
      <c r="E129" s="575">
        <v>3</v>
      </c>
      <c r="F129" s="575"/>
      <c r="G129" s="576" t="str">
        <f t="array" aca="1" ref="G129" ca="1">INDEX(joueurs,SMALL(IF(participations=J129,ROW(INDIRECT("1:"&amp;ROWS(joueurs)))),COUNTIF(J$127:J129,J129)))</f>
        <v>Rob</v>
      </c>
      <c r="H129" s="576"/>
      <c r="I129" s="577"/>
      <c r="J129" s="578">
        <f>LARGE(participations,ROWS($1:3))</f>
        <v>106</v>
      </c>
      <c r="K129" s="579">
        <f t="shared" si="38"/>
        <v>0.77372262773722633</v>
      </c>
      <c r="L129" s="579"/>
      <c r="M129" s="555"/>
      <c r="N129" s="555"/>
      <c r="O129" s="3586"/>
      <c r="P129" s="3586"/>
      <c r="Q129" s="580"/>
      <c r="R129" s="580"/>
      <c r="S129" s="581"/>
      <c r="T129" s="581"/>
      <c r="U129" s="582"/>
      <c r="V129" s="582"/>
      <c r="W129" s="583"/>
      <c r="X129" s="583"/>
      <c r="Y129" s="563"/>
      <c r="Z129" s="563"/>
      <c r="AA129" s="564"/>
      <c r="AB129" s="439"/>
      <c r="AC129" s="439"/>
      <c r="AD129" s="439"/>
      <c r="AE129" s="438"/>
      <c r="AF129" s="438"/>
      <c r="AG129" s="438"/>
      <c r="AH129" s="438"/>
      <c r="AI129" s="438"/>
      <c r="AJ129" s="440"/>
      <c r="AK129" s="441"/>
      <c r="AL129" s="441"/>
      <c r="AM129" s="442"/>
      <c r="AN129" s="442"/>
      <c r="AO129" s="442"/>
      <c r="AP129" s="442"/>
      <c r="AQ129" s="442"/>
      <c r="AR129" s="442"/>
      <c r="AS129" s="442"/>
      <c r="AT129" s="442"/>
      <c r="AU129" s="443"/>
      <c r="AV129" s="443"/>
      <c r="AW129" s="444"/>
      <c r="AX129" s="444"/>
      <c r="AY129" s="444"/>
      <c r="AZ129" s="444"/>
      <c r="BA129" s="444"/>
      <c r="BB129" s="444"/>
      <c r="BC129" s="444"/>
      <c r="BD129" s="444"/>
      <c r="BE129" s="445"/>
      <c r="BF129" s="445"/>
      <c r="BG129" s="445"/>
      <c r="BH129" s="445"/>
      <c r="BI129" s="445"/>
      <c r="BJ129" s="445"/>
      <c r="BK129" s="445"/>
      <c r="BL129" s="445"/>
      <c r="BM129" s="445"/>
      <c r="BN129" s="445"/>
      <c r="BO129" s="445"/>
      <c r="BP129" s="446"/>
      <c r="BQ129" s="446"/>
      <c r="BR129" s="446"/>
      <c r="BS129" s="446"/>
      <c r="BT129" s="446"/>
      <c r="BU129" s="446"/>
      <c r="BV129" s="446"/>
      <c r="BW129" s="446"/>
      <c r="BX129" s="446"/>
      <c r="BY129" s="446"/>
      <c r="BZ129" s="447"/>
      <c r="CA129" s="447"/>
      <c r="CB129" s="447"/>
      <c r="CC129" s="447"/>
      <c r="CD129" s="447"/>
      <c r="CE129" s="447"/>
      <c r="CF129" s="447"/>
      <c r="CG129" s="447"/>
      <c r="CH129" s="447"/>
      <c r="CI129" s="447"/>
      <c r="CJ129" s="447"/>
      <c r="CK129" s="447"/>
      <c r="CL129" s="447"/>
      <c r="CM129" s="448"/>
      <c r="CN129" s="448"/>
      <c r="CO129" s="448"/>
      <c r="CP129" s="448"/>
      <c r="CQ129" s="448"/>
      <c r="CR129" s="448"/>
      <c r="CS129" s="448"/>
      <c r="CT129" s="448"/>
      <c r="CU129" s="448"/>
      <c r="CV129" s="448"/>
      <c r="CW129" s="448"/>
      <c r="CX129" s="448"/>
      <c r="CY129" s="449"/>
      <c r="CZ129" s="449"/>
      <c r="DA129" s="449"/>
      <c r="DB129" s="449"/>
      <c r="DC129" s="449"/>
      <c r="DD129" s="449"/>
      <c r="DE129" s="449"/>
      <c r="DF129" s="449"/>
      <c r="DG129" s="449"/>
      <c r="DH129" s="449"/>
      <c r="DI129" s="449"/>
      <c r="DJ129" s="449"/>
      <c r="DK129" s="449"/>
      <c r="DL129" s="450"/>
      <c r="DM129" s="450"/>
      <c r="DN129" s="450"/>
      <c r="DO129" s="450"/>
      <c r="DP129" s="450"/>
      <c r="DQ129" s="450"/>
      <c r="DR129" s="450"/>
      <c r="DS129" s="450"/>
      <c r="DT129" s="450"/>
      <c r="DU129" s="450"/>
      <c r="DV129" s="450"/>
      <c r="DW129" s="450"/>
      <c r="DX129" s="450"/>
      <c r="DY129" s="450"/>
      <c r="DZ129" s="444"/>
      <c r="EA129" s="444"/>
      <c r="EB129" s="444"/>
      <c r="EC129" s="444"/>
      <c r="ED129" s="444"/>
      <c r="EE129" s="444"/>
      <c r="EF129" s="444"/>
      <c r="EG129" s="444"/>
      <c r="EH129" s="444"/>
      <c r="EI129" s="444"/>
      <c r="EJ129" s="444"/>
      <c r="EK129" s="444"/>
      <c r="EL129" s="444"/>
      <c r="EM129" s="444"/>
      <c r="EN129" s="445"/>
      <c r="EO129" s="445"/>
      <c r="EP129" s="445"/>
      <c r="EQ129" s="445"/>
      <c r="ER129" s="445"/>
      <c r="ES129" s="445"/>
      <c r="ET129" s="445"/>
      <c r="EU129" s="445"/>
      <c r="EV129" s="445"/>
      <c r="EW129" s="445"/>
      <c r="EX129" s="445"/>
      <c r="EY129" s="445"/>
      <c r="EZ129" s="445"/>
      <c r="FA129" s="445"/>
      <c r="FB129" s="446"/>
      <c r="FC129" s="446"/>
      <c r="FD129" s="446"/>
      <c r="FE129" s="446"/>
      <c r="FF129" s="446"/>
      <c r="FG129" s="446"/>
      <c r="FH129" s="446"/>
      <c r="FI129" s="446"/>
    </row>
    <row r="130" spans="1:165" s="541" customFormat="1" x14ac:dyDescent="0.25">
      <c r="A130" s="584"/>
      <c r="B130" s="181"/>
      <c r="C130" s="557"/>
      <c r="D130" s="558"/>
      <c r="E130" s="575">
        <v>4</v>
      </c>
      <c r="F130" s="575"/>
      <c r="G130" s="576" t="str">
        <f t="array" aca="1" ref="G130" ca="1">INDEX(joueurs,SMALL(IF(participations=J130,ROW(INDIRECT("1:"&amp;ROWS(joueurs)))),COUNTIF(J$127:J130,J130)))</f>
        <v>Franck-David</v>
      </c>
      <c r="H130" s="576"/>
      <c r="I130" s="577"/>
      <c r="J130" s="578">
        <f>LARGE(participations,ROWS($1:4))</f>
        <v>98</v>
      </c>
      <c r="K130" s="579">
        <f t="shared" si="38"/>
        <v>0.71532846715328469</v>
      </c>
      <c r="L130" s="579"/>
      <c r="M130" s="555"/>
      <c r="N130" s="555"/>
      <c r="O130" s="3586"/>
      <c r="P130" s="3586"/>
      <c r="Q130" s="580"/>
      <c r="R130" s="580"/>
      <c r="S130" s="581"/>
      <c r="T130" s="581"/>
      <c r="U130" s="582"/>
      <c r="V130" s="582"/>
      <c r="W130" s="583"/>
      <c r="X130" s="583"/>
      <c r="Y130" s="563"/>
      <c r="Z130" s="563"/>
      <c r="AA130" s="564"/>
      <c r="AB130" s="439"/>
      <c r="AC130" s="439"/>
      <c r="AD130" s="439"/>
      <c r="AE130" s="438"/>
      <c r="AF130" s="438"/>
      <c r="AG130" s="438"/>
      <c r="AH130" s="438"/>
      <c r="AI130" s="438"/>
      <c r="AJ130" s="440"/>
      <c r="AK130" s="441"/>
      <c r="AL130" s="441"/>
      <c r="AM130" s="442"/>
      <c r="AN130" s="442"/>
      <c r="AO130" s="442"/>
      <c r="AP130" s="442"/>
      <c r="AQ130" s="442"/>
      <c r="AR130" s="442"/>
      <c r="AS130" s="442"/>
      <c r="AT130" s="442"/>
      <c r="AU130" s="443"/>
      <c r="AV130" s="443"/>
      <c r="AW130" s="444"/>
      <c r="AX130" s="444"/>
      <c r="AY130" s="444"/>
      <c r="AZ130" s="444"/>
      <c r="BA130" s="444"/>
      <c r="BB130" s="444"/>
      <c r="BC130" s="444"/>
      <c r="BD130" s="444"/>
      <c r="BE130" s="445"/>
      <c r="BF130" s="445"/>
      <c r="BG130" s="445"/>
      <c r="BH130" s="445"/>
      <c r="BI130" s="445"/>
      <c r="BJ130" s="445"/>
      <c r="BK130" s="445"/>
      <c r="BL130" s="445"/>
      <c r="BM130" s="445"/>
      <c r="BN130" s="445"/>
      <c r="BO130" s="445"/>
      <c r="BP130" s="446"/>
      <c r="BQ130" s="446"/>
      <c r="BR130" s="446"/>
      <c r="BS130" s="446"/>
      <c r="BT130" s="446"/>
      <c r="BU130" s="446"/>
      <c r="BV130" s="446"/>
      <c r="BW130" s="446"/>
      <c r="BX130" s="446"/>
      <c r="BY130" s="446"/>
      <c r="BZ130" s="447"/>
      <c r="CA130" s="447"/>
      <c r="CB130" s="447"/>
      <c r="CC130" s="447"/>
      <c r="CD130" s="447"/>
      <c r="CE130" s="447"/>
      <c r="CF130" s="447"/>
      <c r="CG130" s="447"/>
      <c r="CH130" s="447"/>
      <c r="CI130" s="447"/>
      <c r="CJ130" s="447"/>
      <c r="CK130" s="447"/>
      <c r="CL130" s="447"/>
      <c r="CM130" s="448"/>
      <c r="CN130" s="448"/>
      <c r="CO130" s="448"/>
      <c r="CP130" s="448"/>
      <c r="CQ130" s="448"/>
      <c r="CR130" s="448"/>
      <c r="CS130" s="448"/>
      <c r="CT130" s="448"/>
      <c r="CU130" s="448"/>
      <c r="CV130" s="448"/>
      <c r="CW130" s="448"/>
      <c r="CX130" s="448"/>
      <c r="CY130" s="449"/>
      <c r="CZ130" s="449"/>
      <c r="DA130" s="449"/>
      <c r="DB130" s="449"/>
      <c r="DC130" s="449"/>
      <c r="DD130" s="449"/>
      <c r="DE130" s="449"/>
      <c r="DF130" s="449"/>
      <c r="DG130" s="449"/>
      <c r="DH130" s="449"/>
      <c r="DI130" s="449"/>
      <c r="DJ130" s="449"/>
      <c r="DK130" s="449"/>
      <c r="DL130" s="450"/>
      <c r="DM130" s="450"/>
      <c r="DN130" s="450"/>
      <c r="DO130" s="450"/>
      <c r="DP130" s="450"/>
      <c r="DQ130" s="450"/>
      <c r="DR130" s="450"/>
      <c r="DS130" s="450"/>
      <c r="DT130" s="450"/>
      <c r="DU130" s="450"/>
      <c r="DV130" s="450"/>
      <c r="DW130" s="450"/>
      <c r="DX130" s="450"/>
      <c r="DY130" s="450"/>
      <c r="DZ130" s="444"/>
      <c r="EA130" s="444"/>
      <c r="EB130" s="444"/>
      <c r="EC130" s="444"/>
      <c r="ED130" s="444"/>
      <c r="EE130" s="444"/>
      <c r="EF130" s="444"/>
      <c r="EG130" s="444"/>
      <c r="EH130" s="444"/>
      <c r="EI130" s="444"/>
      <c r="EJ130" s="444"/>
      <c r="EK130" s="444"/>
      <c r="EL130" s="444"/>
      <c r="EM130" s="444"/>
      <c r="EN130" s="445"/>
      <c r="EO130" s="445"/>
      <c r="EP130" s="445"/>
      <c r="EQ130" s="445"/>
      <c r="ER130" s="445"/>
      <c r="ES130" s="445"/>
      <c r="ET130" s="445"/>
      <c r="EU130" s="445"/>
      <c r="EV130" s="445"/>
      <c r="EW130" s="445"/>
      <c r="EX130" s="445"/>
      <c r="EY130" s="445"/>
      <c r="EZ130" s="445"/>
      <c r="FA130" s="445"/>
      <c r="FB130" s="446"/>
      <c r="FC130" s="446"/>
      <c r="FD130" s="446"/>
      <c r="FE130" s="446"/>
      <c r="FF130" s="446"/>
      <c r="FG130" s="446"/>
      <c r="FH130" s="446"/>
      <c r="FI130" s="446"/>
    </row>
    <row r="131" spans="1:165" s="541" customFormat="1" x14ac:dyDescent="0.25">
      <c r="A131" s="584"/>
      <c r="B131" s="181"/>
      <c r="C131" s="557"/>
      <c r="D131" s="558"/>
      <c r="E131" s="575">
        <v>5</v>
      </c>
      <c r="F131" s="575"/>
      <c r="G131" s="576" t="str">
        <f t="array" aca="1" ref="G131" ca="1">INDEX(joueurs,SMALL(IF(participations=J131,ROW(INDIRECT("1:"&amp;ROWS(joueurs)))),COUNTIF(J$127:J131,J131)))</f>
        <v>Cyrille</v>
      </c>
      <c r="H131" s="576"/>
      <c r="I131" s="577"/>
      <c r="J131" s="578">
        <f>LARGE(participations,ROWS($1:5))</f>
        <v>94</v>
      </c>
      <c r="K131" s="579">
        <f t="shared" si="38"/>
        <v>0.68613138686131392</v>
      </c>
      <c r="L131" s="579"/>
      <c r="M131" s="555"/>
      <c r="N131" s="555"/>
      <c r="O131" s="3586"/>
      <c r="P131" s="3586"/>
      <c r="Q131" s="580"/>
      <c r="R131" s="580"/>
      <c r="S131" s="581"/>
      <c r="T131" s="581"/>
      <c r="U131" s="582"/>
      <c r="V131" s="582"/>
      <c r="W131" s="583"/>
      <c r="X131" s="583"/>
      <c r="Y131" s="563"/>
      <c r="Z131" s="563"/>
      <c r="AA131" s="564"/>
      <c r="AB131" s="439"/>
      <c r="AC131" s="439"/>
      <c r="AD131" s="439"/>
      <c r="AE131" s="438"/>
      <c r="AF131" s="438"/>
      <c r="AG131" s="438"/>
      <c r="AH131" s="438"/>
      <c r="AI131" s="438"/>
      <c r="AJ131" s="440"/>
      <c r="AK131" s="441"/>
      <c r="AL131" s="441"/>
      <c r="AM131" s="442"/>
      <c r="AN131" s="442"/>
      <c r="AO131" s="442"/>
      <c r="AP131" s="442"/>
      <c r="AQ131" s="442"/>
      <c r="AR131" s="442"/>
      <c r="AS131" s="442"/>
      <c r="AT131" s="442"/>
      <c r="AU131" s="443"/>
      <c r="AV131" s="443"/>
      <c r="AW131" s="444"/>
      <c r="AX131" s="444"/>
      <c r="AY131" s="444"/>
      <c r="AZ131" s="444"/>
      <c r="BA131" s="444"/>
      <c r="BB131" s="444"/>
      <c r="BC131" s="444"/>
      <c r="BD131" s="444"/>
      <c r="BE131" s="445"/>
      <c r="BF131" s="445"/>
      <c r="BG131" s="445"/>
      <c r="BH131" s="445"/>
      <c r="BI131" s="445"/>
      <c r="BJ131" s="445"/>
      <c r="BK131" s="445"/>
      <c r="BL131" s="445"/>
      <c r="BM131" s="445"/>
      <c r="BN131" s="445"/>
      <c r="BO131" s="445"/>
      <c r="BP131" s="446"/>
      <c r="BQ131" s="446"/>
      <c r="BR131" s="446"/>
      <c r="BS131" s="446"/>
      <c r="BT131" s="446"/>
      <c r="BU131" s="446"/>
      <c r="BV131" s="446"/>
      <c r="BW131" s="446"/>
      <c r="BX131" s="446"/>
      <c r="BY131" s="446"/>
      <c r="BZ131" s="447"/>
      <c r="CA131" s="447"/>
      <c r="CB131" s="447"/>
      <c r="CC131" s="447"/>
      <c r="CD131" s="447"/>
      <c r="CE131" s="447"/>
      <c r="CF131" s="447"/>
      <c r="CG131" s="447"/>
      <c r="CH131" s="447"/>
      <c r="CI131" s="447"/>
      <c r="CJ131" s="447"/>
      <c r="CK131" s="447"/>
      <c r="CL131" s="447"/>
      <c r="CM131" s="448"/>
      <c r="CN131" s="448"/>
      <c r="CO131" s="448"/>
      <c r="CP131" s="448"/>
      <c r="CQ131" s="448"/>
      <c r="CR131" s="448"/>
      <c r="CS131" s="448"/>
      <c r="CT131" s="448"/>
      <c r="CU131" s="448"/>
      <c r="CV131" s="448"/>
      <c r="CW131" s="448"/>
      <c r="CX131" s="448"/>
      <c r="CY131" s="449"/>
      <c r="CZ131" s="449"/>
      <c r="DA131" s="449"/>
      <c r="DB131" s="449"/>
      <c r="DC131" s="449"/>
      <c r="DD131" s="449"/>
      <c r="DE131" s="449"/>
      <c r="DF131" s="449"/>
      <c r="DG131" s="449"/>
      <c r="DH131" s="449"/>
      <c r="DI131" s="449"/>
      <c r="DJ131" s="449"/>
      <c r="DK131" s="449"/>
      <c r="DL131" s="450"/>
      <c r="DM131" s="450"/>
      <c r="DN131" s="450"/>
      <c r="DO131" s="450"/>
      <c r="DP131" s="450"/>
      <c r="DQ131" s="450"/>
      <c r="DR131" s="450"/>
      <c r="DS131" s="450"/>
      <c r="DT131" s="450"/>
      <c r="DU131" s="450"/>
      <c r="DV131" s="450"/>
      <c r="DW131" s="450"/>
      <c r="DX131" s="450"/>
      <c r="DY131" s="450"/>
      <c r="DZ131" s="444"/>
      <c r="EA131" s="444"/>
      <c r="EB131" s="444"/>
      <c r="EC131" s="444"/>
      <c r="ED131" s="444"/>
      <c r="EE131" s="444"/>
      <c r="EF131" s="444"/>
      <c r="EG131" s="444"/>
      <c r="EH131" s="444"/>
      <c r="EI131" s="444"/>
      <c r="EJ131" s="444"/>
      <c r="EK131" s="444"/>
      <c r="EL131" s="444"/>
      <c r="EM131" s="444"/>
      <c r="EN131" s="445"/>
      <c r="EO131" s="445"/>
      <c r="EP131" s="445"/>
      <c r="EQ131" s="445"/>
      <c r="ER131" s="445"/>
      <c r="ES131" s="445"/>
      <c r="ET131" s="445"/>
      <c r="EU131" s="445"/>
      <c r="EV131" s="445"/>
      <c r="EW131" s="445"/>
      <c r="EX131" s="445"/>
      <c r="EY131" s="445"/>
      <c r="EZ131" s="445"/>
      <c r="FA131" s="445"/>
      <c r="FB131" s="446"/>
      <c r="FC131" s="446"/>
      <c r="FD131" s="446"/>
      <c r="FE131" s="446"/>
      <c r="FF131" s="446"/>
      <c r="FG131" s="446"/>
      <c r="FH131" s="446"/>
      <c r="FI131" s="446"/>
    </row>
    <row r="132" spans="1:165" s="541" customFormat="1" x14ac:dyDescent="0.25">
      <c r="A132" s="584"/>
      <c r="B132" s="181"/>
      <c r="C132" s="557"/>
      <c r="D132" s="558"/>
      <c r="E132" s="575">
        <v>6</v>
      </c>
      <c r="F132" s="575"/>
      <c r="G132" s="576" t="str">
        <f t="array" aca="1" ref="G132" ca="1">INDEX(joueurs,SMALL(IF(participations=J132,ROW(INDIRECT("1:"&amp;ROWS(joueurs)))),COUNTIF(J$127:J132,J132)))</f>
        <v>Franck</v>
      </c>
      <c r="H132" s="576"/>
      <c r="I132" s="577"/>
      <c r="J132" s="578">
        <f>LARGE(participations,ROWS($1:6))</f>
        <v>84</v>
      </c>
      <c r="K132" s="579">
        <f t="shared" si="38"/>
        <v>0.61313868613138689</v>
      </c>
      <c r="L132" s="579"/>
      <c r="M132" s="555"/>
      <c r="N132" s="555"/>
      <c r="O132" s="3586"/>
      <c r="P132" s="3586"/>
      <c r="Q132" s="580"/>
      <c r="R132" s="580"/>
      <c r="S132" s="581"/>
      <c r="T132" s="581"/>
      <c r="U132" s="582"/>
      <c r="V132" s="582"/>
      <c r="W132" s="583"/>
      <c r="X132" s="583"/>
      <c r="Y132" s="563"/>
      <c r="Z132" s="563"/>
      <c r="AA132" s="564"/>
      <c r="AB132" s="439"/>
      <c r="AC132" s="439"/>
      <c r="AD132" s="439"/>
      <c r="AE132" s="438"/>
      <c r="AF132" s="438"/>
      <c r="AG132" s="438"/>
      <c r="AH132" s="438"/>
      <c r="AI132" s="438"/>
      <c r="AJ132" s="440"/>
      <c r="AK132" s="441"/>
      <c r="AL132" s="441"/>
      <c r="AM132" s="442"/>
      <c r="AN132" s="442"/>
      <c r="AO132" s="442"/>
      <c r="AP132" s="442"/>
      <c r="AQ132" s="442"/>
      <c r="AR132" s="442"/>
      <c r="AS132" s="442"/>
      <c r="AT132" s="442"/>
      <c r="AU132" s="443"/>
      <c r="AV132" s="443"/>
      <c r="AW132" s="444"/>
      <c r="AX132" s="444"/>
      <c r="AY132" s="444"/>
      <c r="AZ132" s="444"/>
      <c r="BA132" s="444"/>
      <c r="BB132" s="444"/>
      <c r="BC132" s="444"/>
      <c r="BD132" s="444"/>
      <c r="BE132" s="445"/>
      <c r="BF132" s="445"/>
      <c r="BG132" s="445"/>
      <c r="BH132" s="445"/>
      <c r="BI132" s="445"/>
      <c r="BJ132" s="445"/>
      <c r="BK132" s="445"/>
      <c r="BL132" s="445"/>
      <c r="BM132" s="445"/>
      <c r="BN132" s="445"/>
      <c r="BO132" s="445"/>
      <c r="BP132" s="446"/>
      <c r="BQ132" s="446"/>
      <c r="BR132" s="446"/>
      <c r="BS132" s="446"/>
      <c r="BT132" s="446"/>
      <c r="BU132" s="446"/>
      <c r="BV132" s="446"/>
      <c r="BW132" s="446"/>
      <c r="BX132" s="446"/>
      <c r="BY132" s="446"/>
      <c r="BZ132" s="447"/>
      <c r="CA132" s="447"/>
      <c r="CB132" s="447"/>
      <c r="CC132" s="447"/>
      <c r="CD132" s="447"/>
      <c r="CE132" s="447"/>
      <c r="CF132" s="447"/>
      <c r="CG132" s="447"/>
      <c r="CH132" s="447"/>
      <c r="CI132" s="447"/>
      <c r="CJ132" s="447"/>
      <c r="CK132" s="447"/>
      <c r="CL132" s="447"/>
      <c r="CM132" s="448"/>
      <c r="CN132" s="448"/>
      <c r="CO132" s="448"/>
      <c r="CP132" s="448"/>
      <c r="CQ132" s="448"/>
      <c r="CR132" s="448"/>
      <c r="CS132" s="448"/>
      <c r="CT132" s="448"/>
      <c r="CU132" s="448"/>
      <c r="CV132" s="448"/>
      <c r="CW132" s="448"/>
      <c r="CX132" s="448"/>
      <c r="CY132" s="449"/>
      <c r="CZ132" s="449"/>
      <c r="DA132" s="449"/>
      <c r="DB132" s="449"/>
      <c r="DC132" s="449"/>
      <c r="DD132" s="449"/>
      <c r="DE132" s="449"/>
      <c r="DF132" s="449"/>
      <c r="DG132" s="449"/>
      <c r="DH132" s="449"/>
      <c r="DI132" s="449"/>
      <c r="DJ132" s="449"/>
      <c r="DK132" s="449"/>
      <c r="DL132" s="450"/>
      <c r="DM132" s="450"/>
      <c r="DN132" s="450"/>
      <c r="DO132" s="450"/>
      <c r="DP132" s="450"/>
      <c r="DQ132" s="450"/>
      <c r="DR132" s="450"/>
      <c r="DS132" s="450"/>
      <c r="DT132" s="450"/>
      <c r="DU132" s="450"/>
      <c r="DV132" s="450"/>
      <c r="DW132" s="450"/>
      <c r="DX132" s="450"/>
      <c r="DY132" s="450"/>
      <c r="DZ132" s="444"/>
      <c r="EA132" s="444"/>
      <c r="EB132" s="444"/>
      <c r="EC132" s="444"/>
      <c r="ED132" s="444"/>
      <c r="EE132" s="444"/>
      <c r="EF132" s="444"/>
      <c r="EG132" s="444"/>
      <c r="EH132" s="444"/>
      <c r="EI132" s="444"/>
      <c r="EJ132" s="444"/>
      <c r="EK132" s="444"/>
      <c r="EL132" s="444"/>
      <c r="EM132" s="444"/>
      <c r="EN132" s="445"/>
      <c r="EO132" s="445"/>
      <c r="EP132" s="445"/>
      <c r="EQ132" s="445"/>
      <c r="ER132" s="445"/>
      <c r="ES132" s="445"/>
      <c r="ET132" s="445"/>
      <c r="EU132" s="445"/>
      <c r="EV132" s="445"/>
      <c r="EW132" s="445"/>
      <c r="EX132" s="445"/>
      <c r="EY132" s="445"/>
      <c r="EZ132" s="445"/>
      <c r="FA132" s="445"/>
      <c r="FB132" s="446"/>
      <c r="FC132" s="446"/>
      <c r="FD132" s="446"/>
      <c r="FE132" s="446"/>
      <c r="FF132" s="446"/>
      <c r="FG132" s="446"/>
      <c r="FH132" s="446"/>
      <c r="FI132" s="446"/>
    </row>
    <row r="133" spans="1:165" s="541" customFormat="1" x14ac:dyDescent="0.25">
      <c r="A133" s="584"/>
      <c r="B133" s="181"/>
      <c r="C133" s="557"/>
      <c r="D133" s="558"/>
      <c r="E133" s="575">
        <v>7</v>
      </c>
      <c r="F133" s="575"/>
      <c r="G133" s="576" t="str">
        <f t="array" aca="1" ref="G133" ca="1">INDEX(joueurs,SMALL(IF(participations=J133,ROW(INDIRECT("1:"&amp;ROWS(joueurs)))),COUNTIF(J$127:J133,J133)))</f>
        <v>Jonathan</v>
      </c>
      <c r="H133" s="576"/>
      <c r="I133" s="577"/>
      <c r="J133" s="578">
        <f>LARGE(participations,ROWS($1:7))</f>
        <v>74</v>
      </c>
      <c r="K133" s="579">
        <f t="shared" si="38"/>
        <v>0.54014598540145986</v>
      </c>
      <c r="L133" s="579"/>
      <c r="M133" s="555"/>
      <c r="N133" s="555"/>
      <c r="O133" s="3586"/>
      <c r="P133" s="3586"/>
      <c r="Q133" s="580"/>
      <c r="R133" s="580"/>
      <c r="S133" s="581"/>
      <c r="T133" s="581"/>
      <c r="U133" s="582"/>
      <c r="V133" s="582"/>
      <c r="W133" s="583"/>
      <c r="X133" s="583"/>
      <c r="Y133" s="563"/>
      <c r="Z133" s="563"/>
      <c r="AA133" s="564"/>
      <c r="AB133" s="439"/>
      <c r="AC133" s="439"/>
      <c r="AD133" s="439"/>
      <c r="AE133" s="438"/>
      <c r="AF133" s="438"/>
      <c r="AG133" s="438"/>
      <c r="AH133" s="438"/>
      <c r="AI133" s="438"/>
      <c r="AJ133" s="440"/>
      <c r="AK133" s="441"/>
      <c r="AL133" s="441"/>
      <c r="AM133" s="442"/>
      <c r="AN133" s="442"/>
      <c r="AO133" s="442"/>
      <c r="AP133" s="442"/>
      <c r="AQ133" s="442"/>
      <c r="AR133" s="442"/>
      <c r="AS133" s="442"/>
      <c r="AT133" s="442"/>
      <c r="AU133" s="443"/>
      <c r="AV133" s="443"/>
      <c r="AW133" s="444"/>
      <c r="AX133" s="444"/>
      <c r="AY133" s="444"/>
      <c r="AZ133" s="444"/>
      <c r="BA133" s="444"/>
      <c r="BB133" s="444"/>
      <c r="BC133" s="444"/>
      <c r="BD133" s="444"/>
      <c r="BE133" s="445"/>
      <c r="BF133" s="445"/>
      <c r="BG133" s="445"/>
      <c r="BH133" s="445"/>
      <c r="BI133" s="445"/>
      <c r="BJ133" s="445"/>
      <c r="BK133" s="445"/>
      <c r="BL133" s="445"/>
      <c r="BM133" s="445"/>
      <c r="BN133" s="445"/>
      <c r="BO133" s="445"/>
      <c r="BP133" s="446"/>
      <c r="BQ133" s="446"/>
      <c r="BR133" s="446"/>
      <c r="BS133" s="446"/>
      <c r="BT133" s="446"/>
      <c r="BU133" s="446"/>
      <c r="BV133" s="446"/>
      <c r="BW133" s="446"/>
      <c r="BX133" s="446"/>
      <c r="BY133" s="446"/>
      <c r="BZ133" s="447"/>
      <c r="CA133" s="447"/>
      <c r="CB133" s="447"/>
      <c r="CC133" s="447"/>
      <c r="CD133" s="447"/>
      <c r="CE133" s="447"/>
      <c r="CF133" s="447"/>
      <c r="CG133" s="447"/>
      <c r="CH133" s="447"/>
      <c r="CI133" s="447"/>
      <c r="CJ133" s="447"/>
      <c r="CK133" s="447"/>
      <c r="CL133" s="447"/>
      <c r="CM133" s="448"/>
      <c r="CN133" s="448"/>
      <c r="CO133" s="448"/>
      <c r="CP133" s="448"/>
      <c r="CQ133" s="448"/>
      <c r="CR133" s="448"/>
      <c r="CS133" s="448"/>
      <c r="CT133" s="448"/>
      <c r="CU133" s="448"/>
      <c r="CV133" s="448"/>
      <c r="CW133" s="448"/>
      <c r="CX133" s="448"/>
      <c r="CY133" s="449"/>
      <c r="CZ133" s="449"/>
      <c r="DA133" s="449"/>
      <c r="DB133" s="449"/>
      <c r="DC133" s="449"/>
      <c r="DD133" s="449"/>
      <c r="DE133" s="449"/>
      <c r="DF133" s="449"/>
      <c r="DG133" s="449"/>
      <c r="DH133" s="449"/>
      <c r="DI133" s="449"/>
      <c r="DJ133" s="449"/>
      <c r="DK133" s="449"/>
      <c r="DL133" s="450"/>
      <c r="DM133" s="450"/>
      <c r="DN133" s="450"/>
      <c r="DO133" s="450"/>
      <c r="DP133" s="450"/>
      <c r="DQ133" s="450"/>
      <c r="DR133" s="450"/>
      <c r="DS133" s="450"/>
      <c r="DT133" s="450"/>
      <c r="DU133" s="450"/>
      <c r="DV133" s="450"/>
      <c r="DW133" s="450"/>
      <c r="DX133" s="450"/>
      <c r="DY133" s="450"/>
      <c r="DZ133" s="444"/>
      <c r="EA133" s="444"/>
      <c r="EB133" s="444"/>
      <c r="EC133" s="444"/>
      <c r="ED133" s="444"/>
      <c r="EE133" s="444"/>
      <c r="EF133" s="444"/>
      <c r="EG133" s="444"/>
      <c r="EH133" s="444"/>
      <c r="EI133" s="444"/>
      <c r="EJ133" s="444"/>
      <c r="EK133" s="444"/>
      <c r="EL133" s="444"/>
      <c r="EM133" s="444"/>
      <c r="EN133" s="445"/>
      <c r="EO133" s="445"/>
      <c r="EP133" s="445"/>
      <c r="EQ133" s="445"/>
      <c r="ER133" s="445"/>
      <c r="ES133" s="445"/>
      <c r="ET133" s="445"/>
      <c r="EU133" s="445"/>
      <c r="EV133" s="445"/>
      <c r="EW133" s="445"/>
      <c r="EX133" s="445"/>
      <c r="EY133" s="445"/>
      <c r="EZ133" s="445"/>
      <c r="FA133" s="445"/>
      <c r="FB133" s="446"/>
      <c r="FC133" s="446"/>
      <c r="FD133" s="446"/>
      <c r="FE133" s="446"/>
      <c r="FF133" s="446"/>
      <c r="FG133" s="446"/>
      <c r="FH133" s="446"/>
      <c r="FI133" s="446"/>
    </row>
    <row r="134" spans="1:165" s="541" customFormat="1" x14ac:dyDescent="0.25">
      <c r="A134" s="584"/>
      <c r="B134" s="181"/>
      <c r="C134" s="557"/>
      <c r="D134" s="558"/>
      <c r="E134" s="575">
        <v>8</v>
      </c>
      <c r="F134" s="575"/>
      <c r="G134" s="576" t="str">
        <f t="array" aca="1" ref="G134" ca="1">INDEX(joueurs,SMALL(IF(participations=J134,ROW(INDIRECT("1:"&amp;ROWS(joueurs)))),COUNTIF(J$127:J134,J134)))</f>
        <v>Oliv</v>
      </c>
      <c r="H134" s="576"/>
      <c r="I134" s="577"/>
      <c r="J134" s="578">
        <f>LARGE(participations,ROWS($1:8))</f>
        <v>71</v>
      </c>
      <c r="K134" s="579">
        <f t="shared" si="38"/>
        <v>0.51824817518248179</v>
      </c>
      <c r="L134" s="579"/>
      <c r="M134" s="555"/>
      <c r="N134" s="555"/>
      <c r="O134" s="3586"/>
      <c r="P134" s="3586"/>
      <c r="Q134" s="580"/>
      <c r="R134" s="580"/>
      <c r="S134" s="581"/>
      <c r="T134" s="581"/>
      <c r="U134" s="582"/>
      <c r="V134" s="582"/>
      <c r="W134" s="583"/>
      <c r="X134" s="583"/>
      <c r="Y134" s="563"/>
      <c r="Z134" s="563"/>
      <c r="AA134" s="564"/>
      <c r="AB134" s="439"/>
      <c r="AC134" s="439"/>
      <c r="AD134" s="439"/>
      <c r="AE134" s="438"/>
      <c r="AF134" s="438"/>
      <c r="AG134" s="438"/>
      <c r="AH134" s="438"/>
      <c r="AI134" s="438"/>
      <c r="AJ134" s="440"/>
      <c r="AK134" s="441"/>
      <c r="AL134" s="441"/>
      <c r="AM134" s="442"/>
      <c r="AN134" s="442"/>
      <c r="AO134" s="442"/>
      <c r="AP134" s="442"/>
      <c r="AQ134" s="442"/>
      <c r="AR134" s="442"/>
      <c r="AS134" s="442"/>
      <c r="AT134" s="442"/>
      <c r="AU134" s="443"/>
      <c r="AV134" s="443"/>
      <c r="AW134" s="444"/>
      <c r="AX134" s="444"/>
      <c r="AY134" s="444"/>
      <c r="AZ134" s="444"/>
      <c r="BA134" s="444"/>
      <c r="BB134" s="444"/>
      <c r="BC134" s="444"/>
      <c r="BD134" s="444"/>
      <c r="BE134" s="445"/>
      <c r="BF134" s="445"/>
      <c r="BG134" s="445"/>
      <c r="BH134" s="445"/>
      <c r="BI134" s="445"/>
      <c r="BJ134" s="445"/>
      <c r="BK134" s="445"/>
      <c r="BL134" s="445"/>
      <c r="BM134" s="445"/>
      <c r="BN134" s="445"/>
      <c r="BO134" s="445"/>
      <c r="BP134" s="446"/>
      <c r="BQ134" s="446"/>
      <c r="BR134" s="446"/>
      <c r="BS134" s="446"/>
      <c r="BT134" s="446"/>
      <c r="BU134" s="446"/>
      <c r="BV134" s="446"/>
      <c r="BW134" s="446"/>
      <c r="BX134" s="446"/>
      <c r="BY134" s="446"/>
      <c r="BZ134" s="447"/>
      <c r="CA134" s="447"/>
      <c r="CB134" s="447"/>
      <c r="CC134" s="447"/>
      <c r="CD134" s="447"/>
      <c r="CE134" s="447"/>
      <c r="CF134" s="447"/>
      <c r="CG134" s="447"/>
      <c r="CH134" s="447"/>
      <c r="CI134" s="447"/>
      <c r="CJ134" s="447"/>
      <c r="CK134" s="447"/>
      <c r="CL134" s="447"/>
      <c r="CM134" s="448"/>
      <c r="CN134" s="448"/>
      <c r="CO134" s="448"/>
      <c r="CP134" s="448"/>
      <c r="CQ134" s="448"/>
      <c r="CR134" s="448"/>
      <c r="CS134" s="448"/>
      <c r="CT134" s="448"/>
      <c r="CU134" s="448"/>
      <c r="CV134" s="448"/>
      <c r="CW134" s="448"/>
      <c r="CX134" s="448"/>
      <c r="CY134" s="449"/>
      <c r="CZ134" s="449"/>
      <c r="DA134" s="449"/>
      <c r="DB134" s="449"/>
      <c r="DC134" s="449"/>
      <c r="DD134" s="449"/>
      <c r="DE134" s="449"/>
      <c r="DF134" s="449"/>
      <c r="DG134" s="449"/>
      <c r="DH134" s="449"/>
      <c r="DI134" s="449"/>
      <c r="DJ134" s="449"/>
      <c r="DK134" s="449"/>
      <c r="DL134" s="450"/>
      <c r="DM134" s="450"/>
      <c r="DN134" s="450"/>
      <c r="DO134" s="450"/>
      <c r="DP134" s="450"/>
      <c r="DQ134" s="450"/>
      <c r="DR134" s="450"/>
      <c r="DS134" s="450"/>
      <c r="DT134" s="450"/>
      <c r="DU134" s="450"/>
      <c r="DV134" s="450"/>
      <c r="DW134" s="450"/>
      <c r="DX134" s="450"/>
      <c r="DY134" s="450"/>
      <c r="DZ134" s="444"/>
      <c r="EA134" s="444"/>
      <c r="EB134" s="444"/>
      <c r="EC134" s="444"/>
      <c r="ED134" s="444"/>
      <c r="EE134" s="444"/>
      <c r="EF134" s="444"/>
      <c r="EG134" s="444"/>
      <c r="EH134" s="444"/>
      <c r="EI134" s="444"/>
      <c r="EJ134" s="444"/>
      <c r="EK134" s="444"/>
      <c r="EL134" s="444"/>
      <c r="EM134" s="444"/>
      <c r="EN134" s="445"/>
      <c r="EO134" s="445"/>
      <c r="EP134" s="445"/>
      <c r="EQ134" s="445"/>
      <c r="ER134" s="445"/>
      <c r="ES134" s="445"/>
      <c r="ET134" s="445"/>
      <c r="EU134" s="445"/>
      <c r="EV134" s="445"/>
      <c r="EW134" s="445"/>
      <c r="EX134" s="445"/>
      <c r="EY134" s="445"/>
      <c r="EZ134" s="445"/>
      <c r="FA134" s="445"/>
      <c r="FB134" s="446"/>
      <c r="FC134" s="446"/>
      <c r="FD134" s="446"/>
      <c r="FE134" s="446"/>
      <c r="FF134" s="446"/>
      <c r="FG134" s="446"/>
      <c r="FH134" s="446"/>
      <c r="FI134" s="446"/>
    </row>
    <row r="135" spans="1:165" s="541" customFormat="1" x14ac:dyDescent="0.25">
      <c r="A135" s="584"/>
      <c r="B135" s="181"/>
      <c r="C135" s="557"/>
      <c r="D135" s="558"/>
      <c r="E135" s="575">
        <v>9</v>
      </c>
      <c r="F135" s="575"/>
      <c r="G135" s="576" t="str">
        <f t="array" aca="1" ref="G135" ca="1">INDEX(joueurs,SMALL(IF(participations=J135,ROW(INDIRECT("1:"&amp;ROWS(joueurs)))),COUNTIF(J$127:J135,J135)))</f>
        <v>Pilou</v>
      </c>
      <c r="H135" s="576"/>
      <c r="I135" s="577"/>
      <c r="J135" s="578">
        <f>LARGE(participations,ROWS($1:9))</f>
        <v>70</v>
      </c>
      <c r="K135" s="579">
        <f t="shared" si="38"/>
        <v>0.51094890510948909</v>
      </c>
      <c r="L135" s="579"/>
      <c r="M135" s="555"/>
      <c r="N135" s="555"/>
      <c r="O135" s="3586"/>
      <c r="P135" s="3586"/>
      <c r="Q135" s="580"/>
      <c r="R135" s="580"/>
      <c r="S135" s="581"/>
      <c r="T135" s="581"/>
      <c r="U135" s="582"/>
      <c r="V135" s="582"/>
      <c r="W135" s="583"/>
      <c r="X135" s="583"/>
      <c r="Y135" s="563"/>
      <c r="Z135" s="563"/>
      <c r="AA135" s="564"/>
      <c r="AB135" s="439"/>
      <c r="AC135" s="439"/>
      <c r="AD135" s="439"/>
      <c r="AE135" s="438"/>
      <c r="AF135" s="438"/>
      <c r="AG135" s="438"/>
      <c r="AH135" s="438"/>
      <c r="AI135" s="438"/>
      <c r="AJ135" s="440"/>
      <c r="AK135" s="441"/>
      <c r="AL135" s="441"/>
      <c r="AM135" s="442"/>
      <c r="AN135" s="442"/>
      <c r="AO135" s="442"/>
      <c r="AP135" s="442"/>
      <c r="AQ135" s="442"/>
      <c r="AR135" s="442"/>
      <c r="AS135" s="442"/>
      <c r="AT135" s="442"/>
      <c r="AU135" s="443"/>
      <c r="AV135" s="443"/>
      <c r="AW135" s="444"/>
      <c r="AX135" s="444"/>
      <c r="AY135" s="444"/>
      <c r="AZ135" s="444"/>
      <c r="BA135" s="444"/>
      <c r="BB135" s="444"/>
      <c r="BC135" s="444"/>
      <c r="BD135" s="444"/>
      <c r="BE135" s="445"/>
      <c r="BF135" s="445"/>
      <c r="BG135" s="445"/>
      <c r="BH135" s="445"/>
      <c r="BI135" s="445"/>
      <c r="BJ135" s="445"/>
      <c r="BK135" s="445"/>
      <c r="BL135" s="445"/>
      <c r="BM135" s="445"/>
      <c r="BN135" s="445"/>
      <c r="BO135" s="445"/>
      <c r="BP135" s="446"/>
      <c r="BQ135" s="446"/>
      <c r="BR135" s="446"/>
      <c r="BS135" s="446"/>
      <c r="BT135" s="446"/>
      <c r="BU135" s="446"/>
      <c r="BV135" s="446"/>
      <c r="BW135" s="446"/>
      <c r="BX135" s="446"/>
      <c r="BY135" s="446"/>
      <c r="BZ135" s="447"/>
      <c r="CA135" s="447"/>
      <c r="CB135" s="447"/>
      <c r="CC135" s="447"/>
      <c r="CD135" s="447"/>
      <c r="CE135" s="447"/>
      <c r="CF135" s="447"/>
      <c r="CG135" s="447"/>
      <c r="CH135" s="447"/>
      <c r="CI135" s="447"/>
      <c r="CJ135" s="447"/>
      <c r="CK135" s="447"/>
      <c r="CL135" s="447"/>
      <c r="CM135" s="448"/>
      <c r="CN135" s="448"/>
      <c r="CO135" s="448"/>
      <c r="CP135" s="448"/>
      <c r="CQ135" s="448"/>
      <c r="CR135" s="448"/>
      <c r="CS135" s="448"/>
      <c r="CT135" s="448"/>
      <c r="CU135" s="448"/>
      <c r="CV135" s="448"/>
      <c r="CW135" s="448"/>
      <c r="CX135" s="448"/>
      <c r="CY135" s="449"/>
      <c r="CZ135" s="449"/>
      <c r="DA135" s="449"/>
      <c r="DB135" s="449"/>
      <c r="DC135" s="449"/>
      <c r="DD135" s="449"/>
      <c r="DE135" s="449"/>
      <c r="DF135" s="449"/>
      <c r="DG135" s="449"/>
      <c r="DH135" s="449"/>
      <c r="DI135" s="449"/>
      <c r="DJ135" s="449"/>
      <c r="DK135" s="449"/>
      <c r="DL135" s="450"/>
      <c r="DM135" s="450"/>
      <c r="DN135" s="450"/>
      <c r="DO135" s="450"/>
      <c r="DP135" s="450"/>
      <c r="DQ135" s="450"/>
      <c r="DR135" s="450"/>
      <c r="DS135" s="450"/>
      <c r="DT135" s="450"/>
      <c r="DU135" s="450"/>
      <c r="DV135" s="450"/>
      <c r="DW135" s="450"/>
      <c r="DX135" s="450"/>
      <c r="DY135" s="450"/>
      <c r="DZ135" s="444"/>
      <c r="EA135" s="444"/>
      <c r="EB135" s="444"/>
      <c r="EC135" s="444"/>
      <c r="ED135" s="444"/>
      <c r="EE135" s="444"/>
      <c r="EF135" s="444"/>
      <c r="EG135" s="444"/>
      <c r="EH135" s="444"/>
      <c r="EI135" s="444"/>
      <c r="EJ135" s="444"/>
      <c r="EK135" s="444"/>
      <c r="EL135" s="444"/>
      <c r="EM135" s="444"/>
      <c r="EN135" s="445"/>
      <c r="EO135" s="445"/>
      <c r="EP135" s="445"/>
      <c r="EQ135" s="445"/>
      <c r="ER135" s="445"/>
      <c r="ES135" s="445"/>
      <c r="ET135" s="445"/>
      <c r="EU135" s="445"/>
      <c r="EV135" s="445"/>
      <c r="EW135" s="445"/>
      <c r="EX135" s="445"/>
      <c r="EY135" s="445"/>
      <c r="EZ135" s="445"/>
      <c r="FA135" s="445"/>
      <c r="FB135" s="446"/>
      <c r="FC135" s="446"/>
      <c r="FD135" s="446"/>
      <c r="FE135" s="446"/>
      <c r="FF135" s="446"/>
      <c r="FG135" s="446"/>
      <c r="FH135" s="446"/>
      <c r="FI135" s="446"/>
    </row>
    <row r="136" spans="1:165" s="541" customFormat="1" x14ac:dyDescent="0.25">
      <c r="A136" s="584"/>
      <c r="B136" s="181"/>
      <c r="C136" s="557"/>
      <c r="D136" s="558"/>
      <c r="E136" s="575">
        <v>10</v>
      </c>
      <c r="F136" s="575"/>
      <c r="G136" s="576" t="str">
        <f t="array" aca="1" ref="G136" ca="1">INDEX(joueurs,SMALL(IF(participations=J136,ROW(INDIRECT("1:"&amp;ROWS(joueurs)))),COUNTIF(J$127:J136,J136)))</f>
        <v>Fabrice</v>
      </c>
      <c r="H136" s="576"/>
      <c r="I136" s="577"/>
      <c r="J136" s="578">
        <f>LARGE(participations,ROWS($1:10))</f>
        <v>66</v>
      </c>
      <c r="K136" s="579">
        <f t="shared" si="38"/>
        <v>0.48175182481751827</v>
      </c>
      <c r="L136" s="579"/>
      <c r="M136" s="555"/>
      <c r="N136" s="555"/>
      <c r="O136" s="3586"/>
      <c r="P136" s="3586"/>
      <c r="Q136" s="580"/>
      <c r="R136" s="580"/>
      <c r="S136" s="581"/>
      <c r="T136" s="581"/>
      <c r="U136" s="582"/>
      <c r="V136" s="582"/>
      <c r="W136" s="583"/>
      <c r="X136" s="583"/>
      <c r="Y136" s="563"/>
      <c r="Z136" s="563"/>
      <c r="AA136" s="564"/>
      <c r="AB136" s="439"/>
      <c r="AC136" s="439"/>
      <c r="AD136" s="439"/>
      <c r="AE136" s="438"/>
      <c r="AF136" s="438"/>
      <c r="AG136" s="438"/>
      <c r="AH136" s="438"/>
      <c r="AI136" s="438"/>
      <c r="AJ136" s="440"/>
      <c r="AK136" s="441"/>
      <c r="AL136" s="441"/>
      <c r="AM136" s="442"/>
      <c r="AN136" s="442"/>
      <c r="AO136" s="442"/>
      <c r="AP136" s="442"/>
      <c r="AQ136" s="442"/>
      <c r="AR136" s="442"/>
      <c r="AS136" s="442"/>
      <c r="AT136" s="442"/>
      <c r="AU136" s="443"/>
      <c r="AV136" s="443"/>
      <c r="AW136" s="444"/>
      <c r="AX136" s="444"/>
      <c r="AY136" s="444"/>
      <c r="AZ136" s="444"/>
      <c r="BA136" s="444"/>
      <c r="BB136" s="444"/>
      <c r="BC136" s="444"/>
      <c r="BD136" s="444"/>
      <c r="BE136" s="445"/>
      <c r="BF136" s="445"/>
      <c r="BG136" s="445"/>
      <c r="BH136" s="445"/>
      <c r="BI136" s="445"/>
      <c r="BJ136" s="445"/>
      <c r="BK136" s="445"/>
      <c r="BL136" s="445"/>
      <c r="BM136" s="445"/>
      <c r="BN136" s="445"/>
      <c r="BO136" s="445"/>
      <c r="BP136" s="446"/>
      <c r="BQ136" s="446"/>
      <c r="BR136" s="446"/>
      <c r="BS136" s="446"/>
      <c r="BT136" s="446"/>
      <c r="BU136" s="446"/>
      <c r="BV136" s="446"/>
      <c r="BW136" s="446"/>
      <c r="BX136" s="446"/>
      <c r="BY136" s="446"/>
      <c r="BZ136" s="447"/>
      <c r="CA136" s="447"/>
      <c r="CB136" s="447"/>
      <c r="CC136" s="447"/>
      <c r="CD136" s="447"/>
      <c r="CE136" s="447"/>
      <c r="CF136" s="447"/>
      <c r="CG136" s="447"/>
      <c r="CH136" s="447"/>
      <c r="CI136" s="447"/>
      <c r="CJ136" s="447"/>
      <c r="CK136" s="447"/>
      <c r="CL136" s="447"/>
      <c r="CM136" s="448"/>
      <c r="CN136" s="448"/>
      <c r="CO136" s="448"/>
      <c r="CP136" s="448"/>
      <c r="CQ136" s="448"/>
      <c r="CR136" s="448"/>
      <c r="CS136" s="448"/>
      <c r="CT136" s="448"/>
      <c r="CU136" s="448"/>
      <c r="CV136" s="448"/>
      <c r="CW136" s="448"/>
      <c r="CX136" s="448"/>
      <c r="CY136" s="449"/>
      <c r="CZ136" s="449"/>
      <c r="DA136" s="449"/>
      <c r="DB136" s="449"/>
      <c r="DC136" s="449"/>
      <c r="DD136" s="449"/>
      <c r="DE136" s="449"/>
      <c r="DF136" s="449"/>
      <c r="DG136" s="449"/>
      <c r="DH136" s="449"/>
      <c r="DI136" s="449"/>
      <c r="DJ136" s="449"/>
      <c r="DK136" s="449"/>
      <c r="DL136" s="450"/>
      <c r="DM136" s="450"/>
      <c r="DN136" s="450"/>
      <c r="DO136" s="450"/>
      <c r="DP136" s="450"/>
      <c r="DQ136" s="450"/>
      <c r="DR136" s="450"/>
      <c r="DS136" s="450"/>
      <c r="DT136" s="450"/>
      <c r="DU136" s="450"/>
      <c r="DV136" s="450"/>
      <c r="DW136" s="450"/>
      <c r="DX136" s="450"/>
      <c r="DY136" s="450"/>
      <c r="DZ136" s="444"/>
      <c r="EA136" s="444"/>
      <c r="EB136" s="444"/>
      <c r="EC136" s="444"/>
      <c r="ED136" s="444"/>
      <c r="EE136" s="444"/>
      <c r="EF136" s="444"/>
      <c r="EG136" s="444"/>
      <c r="EH136" s="444"/>
      <c r="EI136" s="444"/>
      <c r="EJ136" s="444"/>
      <c r="EK136" s="444"/>
      <c r="EL136" s="444"/>
      <c r="EM136" s="444"/>
      <c r="EN136" s="445"/>
      <c r="EO136" s="445"/>
      <c r="EP136" s="445"/>
      <c r="EQ136" s="445"/>
      <c r="ER136" s="445"/>
      <c r="ES136" s="445"/>
      <c r="ET136" s="445"/>
      <c r="EU136" s="445"/>
      <c r="EV136" s="445"/>
      <c r="EW136" s="445"/>
      <c r="EX136" s="445"/>
      <c r="EY136" s="445"/>
      <c r="EZ136" s="445"/>
      <c r="FA136" s="445"/>
      <c r="FB136" s="446"/>
      <c r="FC136" s="446"/>
      <c r="FD136" s="446"/>
      <c r="FE136" s="446"/>
      <c r="FF136" s="446"/>
      <c r="FG136" s="446"/>
      <c r="FH136" s="446"/>
      <c r="FI136" s="446"/>
    </row>
    <row r="137" spans="1:165" s="541" customFormat="1" x14ac:dyDescent="0.25">
      <c r="A137" s="584"/>
      <c r="B137" s="181"/>
      <c r="C137" s="557"/>
      <c r="D137" s="558"/>
      <c r="E137" s="585"/>
      <c r="F137" s="580"/>
      <c r="G137" s="580"/>
      <c r="H137" s="580"/>
      <c r="I137" s="586"/>
      <c r="J137" s="587"/>
      <c r="K137" s="587"/>
      <c r="L137" s="587"/>
      <c r="M137" s="555"/>
      <c r="N137" s="555"/>
      <c r="O137" s="3586"/>
      <c r="P137" s="3586"/>
      <c r="Q137" s="580"/>
      <c r="R137" s="580"/>
      <c r="S137" s="581"/>
      <c r="T137" s="581"/>
      <c r="U137" s="582"/>
      <c r="V137" s="582"/>
      <c r="W137" s="583"/>
      <c r="X137" s="583"/>
      <c r="Y137" s="563"/>
      <c r="Z137" s="563"/>
      <c r="AA137" s="564"/>
      <c r="AB137" s="439"/>
      <c r="AC137" s="439"/>
      <c r="AD137" s="439"/>
      <c r="AE137" s="438"/>
      <c r="AF137" s="438"/>
      <c r="AG137" s="438"/>
      <c r="AH137" s="438"/>
      <c r="AI137" s="438"/>
      <c r="AJ137" s="440"/>
      <c r="AK137" s="441"/>
      <c r="AL137" s="441"/>
      <c r="AM137" s="442"/>
      <c r="AN137" s="442"/>
      <c r="AO137" s="442"/>
      <c r="AP137" s="442"/>
      <c r="AQ137" s="442"/>
      <c r="AR137" s="442"/>
      <c r="AS137" s="442"/>
      <c r="AT137" s="442"/>
      <c r="AU137" s="443"/>
      <c r="AV137" s="443"/>
      <c r="AW137" s="444"/>
      <c r="AX137" s="444"/>
      <c r="AY137" s="444"/>
      <c r="AZ137" s="444"/>
      <c r="BA137" s="444"/>
      <c r="BB137" s="444"/>
      <c r="BC137" s="444"/>
      <c r="BD137" s="444"/>
      <c r="BE137" s="445"/>
      <c r="BF137" s="445"/>
      <c r="BG137" s="445"/>
      <c r="BH137" s="445"/>
      <c r="BI137" s="445"/>
      <c r="BJ137" s="445"/>
      <c r="BK137" s="445"/>
      <c r="BL137" s="445"/>
      <c r="BM137" s="445"/>
      <c r="BN137" s="445"/>
      <c r="BO137" s="445"/>
      <c r="BP137" s="446"/>
      <c r="BQ137" s="446"/>
      <c r="BR137" s="446"/>
      <c r="BS137" s="446"/>
      <c r="BT137" s="446"/>
      <c r="BU137" s="446"/>
      <c r="BV137" s="446"/>
      <c r="BW137" s="446"/>
      <c r="BX137" s="446"/>
      <c r="BY137" s="446"/>
      <c r="BZ137" s="447"/>
      <c r="CA137" s="447"/>
      <c r="CB137" s="447"/>
      <c r="CC137" s="447"/>
      <c r="CD137" s="447"/>
      <c r="CE137" s="447"/>
      <c r="CF137" s="447"/>
      <c r="CG137" s="447"/>
      <c r="CH137" s="447"/>
      <c r="CI137" s="447"/>
      <c r="CJ137" s="447"/>
      <c r="CK137" s="447"/>
      <c r="CL137" s="447"/>
      <c r="CM137" s="448"/>
      <c r="CN137" s="448"/>
      <c r="CO137" s="448"/>
      <c r="CP137" s="448"/>
      <c r="CQ137" s="448"/>
      <c r="CR137" s="448"/>
      <c r="CS137" s="448"/>
      <c r="CT137" s="448"/>
      <c r="CU137" s="448"/>
      <c r="CV137" s="448"/>
      <c r="CW137" s="448"/>
      <c r="CX137" s="448"/>
      <c r="CY137" s="449"/>
      <c r="CZ137" s="449"/>
      <c r="DA137" s="449"/>
      <c r="DB137" s="449"/>
      <c r="DC137" s="449"/>
      <c r="DD137" s="449"/>
      <c r="DE137" s="449"/>
      <c r="DF137" s="449"/>
      <c r="DG137" s="449"/>
      <c r="DH137" s="449"/>
      <c r="DI137" s="449"/>
      <c r="DJ137" s="449"/>
      <c r="DK137" s="449"/>
      <c r="DL137" s="450"/>
      <c r="DM137" s="450"/>
      <c r="DN137" s="450"/>
      <c r="DO137" s="450"/>
      <c r="DP137" s="450"/>
      <c r="DQ137" s="450"/>
      <c r="DR137" s="450"/>
      <c r="DS137" s="450"/>
      <c r="DT137" s="450"/>
      <c r="DU137" s="450"/>
      <c r="DV137" s="450"/>
      <c r="DW137" s="450"/>
      <c r="DX137" s="450"/>
      <c r="DY137" s="450"/>
      <c r="DZ137" s="444"/>
      <c r="EA137" s="444"/>
      <c r="EB137" s="444"/>
      <c r="EC137" s="444"/>
      <c r="ED137" s="444"/>
      <c r="EE137" s="444"/>
      <c r="EF137" s="444"/>
      <c r="EG137" s="444"/>
      <c r="EH137" s="444"/>
      <c r="EI137" s="444"/>
      <c r="EJ137" s="444"/>
      <c r="EK137" s="444"/>
      <c r="EL137" s="444"/>
      <c r="EM137" s="444"/>
      <c r="EN137" s="445"/>
      <c r="EO137" s="445"/>
      <c r="EP137" s="445"/>
      <c r="EQ137" s="445"/>
      <c r="ER137" s="445"/>
      <c r="ES137" s="445"/>
      <c r="ET137" s="445"/>
      <c r="EU137" s="445"/>
      <c r="EV137" s="445"/>
      <c r="EW137" s="445"/>
      <c r="EX137" s="445"/>
      <c r="EY137" s="445"/>
      <c r="EZ137" s="445"/>
      <c r="FA137" s="445"/>
      <c r="FB137" s="446"/>
      <c r="FC137" s="446"/>
      <c r="FD137" s="446"/>
      <c r="FE137" s="446"/>
      <c r="FF137" s="446"/>
      <c r="FG137" s="446"/>
      <c r="FH137" s="446"/>
      <c r="FI137" s="446"/>
    </row>
    <row r="138" spans="1:165" s="541" customFormat="1" x14ac:dyDescent="0.25">
      <c r="A138" s="584"/>
      <c r="B138" s="181"/>
      <c r="C138" s="557"/>
      <c r="D138" s="558"/>
      <c r="E138" s="588" t="s">
        <v>261</v>
      </c>
      <c r="F138" s="588"/>
      <c r="G138" s="588"/>
      <c r="H138" s="588"/>
      <c r="I138" s="588"/>
      <c r="J138" s="588"/>
      <c r="K138" s="589"/>
      <c r="L138" s="588"/>
      <c r="M138" s="555"/>
      <c r="N138" s="555"/>
      <c r="O138" s="3586"/>
      <c r="P138" s="3586"/>
      <c r="Q138" s="580"/>
      <c r="R138" s="580"/>
      <c r="S138" s="581"/>
      <c r="T138" s="581"/>
      <c r="U138" s="582"/>
      <c r="V138" s="582"/>
      <c r="W138" s="583"/>
      <c r="X138" s="583"/>
      <c r="Y138" s="563"/>
      <c r="Z138" s="563"/>
      <c r="AA138" s="564"/>
      <c r="AB138" s="439"/>
      <c r="AC138" s="439"/>
      <c r="AD138" s="439"/>
      <c r="AE138" s="438"/>
      <c r="AF138" s="438"/>
      <c r="AG138" s="438"/>
      <c r="AH138" s="438"/>
      <c r="AI138" s="438"/>
      <c r="AJ138" s="440"/>
      <c r="AK138" s="441"/>
      <c r="AL138" s="441"/>
      <c r="AM138" s="442"/>
      <c r="AN138" s="442"/>
      <c r="AO138" s="442"/>
      <c r="AP138" s="442"/>
      <c r="AQ138" s="442"/>
      <c r="AR138" s="442"/>
      <c r="AS138" s="442"/>
      <c r="AT138" s="442"/>
      <c r="AU138" s="443"/>
      <c r="AV138" s="443"/>
      <c r="AW138" s="444"/>
      <c r="AX138" s="444"/>
      <c r="AY138" s="444"/>
      <c r="AZ138" s="444"/>
      <c r="BA138" s="444"/>
      <c r="BB138" s="444"/>
      <c r="BC138" s="444"/>
      <c r="BD138" s="444"/>
      <c r="BE138" s="445"/>
      <c r="BF138" s="445"/>
      <c r="BG138" s="445"/>
      <c r="BH138" s="445"/>
      <c r="BI138" s="445"/>
      <c r="BJ138" s="445"/>
      <c r="BK138" s="445"/>
      <c r="BL138" s="445"/>
      <c r="BM138" s="445"/>
      <c r="BN138" s="445"/>
      <c r="BO138" s="445"/>
      <c r="BP138" s="446"/>
      <c r="BQ138" s="446"/>
      <c r="BR138" s="446"/>
      <c r="BS138" s="446"/>
      <c r="BT138" s="446"/>
      <c r="BU138" s="446"/>
      <c r="BV138" s="446"/>
      <c r="BW138" s="446"/>
      <c r="BX138" s="446"/>
      <c r="BY138" s="446"/>
      <c r="BZ138" s="447"/>
      <c r="CA138" s="447"/>
      <c r="CB138" s="447"/>
      <c r="CC138" s="447"/>
      <c r="CD138" s="447"/>
      <c r="CE138" s="447"/>
      <c r="CF138" s="447"/>
      <c r="CG138" s="447"/>
      <c r="CH138" s="447"/>
      <c r="CI138" s="447"/>
      <c r="CJ138" s="447"/>
      <c r="CK138" s="447"/>
      <c r="CL138" s="447"/>
      <c r="CM138" s="448"/>
      <c r="CN138" s="448"/>
      <c r="CO138" s="448"/>
      <c r="CP138" s="448"/>
      <c r="CQ138" s="448"/>
      <c r="CR138" s="448"/>
      <c r="CS138" s="448"/>
      <c r="CT138" s="448"/>
      <c r="CU138" s="448"/>
      <c r="CV138" s="448"/>
      <c r="CW138" s="448"/>
      <c r="CX138" s="448"/>
      <c r="CY138" s="449"/>
      <c r="CZ138" s="449"/>
      <c r="DA138" s="449"/>
      <c r="DB138" s="449"/>
      <c r="DC138" s="449"/>
      <c r="DD138" s="449"/>
      <c r="DE138" s="449"/>
      <c r="DF138" s="449"/>
      <c r="DG138" s="449"/>
      <c r="DH138" s="449"/>
      <c r="DI138" s="449"/>
      <c r="DJ138" s="449"/>
      <c r="DK138" s="449"/>
      <c r="DL138" s="450"/>
      <c r="DM138" s="450"/>
      <c r="DN138" s="450"/>
      <c r="DO138" s="450"/>
      <c r="DP138" s="450"/>
      <c r="DQ138" s="450"/>
      <c r="DR138" s="450"/>
      <c r="DS138" s="450"/>
      <c r="DT138" s="450"/>
      <c r="DU138" s="450"/>
      <c r="DV138" s="450"/>
      <c r="DW138" s="450"/>
      <c r="DX138" s="450"/>
      <c r="DY138" s="450"/>
      <c r="DZ138" s="444"/>
      <c r="EA138" s="444"/>
      <c r="EB138" s="444"/>
      <c r="EC138" s="444"/>
      <c r="ED138" s="444"/>
      <c r="EE138" s="444"/>
      <c r="EF138" s="444"/>
      <c r="EG138" s="444"/>
      <c r="EH138" s="444"/>
      <c r="EI138" s="444"/>
      <c r="EJ138" s="444"/>
      <c r="EK138" s="444"/>
      <c r="EL138" s="444"/>
      <c r="EM138" s="444"/>
      <c r="EN138" s="445"/>
      <c r="EO138" s="445"/>
      <c r="EP138" s="445"/>
      <c r="EQ138" s="445"/>
      <c r="ER138" s="445"/>
      <c r="ES138" s="445"/>
      <c r="ET138" s="445"/>
      <c r="EU138" s="445"/>
      <c r="EV138" s="445"/>
      <c r="EW138" s="445"/>
      <c r="EX138" s="445"/>
      <c r="EY138" s="445"/>
      <c r="EZ138" s="445"/>
      <c r="FA138" s="445"/>
      <c r="FB138" s="446"/>
      <c r="FC138" s="446"/>
      <c r="FD138" s="446"/>
      <c r="FE138" s="446"/>
      <c r="FF138" s="446"/>
      <c r="FG138" s="446"/>
      <c r="FH138" s="446"/>
      <c r="FI138" s="446"/>
    </row>
    <row r="139" spans="1:165" s="541" customFormat="1" x14ac:dyDescent="0.25">
      <c r="A139" s="574"/>
      <c r="B139" s="437"/>
      <c r="C139" s="557"/>
      <c r="D139" s="558"/>
      <c r="E139" s="590">
        <v>1</v>
      </c>
      <c r="F139" s="591"/>
      <c r="G139" s="592" t="str">
        <f t="array" aca="1" ref="G139" ca="1">INDEX(joueurs,SMALL(IF(victoires=J139,ROW(INDIRECT("1:"&amp;ROWS(joueurs)))),COUNTIF(J$139:J139,J139)))</f>
        <v>Franck-David</v>
      </c>
      <c r="H139" s="592"/>
      <c r="I139" s="593"/>
      <c r="J139" s="594">
        <f>LARGE(victoires,ROWS($1:1))</f>
        <v>19</v>
      </c>
      <c r="K139" s="595">
        <f t="shared" ref="K139:K148" ca="1" si="39">INDEX($A$7:$G$108,MATCH(G139,$A$7:$A$108,0),7)</f>
        <v>0.19387755102040816</v>
      </c>
      <c r="L139" s="596"/>
      <c r="M139" s="555"/>
      <c r="N139" s="555"/>
      <c r="O139" s="3586"/>
      <c r="P139" s="3586"/>
      <c r="Q139" s="565"/>
      <c r="R139" s="566"/>
      <c r="S139" s="567"/>
      <c r="T139" s="567"/>
      <c r="U139" s="562"/>
      <c r="V139" s="139"/>
      <c r="W139" s="145"/>
      <c r="X139" s="145"/>
      <c r="Y139" s="396"/>
      <c r="Z139" s="563"/>
      <c r="AA139" s="564"/>
      <c r="AB139" s="439"/>
      <c r="AC139" s="439"/>
      <c r="AD139" s="439"/>
      <c r="AE139" s="438"/>
      <c r="AF139" s="438"/>
      <c r="AG139" s="438"/>
      <c r="AH139" s="438"/>
      <c r="AI139" s="438"/>
      <c r="AJ139" s="440"/>
      <c r="AK139" s="441"/>
      <c r="AL139" s="441"/>
      <c r="AM139" s="442"/>
      <c r="AN139" s="442"/>
      <c r="AO139" s="442"/>
      <c r="AP139" s="442"/>
      <c r="AQ139" s="442"/>
      <c r="AR139" s="442"/>
      <c r="AS139" s="442"/>
      <c r="AT139" s="442"/>
      <c r="AU139" s="443"/>
      <c r="AV139" s="443"/>
      <c r="AW139" s="444"/>
      <c r="AX139" s="444"/>
      <c r="AY139" s="444"/>
      <c r="AZ139" s="444"/>
      <c r="BA139" s="444"/>
      <c r="BB139" s="444"/>
      <c r="BC139" s="444"/>
      <c r="BD139" s="444"/>
      <c r="BE139" s="445"/>
      <c r="BF139" s="445"/>
      <c r="BG139" s="445"/>
      <c r="BH139" s="445"/>
      <c r="BI139" s="445"/>
      <c r="BJ139" s="445"/>
      <c r="BK139" s="445"/>
      <c r="BL139" s="445"/>
      <c r="BM139" s="445"/>
      <c r="BN139" s="445"/>
      <c r="BO139" s="445"/>
      <c r="BP139" s="446"/>
      <c r="BQ139" s="446"/>
      <c r="BR139" s="446"/>
      <c r="BS139" s="446"/>
      <c r="BT139" s="446"/>
      <c r="BU139" s="446"/>
      <c r="BV139" s="446"/>
      <c r="BW139" s="446"/>
      <c r="BX139" s="446"/>
      <c r="BY139" s="446"/>
      <c r="BZ139" s="447"/>
      <c r="CA139" s="447"/>
      <c r="CB139" s="447"/>
      <c r="CC139" s="447"/>
      <c r="CD139" s="447"/>
      <c r="CE139" s="447"/>
      <c r="CF139" s="447"/>
      <c r="CG139" s="447"/>
      <c r="CH139" s="447"/>
      <c r="CI139" s="447"/>
      <c r="CJ139" s="447"/>
      <c r="CK139" s="447"/>
      <c r="CL139" s="447"/>
      <c r="CM139" s="448"/>
      <c r="CN139" s="448"/>
      <c r="CO139" s="448"/>
      <c r="CP139" s="448"/>
      <c r="CQ139" s="448"/>
      <c r="CR139" s="448"/>
      <c r="CS139" s="448"/>
      <c r="CT139" s="448"/>
      <c r="CU139" s="448"/>
      <c r="CV139" s="448"/>
      <c r="CW139" s="448"/>
      <c r="CX139" s="448"/>
      <c r="CY139" s="449"/>
      <c r="CZ139" s="449"/>
      <c r="DA139" s="449"/>
      <c r="DB139" s="449"/>
      <c r="DC139" s="449"/>
      <c r="DD139" s="449"/>
      <c r="DE139" s="449"/>
      <c r="DF139" s="449"/>
      <c r="DG139" s="449"/>
      <c r="DH139" s="449"/>
      <c r="DI139" s="449"/>
      <c r="DJ139" s="449"/>
      <c r="DK139" s="449"/>
      <c r="DL139" s="450"/>
      <c r="DM139" s="450"/>
      <c r="DN139" s="450"/>
      <c r="DO139" s="450"/>
      <c r="DP139" s="450"/>
      <c r="DQ139" s="450"/>
      <c r="DR139" s="450"/>
      <c r="DS139" s="450"/>
      <c r="DT139" s="450"/>
      <c r="DU139" s="450"/>
      <c r="DV139" s="450"/>
      <c r="DW139" s="450"/>
      <c r="DX139" s="450"/>
      <c r="DY139" s="450"/>
      <c r="DZ139" s="444"/>
      <c r="EA139" s="444"/>
      <c r="EB139" s="444"/>
      <c r="EC139" s="444"/>
      <c r="ED139" s="444"/>
      <c r="EE139" s="444"/>
      <c r="EF139" s="444"/>
      <c r="EG139" s="444"/>
      <c r="EH139" s="444"/>
      <c r="EI139" s="444"/>
      <c r="EJ139" s="444"/>
      <c r="EK139" s="444"/>
      <c r="EL139" s="444"/>
      <c r="EM139" s="444"/>
      <c r="EN139" s="445"/>
      <c r="EO139" s="445"/>
      <c r="EP139" s="445"/>
      <c r="EQ139" s="445"/>
      <c r="ER139" s="445"/>
      <c r="ES139" s="445"/>
      <c r="ET139" s="445"/>
      <c r="EU139" s="445"/>
      <c r="EV139" s="445"/>
      <c r="EW139" s="445"/>
      <c r="EX139" s="445"/>
      <c r="EY139" s="445"/>
      <c r="EZ139" s="445"/>
      <c r="FA139" s="445"/>
      <c r="FB139" s="446"/>
      <c r="FC139" s="446"/>
      <c r="FD139" s="446"/>
      <c r="FE139" s="446"/>
      <c r="FF139" s="446"/>
      <c r="FG139" s="446"/>
      <c r="FH139" s="446"/>
      <c r="FI139" s="446"/>
    </row>
    <row r="140" spans="1:165" s="541" customFormat="1" x14ac:dyDescent="0.25">
      <c r="A140" s="584"/>
      <c r="B140" s="181"/>
      <c r="C140" s="557"/>
      <c r="D140" s="558"/>
      <c r="E140" s="590">
        <v>2</v>
      </c>
      <c r="F140" s="591"/>
      <c r="G140" s="592" t="str">
        <f t="array" aca="1" ref="G140" ca="1">INDEX(joueurs,SMALL(IF(victoires=J140,ROW(INDIRECT("1:"&amp;ROWS(joueurs)))),COUNTIF(J$139:J140,J140)))</f>
        <v>Rob</v>
      </c>
      <c r="H140" s="592"/>
      <c r="I140" s="593"/>
      <c r="J140" s="594">
        <f>LARGE(victoires,ROWS($1:2))</f>
        <v>13</v>
      </c>
      <c r="K140" s="595">
        <f t="shared" ca="1" si="39"/>
        <v>0.12264150943396226</v>
      </c>
      <c r="L140" s="596"/>
      <c r="M140" s="555"/>
      <c r="N140" s="555"/>
      <c r="O140" s="3586"/>
      <c r="P140" s="3586"/>
      <c r="Q140" s="565"/>
      <c r="R140" s="566"/>
      <c r="S140" s="567"/>
      <c r="T140" s="567"/>
      <c r="U140" s="562"/>
      <c r="V140" s="139"/>
      <c r="W140" s="145"/>
      <c r="X140" s="145"/>
      <c r="Y140" s="396"/>
      <c r="Z140" s="563"/>
      <c r="AA140" s="564"/>
      <c r="AB140" s="439"/>
      <c r="AC140" s="439"/>
      <c r="AD140" s="439"/>
      <c r="AE140" s="438"/>
      <c r="AF140" s="438"/>
      <c r="AG140" s="438"/>
      <c r="AH140" s="438"/>
      <c r="AI140" s="438"/>
      <c r="AJ140" s="440"/>
      <c r="AK140" s="441"/>
      <c r="AL140" s="441"/>
      <c r="AM140" s="442"/>
      <c r="AN140" s="442"/>
      <c r="AO140" s="442"/>
      <c r="AP140" s="442"/>
      <c r="AQ140" s="442"/>
      <c r="AR140" s="442"/>
      <c r="AS140" s="442"/>
      <c r="AT140" s="442"/>
      <c r="AU140" s="443"/>
      <c r="AV140" s="443"/>
      <c r="AW140" s="444"/>
      <c r="AX140" s="444"/>
      <c r="AY140" s="444"/>
      <c r="AZ140" s="444"/>
      <c r="BA140" s="444"/>
      <c r="BB140" s="444"/>
      <c r="BC140" s="444"/>
      <c r="BD140" s="444"/>
      <c r="BE140" s="445"/>
      <c r="BF140" s="445"/>
      <c r="BG140" s="445"/>
      <c r="BH140" s="445"/>
      <c r="BI140" s="445"/>
      <c r="BJ140" s="445"/>
      <c r="BK140" s="445"/>
      <c r="BL140" s="445"/>
      <c r="BM140" s="445"/>
      <c r="BN140" s="445"/>
      <c r="BO140" s="445"/>
      <c r="BP140" s="446"/>
      <c r="BQ140" s="446"/>
      <c r="BR140" s="446"/>
      <c r="BS140" s="446"/>
      <c r="BT140" s="446"/>
      <c r="BU140" s="446"/>
      <c r="BV140" s="446"/>
      <c r="BW140" s="446"/>
      <c r="BX140" s="446"/>
      <c r="BY140" s="446"/>
      <c r="BZ140" s="447"/>
      <c r="CA140" s="447"/>
      <c r="CB140" s="447"/>
      <c r="CC140" s="447"/>
      <c r="CD140" s="447"/>
      <c r="CE140" s="447"/>
      <c r="CF140" s="447"/>
      <c r="CG140" s="447"/>
      <c r="CH140" s="447"/>
      <c r="CI140" s="447"/>
      <c r="CJ140" s="447"/>
      <c r="CK140" s="447"/>
      <c r="CL140" s="447"/>
      <c r="CM140" s="448"/>
      <c r="CN140" s="448"/>
      <c r="CO140" s="448"/>
      <c r="CP140" s="448"/>
      <c r="CQ140" s="448"/>
      <c r="CR140" s="448"/>
      <c r="CS140" s="448"/>
      <c r="CT140" s="448"/>
      <c r="CU140" s="448"/>
      <c r="CV140" s="448"/>
      <c r="CW140" s="448"/>
      <c r="CX140" s="448"/>
      <c r="CY140" s="449"/>
      <c r="CZ140" s="449"/>
      <c r="DA140" s="449"/>
      <c r="DB140" s="449"/>
      <c r="DC140" s="449"/>
      <c r="DD140" s="449"/>
      <c r="DE140" s="449"/>
      <c r="DF140" s="449"/>
      <c r="DG140" s="449"/>
      <c r="DH140" s="449"/>
      <c r="DI140" s="449"/>
      <c r="DJ140" s="449"/>
      <c r="DK140" s="449"/>
      <c r="DL140" s="450"/>
      <c r="DM140" s="450"/>
      <c r="DN140" s="450"/>
      <c r="DO140" s="450"/>
      <c r="DP140" s="450"/>
      <c r="DQ140" s="450"/>
      <c r="DR140" s="450"/>
      <c r="DS140" s="450"/>
      <c r="DT140" s="450"/>
      <c r="DU140" s="450"/>
      <c r="DV140" s="450"/>
      <c r="DW140" s="450"/>
      <c r="DX140" s="450"/>
      <c r="DY140" s="450"/>
      <c r="DZ140" s="444"/>
      <c r="EA140" s="444"/>
      <c r="EB140" s="444"/>
      <c r="EC140" s="444"/>
      <c r="ED140" s="444"/>
      <c r="EE140" s="444"/>
      <c r="EF140" s="444"/>
      <c r="EG140" s="444"/>
      <c r="EH140" s="444"/>
      <c r="EI140" s="444"/>
      <c r="EJ140" s="444"/>
      <c r="EK140" s="444"/>
      <c r="EL140" s="444"/>
      <c r="EM140" s="444"/>
      <c r="EN140" s="445"/>
      <c r="EO140" s="445"/>
      <c r="EP140" s="445"/>
      <c r="EQ140" s="445"/>
      <c r="ER140" s="445"/>
      <c r="ES140" s="445"/>
      <c r="ET140" s="445"/>
      <c r="EU140" s="445"/>
      <c r="EV140" s="445"/>
      <c r="EW140" s="445"/>
      <c r="EX140" s="445"/>
      <c r="EY140" s="445"/>
      <c r="EZ140" s="445"/>
      <c r="FA140" s="445"/>
      <c r="FB140" s="446"/>
      <c r="FC140" s="446"/>
      <c r="FD140" s="446"/>
      <c r="FE140" s="446"/>
      <c r="FF140" s="446"/>
      <c r="FG140" s="446"/>
      <c r="FH140" s="446"/>
      <c r="FI140" s="446"/>
    </row>
    <row r="141" spans="1:165" s="541" customFormat="1" x14ac:dyDescent="0.25">
      <c r="A141" s="584"/>
      <c r="B141" s="181"/>
      <c r="C141" s="557"/>
      <c r="D141" s="558"/>
      <c r="E141" s="590">
        <v>3</v>
      </c>
      <c r="F141" s="591"/>
      <c r="G141" s="592" t="str">
        <f t="array" aca="1" ref="G141" ca="1">INDEX(joueurs,SMALL(IF(victoires=J141,ROW(INDIRECT("1:"&amp;ROWS(joueurs)))),COUNTIF(J$139:J141,J141)))</f>
        <v>Dams</v>
      </c>
      <c r="H141" s="592"/>
      <c r="I141" s="593"/>
      <c r="J141" s="594">
        <f>LARGE(victoires,ROWS($1:3))</f>
        <v>10</v>
      </c>
      <c r="K141" s="595">
        <f t="shared" ca="1" si="39"/>
        <v>7.3529411764705885E-2</v>
      </c>
      <c r="L141" s="596"/>
      <c r="M141" s="555"/>
      <c r="N141" s="555"/>
      <c r="O141" s="3586"/>
      <c r="P141" s="3586"/>
      <c r="Q141" s="565"/>
      <c r="R141" s="566"/>
      <c r="S141" s="567"/>
      <c r="T141" s="567"/>
      <c r="U141" s="562"/>
      <c r="V141" s="139"/>
      <c r="W141" s="145"/>
      <c r="X141" s="145"/>
      <c r="Y141" s="396"/>
      <c r="Z141" s="563"/>
      <c r="AA141" s="564"/>
      <c r="AB141" s="439"/>
      <c r="AC141" s="439"/>
      <c r="AD141" s="439"/>
      <c r="AE141" s="438"/>
      <c r="AF141" s="438"/>
      <c r="AG141" s="438"/>
      <c r="AH141" s="438"/>
      <c r="AI141" s="438"/>
      <c r="AJ141" s="440"/>
      <c r="AK141" s="441"/>
      <c r="AL141" s="441"/>
      <c r="AM141" s="442"/>
      <c r="AN141" s="442"/>
      <c r="AO141" s="442"/>
      <c r="AP141" s="442"/>
      <c r="AQ141" s="442"/>
      <c r="AR141" s="442"/>
      <c r="AS141" s="442"/>
      <c r="AT141" s="442"/>
      <c r="AU141" s="443"/>
      <c r="AV141" s="443"/>
      <c r="AW141" s="444"/>
      <c r="AX141" s="444"/>
      <c r="AY141" s="444"/>
      <c r="AZ141" s="444"/>
      <c r="BA141" s="444"/>
      <c r="BB141" s="444"/>
      <c r="BC141" s="444"/>
      <c r="BD141" s="444"/>
      <c r="BE141" s="445"/>
      <c r="BF141" s="445"/>
      <c r="BG141" s="445"/>
      <c r="BH141" s="445"/>
      <c r="BI141" s="445"/>
      <c r="BJ141" s="445"/>
      <c r="BK141" s="445"/>
      <c r="BL141" s="445"/>
      <c r="BM141" s="445"/>
      <c r="BN141" s="445"/>
      <c r="BO141" s="445"/>
      <c r="BP141" s="446"/>
      <c r="BQ141" s="446"/>
      <c r="BR141" s="446"/>
      <c r="BS141" s="446"/>
      <c r="BT141" s="446"/>
      <c r="BU141" s="446"/>
      <c r="BV141" s="446"/>
      <c r="BW141" s="446"/>
      <c r="BX141" s="446"/>
      <c r="BY141" s="446"/>
      <c r="BZ141" s="447"/>
      <c r="CA141" s="447"/>
      <c r="CB141" s="447"/>
      <c r="CC141" s="447"/>
      <c r="CD141" s="447"/>
      <c r="CE141" s="447"/>
      <c r="CF141" s="447"/>
      <c r="CG141" s="447"/>
      <c r="CH141" s="447"/>
      <c r="CI141" s="447"/>
      <c r="CJ141" s="447"/>
      <c r="CK141" s="447"/>
      <c r="CL141" s="447"/>
      <c r="CM141" s="448"/>
      <c r="CN141" s="448"/>
      <c r="CO141" s="448"/>
      <c r="CP141" s="448"/>
      <c r="CQ141" s="448"/>
      <c r="CR141" s="448"/>
      <c r="CS141" s="448"/>
      <c r="CT141" s="448"/>
      <c r="CU141" s="448"/>
      <c r="CV141" s="448"/>
      <c r="CW141" s="448"/>
      <c r="CX141" s="448"/>
      <c r="CY141" s="449"/>
      <c r="CZ141" s="449"/>
      <c r="DA141" s="449"/>
      <c r="DB141" s="449"/>
      <c r="DC141" s="449"/>
      <c r="DD141" s="449"/>
      <c r="DE141" s="449"/>
      <c r="DF141" s="449"/>
      <c r="DG141" s="449"/>
      <c r="DH141" s="449"/>
      <c r="DI141" s="449"/>
      <c r="DJ141" s="449"/>
      <c r="DK141" s="449"/>
      <c r="DL141" s="450"/>
      <c r="DM141" s="450"/>
      <c r="DN141" s="450"/>
      <c r="DO141" s="450"/>
      <c r="DP141" s="450"/>
      <c r="DQ141" s="450"/>
      <c r="DR141" s="450"/>
      <c r="DS141" s="450"/>
      <c r="DT141" s="450"/>
      <c r="DU141" s="450"/>
      <c r="DV141" s="450"/>
      <c r="DW141" s="450"/>
      <c r="DX141" s="450"/>
      <c r="DY141" s="450"/>
      <c r="DZ141" s="444"/>
      <c r="EA141" s="444"/>
      <c r="EB141" s="444"/>
      <c r="EC141" s="444"/>
      <c r="ED141" s="444"/>
      <c r="EE141" s="444"/>
      <c r="EF141" s="444"/>
      <c r="EG141" s="444"/>
      <c r="EH141" s="444"/>
      <c r="EI141" s="444"/>
      <c r="EJ141" s="444"/>
      <c r="EK141" s="444"/>
      <c r="EL141" s="444"/>
      <c r="EM141" s="444"/>
      <c r="EN141" s="445"/>
      <c r="EO141" s="445"/>
      <c r="EP141" s="445"/>
      <c r="EQ141" s="445"/>
      <c r="ER141" s="445"/>
      <c r="ES141" s="445"/>
      <c r="ET141" s="445"/>
      <c r="EU141" s="445"/>
      <c r="EV141" s="445"/>
      <c r="EW141" s="445"/>
      <c r="EX141" s="445"/>
      <c r="EY141" s="445"/>
      <c r="EZ141" s="445"/>
      <c r="FA141" s="445"/>
      <c r="FB141" s="446"/>
      <c r="FC141" s="446"/>
      <c r="FD141" s="446"/>
      <c r="FE141" s="446"/>
      <c r="FF141" s="446"/>
      <c r="FG141" s="446"/>
      <c r="FH141" s="446"/>
      <c r="FI141" s="446"/>
    </row>
    <row r="142" spans="1:165" s="541" customFormat="1" x14ac:dyDescent="0.25">
      <c r="A142" s="584"/>
      <c r="B142" s="181"/>
      <c r="C142" s="557"/>
      <c r="D142" s="558"/>
      <c r="E142" s="590">
        <v>4</v>
      </c>
      <c r="F142" s="591"/>
      <c r="G142" s="592" t="str">
        <f t="array" aca="1" ref="G142" ca="1">INDEX(joueurs,SMALL(IF(victoires=J142,ROW(INDIRECT("1:"&amp;ROWS(joueurs)))),COUNTIF(J$139:J142,J142)))</f>
        <v>Pilou</v>
      </c>
      <c r="H142" s="592"/>
      <c r="I142" s="593"/>
      <c r="J142" s="594">
        <f>LARGE(victoires,ROWS($1:4))</f>
        <v>9</v>
      </c>
      <c r="K142" s="595">
        <f t="shared" ca="1" si="39"/>
        <v>0.12857142857142856</v>
      </c>
      <c r="L142" s="596"/>
      <c r="M142" s="555"/>
      <c r="N142" s="555"/>
      <c r="O142" s="3586"/>
      <c r="P142" s="3586"/>
      <c r="Q142" s="565"/>
      <c r="R142" s="566"/>
      <c r="S142" s="567"/>
      <c r="T142" s="567"/>
      <c r="U142" s="562"/>
      <c r="V142" s="139"/>
      <c r="W142" s="145"/>
      <c r="X142" s="145"/>
      <c r="Y142" s="396"/>
      <c r="Z142" s="563"/>
      <c r="AA142" s="564"/>
      <c r="AB142" s="439"/>
      <c r="AC142" s="439"/>
      <c r="AD142" s="439"/>
      <c r="AE142" s="438"/>
      <c r="AF142" s="438"/>
      <c r="AG142" s="438"/>
      <c r="AH142" s="438"/>
      <c r="AI142" s="438"/>
      <c r="AJ142" s="440"/>
      <c r="AK142" s="441"/>
      <c r="AL142" s="441"/>
      <c r="AM142" s="442"/>
      <c r="AN142" s="442"/>
      <c r="AO142" s="442"/>
      <c r="AP142" s="442"/>
      <c r="AQ142" s="442"/>
      <c r="AR142" s="442"/>
      <c r="AS142" s="442"/>
      <c r="AT142" s="442"/>
      <c r="AU142" s="443"/>
      <c r="AV142" s="443"/>
      <c r="AW142" s="444"/>
      <c r="AX142" s="444"/>
      <c r="AY142" s="444"/>
      <c r="AZ142" s="444"/>
      <c r="BA142" s="444"/>
      <c r="BB142" s="444"/>
      <c r="BC142" s="444"/>
      <c r="BD142" s="444"/>
      <c r="BE142" s="445"/>
      <c r="BF142" s="445"/>
      <c r="BG142" s="445"/>
      <c r="BH142" s="445"/>
      <c r="BI142" s="445"/>
      <c r="BJ142" s="445"/>
      <c r="BK142" s="445"/>
      <c r="BL142" s="445"/>
      <c r="BM142" s="445"/>
      <c r="BN142" s="445"/>
      <c r="BO142" s="445"/>
      <c r="BP142" s="446"/>
      <c r="BQ142" s="446"/>
      <c r="BR142" s="446"/>
      <c r="BS142" s="446"/>
      <c r="BT142" s="446"/>
      <c r="BU142" s="446"/>
      <c r="BV142" s="446"/>
      <c r="BW142" s="446"/>
      <c r="BX142" s="446"/>
      <c r="BY142" s="446"/>
      <c r="BZ142" s="447"/>
      <c r="CA142" s="447"/>
      <c r="CB142" s="447"/>
      <c r="CC142" s="447"/>
      <c r="CD142" s="447"/>
      <c r="CE142" s="447"/>
      <c r="CF142" s="447"/>
      <c r="CG142" s="447"/>
      <c r="CH142" s="447"/>
      <c r="CI142" s="447"/>
      <c r="CJ142" s="447"/>
      <c r="CK142" s="447"/>
      <c r="CL142" s="447"/>
      <c r="CM142" s="448"/>
      <c r="CN142" s="448"/>
      <c r="CO142" s="448"/>
      <c r="CP142" s="448"/>
      <c r="CQ142" s="448"/>
      <c r="CR142" s="448"/>
      <c r="CS142" s="448"/>
      <c r="CT142" s="448"/>
      <c r="CU142" s="448"/>
      <c r="CV142" s="448"/>
      <c r="CW142" s="448"/>
      <c r="CX142" s="448"/>
      <c r="CY142" s="449"/>
      <c r="CZ142" s="449"/>
      <c r="DA142" s="449"/>
      <c r="DB142" s="449"/>
      <c r="DC142" s="449"/>
      <c r="DD142" s="449"/>
      <c r="DE142" s="449"/>
      <c r="DF142" s="449"/>
      <c r="DG142" s="449"/>
      <c r="DH142" s="449"/>
      <c r="DI142" s="449"/>
      <c r="DJ142" s="449"/>
      <c r="DK142" s="449"/>
      <c r="DL142" s="450"/>
      <c r="DM142" s="450"/>
      <c r="DN142" s="450"/>
      <c r="DO142" s="450"/>
      <c r="DP142" s="450"/>
      <c r="DQ142" s="450"/>
      <c r="DR142" s="450"/>
      <c r="DS142" s="450"/>
      <c r="DT142" s="450"/>
      <c r="DU142" s="450"/>
      <c r="DV142" s="450"/>
      <c r="DW142" s="450"/>
      <c r="DX142" s="450"/>
      <c r="DY142" s="450"/>
      <c r="DZ142" s="444"/>
      <c r="EA142" s="444"/>
      <c r="EB142" s="444"/>
      <c r="EC142" s="444"/>
      <c r="ED142" s="444"/>
      <c r="EE142" s="444"/>
      <c r="EF142" s="444"/>
      <c r="EG142" s="444"/>
      <c r="EH142" s="444"/>
      <c r="EI142" s="444"/>
      <c r="EJ142" s="444"/>
      <c r="EK142" s="444"/>
      <c r="EL142" s="444"/>
      <c r="EM142" s="444"/>
      <c r="EN142" s="445"/>
      <c r="EO142" s="445"/>
      <c r="EP142" s="445"/>
      <c r="EQ142" s="445"/>
      <c r="ER142" s="445"/>
      <c r="ES142" s="445"/>
      <c r="ET142" s="445"/>
      <c r="EU142" s="445"/>
      <c r="EV142" s="445"/>
      <c r="EW142" s="445"/>
      <c r="EX142" s="445"/>
      <c r="EY142" s="445"/>
      <c r="EZ142" s="445"/>
      <c r="FA142" s="445"/>
      <c r="FB142" s="446"/>
      <c r="FC142" s="446"/>
      <c r="FD142" s="446"/>
      <c r="FE142" s="446"/>
      <c r="FF142" s="446"/>
      <c r="FG142" s="446"/>
      <c r="FH142" s="446"/>
      <c r="FI142" s="446"/>
    </row>
    <row r="143" spans="1:165" s="541" customFormat="1" x14ac:dyDescent="0.25">
      <c r="A143" s="584"/>
      <c r="B143" s="181"/>
      <c r="C143" s="557"/>
      <c r="D143" s="558"/>
      <c r="E143" s="590">
        <v>5</v>
      </c>
      <c r="F143" s="591"/>
      <c r="G143" s="592" t="str">
        <f t="array" aca="1" ref="G143" ca="1">INDEX(joueurs,SMALL(IF(victoires=J143,ROW(INDIRECT("1:"&amp;ROWS(joueurs)))),COUNTIF(J$139:J143,J143)))</f>
        <v>Cyrille</v>
      </c>
      <c r="H143" s="592"/>
      <c r="I143" s="593"/>
      <c r="J143" s="594">
        <f>LARGE(victoires,ROWS($1:5))</f>
        <v>8</v>
      </c>
      <c r="K143" s="595">
        <f t="shared" ca="1" si="39"/>
        <v>8.5106382978723402E-2</v>
      </c>
      <c r="L143" s="596"/>
      <c r="M143" s="555"/>
      <c r="N143" s="555"/>
      <c r="O143" s="3586"/>
      <c r="P143" s="3586"/>
      <c r="Q143" s="565"/>
      <c r="R143" s="566"/>
      <c r="S143" s="567"/>
      <c r="T143" s="597"/>
      <c r="U143" s="562"/>
      <c r="V143" s="139"/>
      <c r="W143" s="145"/>
      <c r="X143" s="145"/>
      <c r="Y143" s="396"/>
      <c r="Z143" s="563"/>
      <c r="AA143" s="564"/>
      <c r="AB143" s="439"/>
      <c r="AC143" s="439"/>
      <c r="AD143" s="439"/>
      <c r="AE143" s="438"/>
      <c r="AF143" s="438"/>
      <c r="AG143" s="438"/>
      <c r="AH143" s="438"/>
      <c r="AI143" s="438"/>
      <c r="AJ143" s="440"/>
      <c r="AK143" s="441"/>
      <c r="AL143" s="441"/>
      <c r="AM143" s="442"/>
      <c r="AN143" s="442"/>
      <c r="AO143" s="442"/>
      <c r="AP143" s="442"/>
      <c r="AQ143" s="442"/>
      <c r="AR143" s="442"/>
      <c r="AS143" s="442"/>
      <c r="AT143" s="442"/>
      <c r="AU143" s="443"/>
      <c r="AV143" s="443"/>
      <c r="AW143" s="444"/>
      <c r="AX143" s="444"/>
      <c r="AY143" s="444"/>
      <c r="AZ143" s="444"/>
      <c r="BA143" s="444"/>
      <c r="BB143" s="444"/>
      <c r="BC143" s="444"/>
      <c r="BD143" s="444"/>
      <c r="BE143" s="445"/>
      <c r="BF143" s="445"/>
      <c r="BG143" s="445"/>
      <c r="BH143" s="445"/>
      <c r="BI143" s="445"/>
      <c r="BJ143" s="445"/>
      <c r="BK143" s="445"/>
      <c r="BL143" s="445"/>
      <c r="BM143" s="445"/>
      <c r="BN143" s="445"/>
      <c r="BO143" s="445"/>
      <c r="BP143" s="446"/>
      <c r="BQ143" s="446"/>
      <c r="BR143" s="446"/>
      <c r="BS143" s="446"/>
      <c r="BT143" s="446"/>
      <c r="BU143" s="446"/>
      <c r="BV143" s="446"/>
      <c r="BW143" s="446"/>
      <c r="BX143" s="446"/>
      <c r="BY143" s="446"/>
      <c r="BZ143" s="447"/>
      <c r="CA143" s="447"/>
      <c r="CB143" s="447"/>
      <c r="CC143" s="447"/>
      <c r="CD143" s="447"/>
      <c r="CE143" s="447"/>
      <c r="CF143" s="447"/>
      <c r="CG143" s="447"/>
      <c r="CH143" s="447"/>
      <c r="CI143" s="447"/>
      <c r="CJ143" s="447"/>
      <c r="CK143" s="447"/>
      <c r="CL143" s="447"/>
      <c r="CM143" s="448"/>
      <c r="CN143" s="448"/>
      <c r="CO143" s="448"/>
      <c r="CP143" s="448"/>
      <c r="CQ143" s="448"/>
      <c r="CR143" s="448"/>
      <c r="CS143" s="448"/>
      <c r="CT143" s="448"/>
      <c r="CU143" s="448"/>
      <c r="CV143" s="448"/>
      <c r="CW143" s="448"/>
      <c r="CX143" s="448"/>
      <c r="CY143" s="449"/>
      <c r="CZ143" s="449"/>
      <c r="DA143" s="449"/>
      <c r="DB143" s="449"/>
      <c r="DC143" s="449"/>
      <c r="DD143" s="449"/>
      <c r="DE143" s="449"/>
      <c r="DF143" s="449"/>
      <c r="DG143" s="449"/>
      <c r="DH143" s="449"/>
      <c r="DI143" s="449"/>
      <c r="DJ143" s="449"/>
      <c r="DK143" s="449"/>
      <c r="DL143" s="450"/>
      <c r="DM143" s="450"/>
      <c r="DN143" s="450"/>
      <c r="DO143" s="450"/>
      <c r="DP143" s="450"/>
      <c r="DQ143" s="450"/>
      <c r="DR143" s="450"/>
      <c r="DS143" s="450"/>
      <c r="DT143" s="450"/>
      <c r="DU143" s="450"/>
      <c r="DV143" s="450"/>
      <c r="DW143" s="450"/>
      <c r="DX143" s="450"/>
      <c r="DY143" s="450"/>
      <c r="DZ143" s="444"/>
      <c r="EA143" s="444"/>
      <c r="EB143" s="444"/>
      <c r="EC143" s="444"/>
      <c r="ED143" s="444"/>
      <c r="EE143" s="444"/>
      <c r="EF143" s="444"/>
      <c r="EG143" s="444"/>
      <c r="EH143" s="444"/>
      <c r="EI143" s="444"/>
      <c r="EJ143" s="444"/>
      <c r="EK143" s="444"/>
      <c r="EL143" s="444"/>
      <c r="EM143" s="444"/>
      <c r="EN143" s="445"/>
      <c r="EO143" s="445"/>
      <c r="EP143" s="445"/>
      <c r="EQ143" s="445"/>
      <c r="ER143" s="445"/>
      <c r="ES143" s="445"/>
      <c r="ET143" s="445"/>
      <c r="EU143" s="445"/>
      <c r="EV143" s="445"/>
      <c r="EW143" s="445"/>
      <c r="EX143" s="445"/>
      <c r="EY143" s="445"/>
      <c r="EZ143" s="445"/>
      <c r="FA143" s="445"/>
      <c r="FB143" s="446"/>
      <c r="FC143" s="446"/>
      <c r="FD143" s="446"/>
      <c r="FE143" s="446"/>
      <c r="FF143" s="446"/>
      <c r="FG143" s="446"/>
      <c r="FH143" s="446"/>
      <c r="FI143" s="446"/>
    </row>
    <row r="144" spans="1:165" s="541" customFormat="1" x14ac:dyDescent="0.25">
      <c r="A144" s="584"/>
      <c r="B144" s="181"/>
      <c r="C144" s="557"/>
      <c r="D144" s="558"/>
      <c r="E144" s="590">
        <v>6</v>
      </c>
      <c r="F144" s="591"/>
      <c r="G144" s="592" t="str">
        <f t="array" aca="1" ref="G144" ca="1">INDEX(joueurs,SMALL(IF(victoires=J144,ROW(INDIRECT("1:"&amp;ROWS(joueurs)))),COUNTIF(J$139:J144,J144)))</f>
        <v>Fred</v>
      </c>
      <c r="H144" s="592"/>
      <c r="I144" s="593"/>
      <c r="J144" s="594">
        <f>LARGE(victoires,ROWS($1:6))</f>
        <v>8</v>
      </c>
      <c r="K144" s="595">
        <f t="shared" ca="1" si="39"/>
        <v>7.0175438596491224E-2</v>
      </c>
      <c r="L144" s="596"/>
      <c r="M144" s="555"/>
      <c r="N144" s="555"/>
      <c r="O144" s="3586"/>
      <c r="P144" s="3586"/>
      <c r="Q144" s="565"/>
      <c r="R144" s="566"/>
      <c r="S144" s="567"/>
      <c r="T144" s="567"/>
      <c r="U144" s="562"/>
      <c r="V144" s="139"/>
      <c r="W144" s="145"/>
      <c r="X144" s="145"/>
      <c r="Y144" s="396"/>
      <c r="Z144" s="563"/>
      <c r="AA144" s="564"/>
      <c r="AB144" s="439"/>
      <c r="AC144" s="439"/>
      <c r="AD144" s="439"/>
      <c r="AE144" s="438"/>
      <c r="AF144" s="438"/>
      <c r="AG144" s="438"/>
      <c r="AH144" s="438"/>
      <c r="AI144" s="438"/>
      <c r="AJ144" s="440"/>
      <c r="AK144" s="441"/>
      <c r="AL144" s="441"/>
      <c r="AM144" s="442"/>
      <c r="AN144" s="442"/>
      <c r="AO144" s="442"/>
      <c r="AP144" s="442"/>
      <c r="AQ144" s="442"/>
      <c r="AR144" s="442"/>
      <c r="AS144" s="442"/>
      <c r="AT144" s="442"/>
      <c r="AU144" s="443"/>
      <c r="AV144" s="443"/>
      <c r="AW144" s="444"/>
      <c r="AX144" s="444"/>
      <c r="AY144" s="444"/>
      <c r="AZ144" s="444"/>
      <c r="BA144" s="444"/>
      <c r="BB144" s="444"/>
      <c r="BC144" s="444"/>
      <c r="BD144" s="444"/>
      <c r="BE144" s="445"/>
      <c r="BF144" s="445"/>
      <c r="BG144" s="445"/>
      <c r="BH144" s="445"/>
      <c r="BI144" s="445"/>
      <c r="BJ144" s="445"/>
      <c r="BK144" s="445"/>
      <c r="BL144" s="445"/>
      <c r="BM144" s="445"/>
      <c r="BN144" s="445"/>
      <c r="BO144" s="445"/>
      <c r="BP144" s="446"/>
      <c r="BQ144" s="446"/>
      <c r="BR144" s="446"/>
      <c r="BS144" s="446"/>
      <c r="BT144" s="446"/>
      <c r="BU144" s="446"/>
      <c r="BV144" s="446"/>
      <c r="BW144" s="446"/>
      <c r="BX144" s="446"/>
      <c r="BY144" s="446"/>
      <c r="BZ144" s="447"/>
      <c r="CA144" s="447"/>
      <c r="CB144" s="447"/>
      <c r="CC144" s="447"/>
      <c r="CD144" s="447"/>
      <c r="CE144" s="447"/>
      <c r="CF144" s="447"/>
      <c r="CG144" s="447"/>
      <c r="CH144" s="447"/>
      <c r="CI144" s="447"/>
      <c r="CJ144" s="447"/>
      <c r="CK144" s="447"/>
      <c r="CL144" s="447"/>
      <c r="CM144" s="448"/>
      <c r="CN144" s="448"/>
      <c r="CO144" s="448"/>
      <c r="CP144" s="448"/>
      <c r="CQ144" s="448"/>
      <c r="CR144" s="448"/>
      <c r="CS144" s="448"/>
      <c r="CT144" s="448"/>
      <c r="CU144" s="448"/>
      <c r="CV144" s="448"/>
      <c r="CW144" s="448"/>
      <c r="CX144" s="448"/>
      <c r="CY144" s="449"/>
      <c r="CZ144" s="449"/>
      <c r="DA144" s="449"/>
      <c r="DB144" s="449"/>
      <c r="DC144" s="449"/>
      <c r="DD144" s="449"/>
      <c r="DE144" s="449"/>
      <c r="DF144" s="449"/>
      <c r="DG144" s="449"/>
      <c r="DH144" s="449"/>
      <c r="DI144" s="449"/>
      <c r="DJ144" s="449"/>
      <c r="DK144" s="449"/>
      <c r="DL144" s="450"/>
      <c r="DM144" s="450"/>
      <c r="DN144" s="450"/>
      <c r="DO144" s="450"/>
      <c r="DP144" s="450"/>
      <c r="DQ144" s="450"/>
      <c r="DR144" s="450"/>
      <c r="DS144" s="450"/>
      <c r="DT144" s="450"/>
      <c r="DU144" s="450"/>
      <c r="DV144" s="450"/>
      <c r="DW144" s="450"/>
      <c r="DX144" s="450"/>
      <c r="DY144" s="450"/>
      <c r="DZ144" s="444"/>
      <c r="EA144" s="444"/>
      <c r="EB144" s="444"/>
      <c r="EC144" s="444"/>
      <c r="ED144" s="444"/>
      <c r="EE144" s="444"/>
      <c r="EF144" s="444"/>
      <c r="EG144" s="444"/>
      <c r="EH144" s="444"/>
      <c r="EI144" s="444"/>
      <c r="EJ144" s="444"/>
      <c r="EK144" s="444"/>
      <c r="EL144" s="444"/>
      <c r="EM144" s="444"/>
      <c r="EN144" s="445"/>
      <c r="EO144" s="445"/>
      <c r="EP144" s="445"/>
      <c r="EQ144" s="445"/>
      <c r="ER144" s="445"/>
      <c r="ES144" s="445"/>
      <c r="ET144" s="445"/>
      <c r="EU144" s="445"/>
      <c r="EV144" s="445"/>
      <c r="EW144" s="445"/>
      <c r="EX144" s="445"/>
      <c r="EY144" s="445"/>
      <c r="EZ144" s="445"/>
      <c r="FA144" s="445"/>
      <c r="FB144" s="446"/>
      <c r="FC144" s="446"/>
      <c r="FD144" s="446"/>
      <c r="FE144" s="446"/>
      <c r="FF144" s="446"/>
      <c r="FG144" s="446"/>
      <c r="FH144" s="446"/>
      <c r="FI144" s="446"/>
    </row>
    <row r="145" spans="1:165" s="541" customFormat="1" x14ac:dyDescent="0.25">
      <c r="A145" s="584"/>
      <c r="B145" s="181"/>
      <c r="C145" s="557"/>
      <c r="D145" s="558"/>
      <c r="E145" s="590">
        <v>7</v>
      </c>
      <c r="F145" s="591"/>
      <c r="G145" s="592" t="str">
        <f t="array" aca="1" ref="G145" ca="1">INDEX(joueurs,SMALL(IF(victoires=J145,ROW(INDIRECT("1:"&amp;ROWS(joueurs)))),COUNTIF(J$139:J145,J145)))</f>
        <v>Mathias</v>
      </c>
      <c r="H145" s="592"/>
      <c r="I145" s="593"/>
      <c r="J145" s="594">
        <f>LARGE(victoires,ROWS($1:7))</f>
        <v>6</v>
      </c>
      <c r="K145" s="595">
        <f t="shared" ca="1" si="39"/>
        <v>0.15789473684210525</v>
      </c>
      <c r="L145" s="596"/>
      <c r="M145" s="555"/>
      <c r="N145" s="555"/>
      <c r="O145" s="3586"/>
      <c r="P145" s="3586"/>
      <c r="Q145" s="565"/>
      <c r="R145" s="566"/>
      <c r="S145" s="567"/>
      <c r="T145" s="567"/>
      <c r="U145" s="562"/>
      <c r="V145" s="139"/>
      <c r="W145" s="145"/>
      <c r="X145" s="145"/>
      <c r="Y145" s="396"/>
      <c r="Z145" s="563"/>
      <c r="AA145" s="564"/>
      <c r="AB145" s="439"/>
      <c r="AC145" s="439"/>
      <c r="AD145" s="439"/>
      <c r="AE145" s="438"/>
      <c r="AF145" s="438"/>
      <c r="AG145" s="438"/>
      <c r="AH145" s="438"/>
      <c r="AI145" s="438"/>
      <c r="AJ145" s="440"/>
      <c r="AK145" s="441"/>
      <c r="AL145" s="441"/>
      <c r="AM145" s="442"/>
      <c r="AN145" s="442"/>
      <c r="AO145" s="442"/>
      <c r="AP145" s="442"/>
      <c r="AQ145" s="442"/>
      <c r="AR145" s="442"/>
      <c r="AS145" s="442"/>
      <c r="AT145" s="442"/>
      <c r="AU145" s="443"/>
      <c r="AV145" s="443"/>
      <c r="AW145" s="444"/>
      <c r="AX145" s="444"/>
      <c r="AY145" s="444"/>
      <c r="AZ145" s="444"/>
      <c r="BA145" s="444"/>
      <c r="BB145" s="444"/>
      <c r="BC145" s="444"/>
      <c r="BD145" s="444"/>
      <c r="BE145" s="445"/>
      <c r="BF145" s="445"/>
      <c r="BG145" s="445"/>
      <c r="BH145" s="445"/>
      <c r="BI145" s="445"/>
      <c r="BJ145" s="445"/>
      <c r="BK145" s="445"/>
      <c r="BL145" s="445"/>
      <c r="BM145" s="445"/>
      <c r="BN145" s="445"/>
      <c r="BO145" s="445"/>
      <c r="BP145" s="446"/>
      <c r="BQ145" s="446"/>
      <c r="BR145" s="446"/>
      <c r="BS145" s="446"/>
      <c r="BT145" s="446"/>
      <c r="BU145" s="446"/>
      <c r="BV145" s="446"/>
      <c r="BW145" s="446"/>
      <c r="BX145" s="446"/>
      <c r="BY145" s="446"/>
      <c r="BZ145" s="447"/>
      <c r="CA145" s="447"/>
      <c r="CB145" s="447"/>
      <c r="CC145" s="447"/>
      <c r="CD145" s="447"/>
      <c r="CE145" s="447"/>
      <c r="CF145" s="447"/>
      <c r="CG145" s="447"/>
      <c r="CH145" s="447"/>
      <c r="CI145" s="447"/>
      <c r="CJ145" s="447"/>
      <c r="CK145" s="447"/>
      <c r="CL145" s="447"/>
      <c r="CM145" s="448"/>
      <c r="CN145" s="448"/>
      <c r="CO145" s="448"/>
      <c r="CP145" s="448"/>
      <c r="CQ145" s="448"/>
      <c r="CR145" s="448"/>
      <c r="CS145" s="448"/>
      <c r="CT145" s="448"/>
      <c r="CU145" s="448"/>
      <c r="CV145" s="448"/>
      <c r="CW145" s="448"/>
      <c r="CX145" s="448"/>
      <c r="CY145" s="449"/>
      <c r="CZ145" s="449"/>
      <c r="DA145" s="449"/>
      <c r="DB145" s="449"/>
      <c r="DC145" s="449"/>
      <c r="DD145" s="449"/>
      <c r="DE145" s="449"/>
      <c r="DF145" s="449"/>
      <c r="DG145" s="449"/>
      <c r="DH145" s="449"/>
      <c r="DI145" s="449"/>
      <c r="DJ145" s="449"/>
      <c r="DK145" s="449"/>
      <c r="DL145" s="450"/>
      <c r="DM145" s="450"/>
      <c r="DN145" s="450"/>
      <c r="DO145" s="450"/>
      <c r="DP145" s="450"/>
      <c r="DQ145" s="450"/>
      <c r="DR145" s="450"/>
      <c r="DS145" s="450"/>
      <c r="DT145" s="450"/>
      <c r="DU145" s="450"/>
      <c r="DV145" s="450"/>
      <c r="DW145" s="450"/>
      <c r="DX145" s="450"/>
      <c r="DY145" s="450"/>
      <c r="DZ145" s="444"/>
      <c r="EA145" s="444"/>
      <c r="EB145" s="444"/>
      <c r="EC145" s="444"/>
      <c r="ED145" s="444"/>
      <c r="EE145" s="444"/>
      <c r="EF145" s="444"/>
      <c r="EG145" s="444"/>
      <c r="EH145" s="444"/>
      <c r="EI145" s="444"/>
      <c r="EJ145" s="444"/>
      <c r="EK145" s="444"/>
      <c r="EL145" s="444"/>
      <c r="EM145" s="444"/>
      <c r="EN145" s="445"/>
      <c r="EO145" s="445"/>
      <c r="EP145" s="445"/>
      <c r="EQ145" s="445"/>
      <c r="ER145" s="445"/>
      <c r="ES145" s="445"/>
      <c r="ET145" s="445"/>
      <c r="EU145" s="445"/>
      <c r="EV145" s="445"/>
      <c r="EW145" s="445"/>
      <c r="EX145" s="445"/>
      <c r="EY145" s="445"/>
      <c r="EZ145" s="445"/>
      <c r="FA145" s="445"/>
      <c r="FB145" s="446"/>
      <c r="FC145" s="446"/>
      <c r="FD145" s="446"/>
      <c r="FE145" s="446"/>
      <c r="FF145" s="446"/>
      <c r="FG145" s="446"/>
      <c r="FH145" s="446"/>
      <c r="FI145" s="446"/>
    </row>
    <row r="146" spans="1:165" s="541" customFormat="1" x14ac:dyDescent="0.25">
      <c r="A146" s="584"/>
      <c r="B146" s="181"/>
      <c r="C146" s="557"/>
      <c r="D146" s="558"/>
      <c r="E146" s="590">
        <v>8</v>
      </c>
      <c r="F146" s="591"/>
      <c r="G146" s="592" t="str">
        <f t="array" aca="1" ref="G146" ca="1">INDEX(joueurs,SMALL(IF(victoires=J146,ROW(INDIRECT("1:"&amp;ROWS(joueurs)))),COUNTIF(J$139:J146,J146)))</f>
        <v>Bobos</v>
      </c>
      <c r="H146" s="592"/>
      <c r="I146" s="593"/>
      <c r="J146" s="594">
        <f>LARGE(victoires,ROWS($1:8))</f>
        <v>5</v>
      </c>
      <c r="K146" s="595">
        <f t="shared" ca="1" si="39"/>
        <v>0.16129032258064516</v>
      </c>
      <c r="L146" s="596"/>
      <c r="M146" s="555"/>
      <c r="N146" s="555"/>
      <c r="O146" s="3586"/>
      <c r="P146" s="3586"/>
      <c r="Q146" s="565"/>
      <c r="R146" s="566"/>
      <c r="S146" s="567"/>
      <c r="T146" s="567"/>
      <c r="U146" s="562"/>
      <c r="V146" s="139"/>
      <c r="W146" s="145"/>
      <c r="X146" s="145"/>
      <c r="Y146" s="396"/>
      <c r="Z146" s="563"/>
      <c r="AA146" s="564"/>
      <c r="AB146" s="439"/>
      <c r="AC146" s="439"/>
      <c r="AD146" s="439"/>
      <c r="AE146" s="438"/>
      <c r="AF146" s="438"/>
      <c r="AG146" s="438"/>
      <c r="AH146" s="438"/>
      <c r="AI146" s="438"/>
      <c r="AJ146" s="440"/>
      <c r="AK146" s="441"/>
      <c r="AL146" s="441"/>
      <c r="AM146" s="442"/>
      <c r="AN146" s="442"/>
      <c r="AO146" s="442"/>
      <c r="AP146" s="442"/>
      <c r="AQ146" s="442"/>
      <c r="AR146" s="442"/>
      <c r="AS146" s="442"/>
      <c r="AT146" s="442"/>
      <c r="AU146" s="443"/>
      <c r="AV146" s="443"/>
      <c r="AW146" s="444"/>
      <c r="AX146" s="444"/>
      <c r="AY146" s="444"/>
      <c r="AZ146" s="444"/>
      <c r="BA146" s="444"/>
      <c r="BB146" s="444"/>
      <c r="BC146" s="444"/>
      <c r="BD146" s="444"/>
      <c r="BE146" s="445"/>
      <c r="BF146" s="445"/>
      <c r="BG146" s="445"/>
      <c r="BH146" s="445"/>
      <c r="BI146" s="445"/>
      <c r="BJ146" s="445"/>
      <c r="BK146" s="445"/>
      <c r="BL146" s="445"/>
      <c r="BM146" s="445"/>
      <c r="BN146" s="445"/>
      <c r="BO146" s="445"/>
      <c r="BP146" s="446"/>
      <c r="BQ146" s="446"/>
      <c r="BR146" s="446"/>
      <c r="BS146" s="446"/>
      <c r="BT146" s="446"/>
      <c r="BU146" s="446"/>
      <c r="BV146" s="446"/>
      <c r="BW146" s="446"/>
      <c r="BX146" s="446"/>
      <c r="BY146" s="446"/>
      <c r="BZ146" s="447"/>
      <c r="CA146" s="447"/>
      <c r="CB146" s="447"/>
      <c r="CC146" s="447"/>
      <c r="CD146" s="447"/>
      <c r="CE146" s="447"/>
      <c r="CF146" s="447"/>
      <c r="CG146" s="447"/>
      <c r="CH146" s="447"/>
      <c r="CI146" s="447"/>
      <c r="CJ146" s="447"/>
      <c r="CK146" s="447"/>
      <c r="CL146" s="447"/>
      <c r="CM146" s="448"/>
      <c r="CN146" s="448"/>
      <c r="CO146" s="448"/>
      <c r="CP146" s="448"/>
      <c r="CQ146" s="448"/>
      <c r="CR146" s="448"/>
      <c r="CS146" s="448"/>
      <c r="CT146" s="448"/>
      <c r="CU146" s="448"/>
      <c r="CV146" s="448"/>
      <c r="CW146" s="448"/>
      <c r="CX146" s="448"/>
      <c r="CY146" s="449"/>
      <c r="CZ146" s="449"/>
      <c r="DA146" s="449"/>
      <c r="DB146" s="449"/>
      <c r="DC146" s="449"/>
      <c r="DD146" s="449"/>
      <c r="DE146" s="449"/>
      <c r="DF146" s="449"/>
      <c r="DG146" s="449"/>
      <c r="DH146" s="449"/>
      <c r="DI146" s="449"/>
      <c r="DJ146" s="449"/>
      <c r="DK146" s="449"/>
      <c r="DL146" s="450"/>
      <c r="DM146" s="450"/>
      <c r="DN146" s="450"/>
      <c r="DO146" s="450"/>
      <c r="DP146" s="450"/>
      <c r="DQ146" s="450"/>
      <c r="DR146" s="450"/>
      <c r="DS146" s="450"/>
      <c r="DT146" s="450"/>
      <c r="DU146" s="450"/>
      <c r="DV146" s="450"/>
      <c r="DW146" s="450"/>
      <c r="DX146" s="450"/>
      <c r="DY146" s="450"/>
      <c r="DZ146" s="444"/>
      <c r="EA146" s="444"/>
      <c r="EB146" s="444"/>
      <c r="EC146" s="444"/>
      <c r="ED146" s="444"/>
      <c r="EE146" s="444"/>
      <c r="EF146" s="444"/>
      <c r="EG146" s="444"/>
      <c r="EH146" s="444"/>
      <c r="EI146" s="444"/>
      <c r="EJ146" s="444"/>
      <c r="EK146" s="444"/>
      <c r="EL146" s="444"/>
      <c r="EM146" s="444"/>
      <c r="EN146" s="445"/>
      <c r="EO146" s="445"/>
      <c r="EP146" s="445"/>
      <c r="EQ146" s="445"/>
      <c r="ER146" s="445"/>
      <c r="ES146" s="445"/>
      <c r="ET146" s="445"/>
      <c r="EU146" s="445"/>
      <c r="EV146" s="445"/>
      <c r="EW146" s="445"/>
      <c r="EX146" s="445"/>
      <c r="EY146" s="445"/>
      <c r="EZ146" s="445"/>
      <c r="FA146" s="445"/>
      <c r="FB146" s="446"/>
      <c r="FC146" s="446"/>
      <c r="FD146" s="446"/>
      <c r="FE146" s="446"/>
      <c r="FF146" s="446"/>
      <c r="FG146" s="446"/>
      <c r="FH146" s="446"/>
      <c r="FI146" s="446"/>
    </row>
    <row r="147" spans="1:165" s="541" customFormat="1" x14ac:dyDescent="0.25">
      <c r="A147" s="584"/>
      <c r="B147" s="181"/>
      <c r="C147" s="557"/>
      <c r="D147" s="558"/>
      <c r="E147" s="590">
        <v>9</v>
      </c>
      <c r="F147" s="591"/>
      <c r="G147" s="592" t="str">
        <f t="array" aca="1" ref="G147" ca="1">INDEX(joueurs,SMALL(IF(victoires=J147,ROW(INDIRECT("1:"&amp;ROWS(joueurs)))),COUNTIF(J$139:J147,J147)))</f>
        <v>Fabrice</v>
      </c>
      <c r="H147" s="592"/>
      <c r="I147" s="593"/>
      <c r="J147" s="594">
        <f>LARGE(victoires,ROWS($1:9))</f>
        <v>5</v>
      </c>
      <c r="K147" s="595">
        <f t="shared" ca="1" si="39"/>
        <v>7.575757575757576E-2</v>
      </c>
      <c r="L147" s="596"/>
      <c r="M147" s="555"/>
      <c r="N147" s="555"/>
      <c r="O147" s="3586"/>
      <c r="P147" s="3586"/>
      <c r="Q147" s="565"/>
      <c r="R147" s="566"/>
      <c r="S147" s="567"/>
      <c r="T147" s="567"/>
      <c r="U147" s="562"/>
      <c r="V147" s="139"/>
      <c r="W147" s="145"/>
      <c r="X147" s="145"/>
      <c r="Y147" s="396"/>
      <c r="Z147" s="563"/>
      <c r="AA147" s="564"/>
      <c r="AB147" s="439"/>
      <c r="AC147" s="439"/>
      <c r="AD147" s="439"/>
      <c r="AE147" s="438"/>
      <c r="AF147" s="438"/>
      <c r="AG147" s="438"/>
      <c r="AH147" s="438"/>
      <c r="AI147" s="438"/>
      <c r="AJ147" s="440"/>
      <c r="AK147" s="441"/>
      <c r="AL147" s="441"/>
      <c r="AM147" s="442"/>
      <c r="AN147" s="442"/>
      <c r="AO147" s="442"/>
      <c r="AP147" s="442"/>
      <c r="AQ147" s="442"/>
      <c r="AR147" s="442"/>
      <c r="AS147" s="442"/>
      <c r="AT147" s="442"/>
      <c r="AU147" s="443"/>
      <c r="AV147" s="443"/>
      <c r="AW147" s="444"/>
      <c r="AX147" s="444"/>
      <c r="AY147" s="444"/>
      <c r="AZ147" s="444"/>
      <c r="BA147" s="444"/>
      <c r="BB147" s="444"/>
      <c r="BC147" s="444"/>
      <c r="BD147" s="444"/>
      <c r="BE147" s="445"/>
      <c r="BF147" s="445"/>
      <c r="BG147" s="445"/>
      <c r="BH147" s="445"/>
      <c r="BI147" s="445"/>
      <c r="BJ147" s="445"/>
      <c r="BK147" s="445"/>
      <c r="BL147" s="445"/>
      <c r="BM147" s="445"/>
      <c r="BN147" s="445"/>
      <c r="BO147" s="445"/>
      <c r="BP147" s="446"/>
      <c r="BQ147" s="446"/>
      <c r="BR147" s="446"/>
      <c r="BS147" s="446"/>
      <c r="BT147" s="446"/>
      <c r="BU147" s="446"/>
      <c r="BV147" s="446"/>
      <c r="BW147" s="446"/>
      <c r="BX147" s="446"/>
      <c r="BY147" s="446"/>
      <c r="BZ147" s="447"/>
      <c r="CA147" s="447"/>
      <c r="CB147" s="447"/>
      <c r="CC147" s="447"/>
      <c r="CD147" s="447"/>
      <c r="CE147" s="447"/>
      <c r="CF147" s="447"/>
      <c r="CG147" s="447"/>
      <c r="CH147" s="447"/>
      <c r="CI147" s="447"/>
      <c r="CJ147" s="447"/>
      <c r="CK147" s="447"/>
      <c r="CL147" s="447"/>
      <c r="CM147" s="448"/>
      <c r="CN147" s="448"/>
      <c r="CO147" s="448"/>
      <c r="CP147" s="448"/>
      <c r="CQ147" s="448"/>
      <c r="CR147" s="448"/>
      <c r="CS147" s="448"/>
      <c r="CT147" s="448"/>
      <c r="CU147" s="448"/>
      <c r="CV147" s="448"/>
      <c r="CW147" s="448"/>
      <c r="CX147" s="448"/>
      <c r="CY147" s="449"/>
      <c r="CZ147" s="449"/>
      <c r="DA147" s="449"/>
      <c r="DB147" s="449"/>
      <c r="DC147" s="449"/>
      <c r="DD147" s="449"/>
      <c r="DE147" s="449"/>
      <c r="DF147" s="449"/>
      <c r="DG147" s="449"/>
      <c r="DH147" s="449"/>
      <c r="DI147" s="449"/>
      <c r="DJ147" s="449"/>
      <c r="DK147" s="449"/>
      <c r="DL147" s="450"/>
      <c r="DM147" s="450"/>
      <c r="DN147" s="450"/>
      <c r="DO147" s="450"/>
      <c r="DP147" s="450"/>
      <c r="DQ147" s="450"/>
      <c r="DR147" s="450"/>
      <c r="DS147" s="450"/>
      <c r="DT147" s="450"/>
      <c r="DU147" s="450"/>
      <c r="DV147" s="450"/>
      <c r="DW147" s="450"/>
      <c r="DX147" s="450"/>
      <c r="DY147" s="450"/>
      <c r="DZ147" s="444"/>
      <c r="EA147" s="444"/>
      <c r="EB147" s="444"/>
      <c r="EC147" s="444"/>
      <c r="ED147" s="444"/>
      <c r="EE147" s="444"/>
      <c r="EF147" s="444"/>
      <c r="EG147" s="444"/>
      <c r="EH147" s="444"/>
      <c r="EI147" s="444"/>
      <c r="EJ147" s="444"/>
      <c r="EK147" s="444"/>
      <c r="EL147" s="444"/>
      <c r="EM147" s="444"/>
      <c r="EN147" s="445"/>
      <c r="EO147" s="445"/>
      <c r="EP147" s="445"/>
      <c r="EQ147" s="445"/>
      <c r="ER147" s="445"/>
      <c r="ES147" s="445"/>
      <c r="ET147" s="445"/>
      <c r="EU147" s="445"/>
      <c r="EV147" s="445"/>
      <c r="EW147" s="445"/>
      <c r="EX147" s="445"/>
      <c r="EY147" s="445"/>
      <c r="EZ147" s="445"/>
      <c r="FA147" s="445"/>
      <c r="FB147" s="446"/>
      <c r="FC147" s="446"/>
      <c r="FD147" s="446"/>
      <c r="FE147" s="446"/>
      <c r="FF147" s="446"/>
      <c r="FG147" s="446"/>
      <c r="FH147" s="446"/>
      <c r="FI147" s="446"/>
    </row>
    <row r="148" spans="1:165" s="541" customFormat="1" x14ac:dyDescent="0.25">
      <c r="A148" s="584"/>
      <c r="B148" s="181"/>
      <c r="C148" s="557"/>
      <c r="D148" s="558"/>
      <c r="E148" s="590">
        <v>10</v>
      </c>
      <c r="F148" s="591"/>
      <c r="G148" s="592" t="str">
        <f t="array" aca="1" ref="G148" ca="1">INDEX(joueurs,SMALL(IF(victoires=J148,ROW(INDIRECT("1:"&amp;ROWS(joueurs)))),COUNTIF(J$139:J148,J148)))</f>
        <v>Fred S.</v>
      </c>
      <c r="H148" s="592"/>
      <c r="I148" s="593"/>
      <c r="J148" s="594">
        <f>LARGE(victoires,ROWS($1:10))</f>
        <v>5</v>
      </c>
      <c r="K148" s="595">
        <f t="shared" ca="1" si="39"/>
        <v>8.6206896551724144E-2</v>
      </c>
      <c r="L148" s="596"/>
      <c r="M148" s="555"/>
      <c r="N148" s="555"/>
      <c r="O148" s="3586"/>
      <c r="P148" s="3586"/>
      <c r="Q148" s="565"/>
      <c r="R148" s="566"/>
      <c r="S148" s="567"/>
      <c r="T148" s="567"/>
      <c r="U148" s="562"/>
      <c r="V148" s="139"/>
      <c r="W148" s="145"/>
      <c r="X148" s="145"/>
      <c r="Y148" s="396"/>
      <c r="Z148" s="563"/>
      <c r="AA148" s="564"/>
      <c r="AB148" s="439"/>
      <c r="AC148" s="439"/>
      <c r="AD148" s="439"/>
      <c r="AE148" s="438"/>
      <c r="AF148" s="438"/>
      <c r="AG148" s="438"/>
      <c r="AH148" s="438"/>
      <c r="AI148" s="438"/>
      <c r="AJ148" s="440"/>
      <c r="AK148" s="441"/>
      <c r="AL148" s="441"/>
      <c r="AM148" s="442"/>
      <c r="AN148" s="442"/>
      <c r="AO148" s="442"/>
      <c r="AP148" s="442"/>
      <c r="AQ148" s="442"/>
      <c r="AR148" s="442"/>
      <c r="AS148" s="442"/>
      <c r="AT148" s="442"/>
      <c r="AU148" s="443"/>
      <c r="AV148" s="443"/>
      <c r="AW148" s="444"/>
      <c r="AX148" s="444"/>
      <c r="AY148" s="444"/>
      <c r="AZ148" s="444"/>
      <c r="BA148" s="444"/>
      <c r="BB148" s="444"/>
      <c r="BC148" s="444"/>
      <c r="BD148" s="444"/>
      <c r="BE148" s="445"/>
      <c r="BF148" s="445"/>
      <c r="BG148" s="445"/>
      <c r="BH148" s="445"/>
      <c r="BI148" s="445"/>
      <c r="BJ148" s="445"/>
      <c r="BK148" s="445"/>
      <c r="BL148" s="445"/>
      <c r="BM148" s="445"/>
      <c r="BN148" s="445"/>
      <c r="BO148" s="445"/>
      <c r="BP148" s="446"/>
      <c r="BQ148" s="446"/>
      <c r="BR148" s="446"/>
      <c r="BS148" s="446"/>
      <c r="BT148" s="446"/>
      <c r="BU148" s="446"/>
      <c r="BV148" s="446"/>
      <c r="BW148" s="446"/>
      <c r="BX148" s="446"/>
      <c r="BY148" s="446"/>
      <c r="BZ148" s="447"/>
      <c r="CA148" s="447"/>
      <c r="CB148" s="447"/>
      <c r="CC148" s="447"/>
      <c r="CD148" s="447"/>
      <c r="CE148" s="447"/>
      <c r="CF148" s="447"/>
      <c r="CG148" s="447"/>
      <c r="CH148" s="447"/>
      <c r="CI148" s="447"/>
      <c r="CJ148" s="447"/>
      <c r="CK148" s="447"/>
      <c r="CL148" s="447"/>
      <c r="CM148" s="448"/>
      <c r="CN148" s="448"/>
      <c r="CO148" s="448"/>
      <c r="CP148" s="448"/>
      <c r="CQ148" s="448"/>
      <c r="CR148" s="448"/>
      <c r="CS148" s="448"/>
      <c r="CT148" s="448"/>
      <c r="CU148" s="448"/>
      <c r="CV148" s="448"/>
      <c r="CW148" s="448"/>
      <c r="CX148" s="448"/>
      <c r="CY148" s="449"/>
      <c r="CZ148" s="449"/>
      <c r="DA148" s="449"/>
      <c r="DB148" s="449"/>
      <c r="DC148" s="449"/>
      <c r="DD148" s="449"/>
      <c r="DE148" s="449"/>
      <c r="DF148" s="449"/>
      <c r="DG148" s="449"/>
      <c r="DH148" s="449"/>
      <c r="DI148" s="449"/>
      <c r="DJ148" s="449"/>
      <c r="DK148" s="449"/>
      <c r="DL148" s="450"/>
      <c r="DM148" s="450"/>
      <c r="DN148" s="450"/>
      <c r="DO148" s="450"/>
      <c r="DP148" s="450"/>
      <c r="DQ148" s="450"/>
      <c r="DR148" s="450"/>
      <c r="DS148" s="450"/>
      <c r="DT148" s="450"/>
      <c r="DU148" s="450"/>
      <c r="DV148" s="450"/>
      <c r="DW148" s="450"/>
      <c r="DX148" s="450"/>
      <c r="DY148" s="450"/>
      <c r="DZ148" s="444"/>
      <c r="EA148" s="444"/>
      <c r="EB148" s="444"/>
      <c r="EC148" s="444"/>
      <c r="ED148" s="444"/>
      <c r="EE148" s="444"/>
      <c r="EF148" s="444"/>
      <c r="EG148" s="444"/>
      <c r="EH148" s="444"/>
      <c r="EI148" s="444"/>
      <c r="EJ148" s="444"/>
      <c r="EK148" s="444"/>
      <c r="EL148" s="444"/>
      <c r="EM148" s="444"/>
      <c r="EN148" s="445"/>
      <c r="EO148" s="445"/>
      <c r="EP148" s="445"/>
      <c r="EQ148" s="445"/>
      <c r="ER148" s="445"/>
      <c r="ES148" s="445"/>
      <c r="ET148" s="445"/>
      <c r="EU148" s="445"/>
      <c r="EV148" s="445"/>
      <c r="EW148" s="445"/>
      <c r="EX148" s="445"/>
      <c r="EY148" s="445"/>
      <c r="EZ148" s="445"/>
      <c r="FA148" s="445"/>
      <c r="FB148" s="446"/>
      <c r="FC148" s="446"/>
      <c r="FD148" s="446"/>
      <c r="FE148" s="446"/>
      <c r="FF148" s="446"/>
      <c r="FG148" s="446"/>
      <c r="FH148" s="446"/>
      <c r="FI148" s="446"/>
    </row>
    <row r="149" spans="1:165" s="541" customFormat="1" x14ac:dyDescent="0.25">
      <c r="A149" s="584"/>
      <c r="B149" s="181"/>
      <c r="C149" s="557"/>
      <c r="D149" s="558"/>
      <c r="E149" s="585"/>
      <c r="F149" s="580"/>
      <c r="G149" s="580"/>
      <c r="H149" s="580"/>
      <c r="I149" s="586"/>
      <c r="J149" s="587"/>
      <c r="K149" s="587"/>
      <c r="L149" s="587"/>
      <c r="M149" s="555"/>
      <c r="N149" s="555"/>
      <c r="O149" s="3586"/>
      <c r="P149" s="3586"/>
      <c r="Q149" s="580"/>
      <c r="R149" s="580"/>
      <c r="S149" s="581"/>
      <c r="T149" s="581"/>
      <c r="U149" s="582"/>
      <c r="V149" s="582"/>
      <c r="W149" s="583"/>
      <c r="X149" s="583"/>
      <c r="Y149" s="563"/>
      <c r="Z149" s="563"/>
      <c r="AA149" s="564"/>
      <c r="AB149" s="439"/>
      <c r="AC149" s="439"/>
      <c r="AD149" s="439"/>
      <c r="AE149" s="438"/>
      <c r="AF149" s="438"/>
      <c r="AG149" s="438"/>
      <c r="AH149" s="438"/>
      <c r="AI149" s="438"/>
      <c r="AJ149" s="440"/>
      <c r="AK149" s="441"/>
      <c r="AL149" s="441"/>
      <c r="AM149" s="442"/>
      <c r="AN149" s="442"/>
      <c r="AO149" s="442"/>
      <c r="AP149" s="442"/>
      <c r="AQ149" s="442"/>
      <c r="AR149" s="442"/>
      <c r="AS149" s="442"/>
      <c r="AT149" s="442"/>
      <c r="AU149" s="443"/>
      <c r="AV149" s="443"/>
      <c r="AW149" s="444"/>
      <c r="AX149" s="444"/>
      <c r="AY149" s="444"/>
      <c r="AZ149" s="444"/>
      <c r="BA149" s="444"/>
      <c r="BB149" s="444"/>
      <c r="BC149" s="444"/>
      <c r="BD149" s="444"/>
      <c r="BE149" s="445"/>
      <c r="BF149" s="445"/>
      <c r="BG149" s="445"/>
      <c r="BH149" s="445"/>
      <c r="BI149" s="445"/>
      <c r="BJ149" s="445"/>
      <c r="BK149" s="445"/>
      <c r="BL149" s="445"/>
      <c r="BM149" s="445"/>
      <c r="BN149" s="445"/>
      <c r="BO149" s="445"/>
      <c r="BP149" s="446"/>
      <c r="BQ149" s="446"/>
      <c r="BR149" s="446"/>
      <c r="BS149" s="446"/>
      <c r="BT149" s="446"/>
      <c r="BU149" s="446"/>
      <c r="BV149" s="446"/>
      <c r="BW149" s="446"/>
      <c r="BX149" s="446"/>
      <c r="BY149" s="446"/>
      <c r="BZ149" s="447"/>
      <c r="CA149" s="447"/>
      <c r="CB149" s="447"/>
      <c r="CC149" s="447"/>
      <c r="CD149" s="447"/>
      <c r="CE149" s="447"/>
      <c r="CF149" s="447"/>
      <c r="CG149" s="447"/>
      <c r="CH149" s="447"/>
      <c r="CI149" s="447"/>
      <c r="CJ149" s="447"/>
      <c r="CK149" s="447"/>
      <c r="CL149" s="447"/>
      <c r="CM149" s="448"/>
      <c r="CN149" s="448"/>
      <c r="CO149" s="448"/>
      <c r="CP149" s="448"/>
      <c r="CQ149" s="448"/>
      <c r="CR149" s="448"/>
      <c r="CS149" s="448"/>
      <c r="CT149" s="448"/>
      <c r="CU149" s="448"/>
      <c r="CV149" s="448"/>
      <c r="CW149" s="448"/>
      <c r="CX149" s="448"/>
      <c r="CY149" s="449"/>
      <c r="CZ149" s="449"/>
      <c r="DA149" s="449"/>
      <c r="DB149" s="449"/>
      <c r="DC149" s="449"/>
      <c r="DD149" s="449"/>
      <c r="DE149" s="449"/>
      <c r="DF149" s="449"/>
      <c r="DG149" s="449"/>
      <c r="DH149" s="449"/>
      <c r="DI149" s="449"/>
      <c r="DJ149" s="449"/>
      <c r="DK149" s="449"/>
      <c r="DL149" s="450"/>
      <c r="DM149" s="450"/>
      <c r="DN149" s="450"/>
      <c r="DO149" s="450"/>
      <c r="DP149" s="450"/>
      <c r="DQ149" s="450"/>
      <c r="DR149" s="450"/>
      <c r="DS149" s="450"/>
      <c r="DT149" s="450"/>
      <c r="DU149" s="450"/>
      <c r="DV149" s="450"/>
      <c r="DW149" s="450"/>
      <c r="DX149" s="450"/>
      <c r="DY149" s="450"/>
      <c r="DZ149" s="444"/>
      <c r="EA149" s="444"/>
      <c r="EB149" s="444"/>
      <c r="EC149" s="444"/>
      <c r="ED149" s="444"/>
      <c r="EE149" s="444"/>
      <c r="EF149" s="444"/>
      <c r="EG149" s="444"/>
      <c r="EH149" s="444"/>
      <c r="EI149" s="444"/>
      <c r="EJ149" s="444"/>
      <c r="EK149" s="444"/>
      <c r="EL149" s="444"/>
      <c r="EM149" s="444"/>
      <c r="EN149" s="445"/>
      <c r="EO149" s="445"/>
      <c r="EP149" s="445"/>
      <c r="EQ149" s="445"/>
      <c r="ER149" s="445"/>
      <c r="ES149" s="445"/>
      <c r="ET149" s="445"/>
      <c r="EU149" s="445"/>
      <c r="EV149" s="445"/>
      <c r="EW149" s="445"/>
      <c r="EX149" s="445"/>
      <c r="EY149" s="445"/>
      <c r="EZ149" s="445"/>
      <c r="FA149" s="445"/>
      <c r="FB149" s="446"/>
      <c r="FC149" s="446"/>
      <c r="FD149" s="446"/>
      <c r="FE149" s="446"/>
      <c r="FF149" s="446"/>
      <c r="FG149" s="446"/>
      <c r="FH149" s="446"/>
      <c r="FI149" s="446"/>
    </row>
    <row r="150" spans="1:165" s="541" customFormat="1" x14ac:dyDescent="0.25">
      <c r="A150" s="584"/>
      <c r="B150" s="181"/>
      <c r="C150" s="557"/>
      <c r="D150" s="558"/>
      <c r="E150" s="598" t="s">
        <v>259</v>
      </c>
      <c r="F150" s="598"/>
      <c r="G150" s="598"/>
      <c r="H150" s="598"/>
      <c r="I150" s="598"/>
      <c r="J150" s="598"/>
      <c r="K150" s="599"/>
      <c r="L150" s="600"/>
      <c r="M150" s="555"/>
      <c r="N150" s="555"/>
      <c r="O150" s="3586"/>
      <c r="P150" s="3586"/>
      <c r="Q150" s="580"/>
      <c r="R150" s="580"/>
      <c r="S150" s="581"/>
      <c r="T150" s="581"/>
      <c r="U150" s="582"/>
      <c r="V150" s="582"/>
      <c r="W150" s="583"/>
      <c r="X150" s="583"/>
      <c r="Y150" s="563"/>
      <c r="Z150" s="563"/>
      <c r="AA150" s="564"/>
      <c r="AB150" s="439"/>
      <c r="AC150" s="439"/>
      <c r="AD150" s="439"/>
      <c r="AE150" s="438"/>
      <c r="AF150" s="438"/>
      <c r="AG150" s="438"/>
      <c r="AH150" s="438"/>
      <c r="AI150" s="438"/>
      <c r="AJ150" s="440"/>
      <c r="AK150" s="441"/>
      <c r="AL150" s="441"/>
      <c r="AM150" s="442"/>
      <c r="AN150" s="442"/>
      <c r="AO150" s="442"/>
      <c r="AP150" s="442"/>
      <c r="AQ150" s="442"/>
      <c r="AR150" s="442"/>
      <c r="AS150" s="442"/>
      <c r="AT150" s="442"/>
      <c r="AU150" s="443"/>
      <c r="AV150" s="443"/>
      <c r="AW150" s="444"/>
      <c r="AX150" s="444"/>
      <c r="AY150" s="444"/>
      <c r="AZ150" s="444"/>
      <c r="BA150" s="444"/>
      <c r="BB150" s="444"/>
      <c r="BC150" s="444"/>
      <c r="BD150" s="444"/>
      <c r="BE150" s="445"/>
      <c r="BF150" s="445"/>
      <c r="BG150" s="445"/>
      <c r="BH150" s="445"/>
      <c r="BI150" s="445"/>
      <c r="BJ150" s="445"/>
      <c r="BK150" s="445"/>
      <c r="BL150" s="445"/>
      <c r="BM150" s="445"/>
      <c r="BN150" s="445"/>
      <c r="BO150" s="445"/>
      <c r="BP150" s="446"/>
      <c r="BQ150" s="446"/>
      <c r="BR150" s="446"/>
      <c r="BS150" s="446"/>
      <c r="BT150" s="446"/>
      <c r="BU150" s="446"/>
      <c r="BV150" s="446"/>
      <c r="BW150" s="446"/>
      <c r="BX150" s="446"/>
      <c r="BY150" s="446"/>
      <c r="BZ150" s="447"/>
      <c r="CA150" s="447"/>
      <c r="CB150" s="447"/>
      <c r="CC150" s="447"/>
      <c r="CD150" s="447"/>
      <c r="CE150" s="447"/>
      <c r="CF150" s="447"/>
      <c r="CG150" s="447"/>
      <c r="CH150" s="447"/>
      <c r="CI150" s="447"/>
      <c r="CJ150" s="447"/>
      <c r="CK150" s="447"/>
      <c r="CL150" s="447"/>
      <c r="CM150" s="448"/>
      <c r="CN150" s="448"/>
      <c r="CO150" s="448"/>
      <c r="CP150" s="448"/>
      <c r="CQ150" s="448"/>
      <c r="CR150" s="448"/>
      <c r="CS150" s="448"/>
      <c r="CT150" s="448"/>
      <c r="CU150" s="448"/>
      <c r="CV150" s="448"/>
      <c r="CW150" s="448"/>
      <c r="CX150" s="448"/>
      <c r="CY150" s="449"/>
      <c r="CZ150" s="449"/>
      <c r="DA150" s="449"/>
      <c r="DB150" s="449"/>
      <c r="DC150" s="449"/>
      <c r="DD150" s="449"/>
      <c r="DE150" s="449"/>
      <c r="DF150" s="449"/>
      <c r="DG150" s="449"/>
      <c r="DH150" s="449"/>
      <c r="DI150" s="449"/>
      <c r="DJ150" s="449"/>
      <c r="DK150" s="449"/>
      <c r="DL150" s="450"/>
      <c r="DM150" s="450"/>
      <c r="DN150" s="450"/>
      <c r="DO150" s="450"/>
      <c r="DP150" s="450"/>
      <c r="DQ150" s="450"/>
      <c r="DR150" s="450"/>
      <c r="DS150" s="450"/>
      <c r="DT150" s="450"/>
      <c r="DU150" s="450"/>
      <c r="DV150" s="450"/>
      <c r="DW150" s="450"/>
      <c r="DX150" s="450"/>
      <c r="DY150" s="450"/>
      <c r="DZ150" s="444"/>
      <c r="EA150" s="444"/>
      <c r="EB150" s="444"/>
      <c r="EC150" s="444"/>
      <c r="ED150" s="444"/>
      <c r="EE150" s="444"/>
      <c r="EF150" s="444"/>
      <c r="EG150" s="444"/>
      <c r="EH150" s="444"/>
      <c r="EI150" s="444"/>
      <c r="EJ150" s="444"/>
      <c r="EK150" s="444"/>
      <c r="EL150" s="444"/>
      <c r="EM150" s="444"/>
      <c r="EN150" s="445"/>
      <c r="EO150" s="445"/>
      <c r="EP150" s="445"/>
      <c r="EQ150" s="445"/>
      <c r="ER150" s="445"/>
      <c r="ES150" s="445"/>
      <c r="ET150" s="445"/>
      <c r="EU150" s="445"/>
      <c r="EV150" s="445"/>
      <c r="EW150" s="445"/>
      <c r="EX150" s="445"/>
      <c r="EY150" s="445"/>
      <c r="EZ150" s="445"/>
      <c r="FA150" s="445"/>
      <c r="FB150" s="446"/>
      <c r="FC150" s="446"/>
      <c r="FD150" s="446"/>
      <c r="FE150" s="446"/>
      <c r="FF150" s="446"/>
      <c r="FG150" s="446"/>
      <c r="FH150" s="446"/>
      <c r="FI150" s="446"/>
    </row>
    <row r="151" spans="1:165" s="541" customFormat="1" x14ac:dyDescent="0.25">
      <c r="A151" s="574"/>
      <c r="B151" s="437"/>
      <c r="C151" s="557"/>
      <c r="D151" s="558"/>
      <c r="E151" s="601">
        <v>1</v>
      </c>
      <c r="F151" s="602"/>
      <c r="G151" s="603" t="str">
        <f t="array" aca="1" ref="G151" ca="1">INDEX(joueurs,SMALL(IF(podiums=J151,ROW(INDIRECT("1:"&amp;ROWS(joueurs)))),COUNTIF(J$151:J151,J151)))</f>
        <v>Franck-David</v>
      </c>
      <c r="H151" s="603"/>
      <c r="I151" s="604"/>
      <c r="J151" s="605">
        <f>LARGE(podiums,ROWS($1:1))</f>
        <v>38</v>
      </c>
      <c r="K151" s="606">
        <f ca="1">INDEX($A$7:$R$108,MATCH(G151,$A$7:$A$108,0),18)</f>
        <v>0.38775510204081631</v>
      </c>
      <c r="L151" s="603"/>
      <c r="M151" s="555"/>
      <c r="N151" s="555"/>
      <c r="O151" s="3586"/>
      <c r="P151" s="3586"/>
      <c r="Q151" s="565"/>
      <c r="R151" s="566"/>
      <c r="S151" s="567"/>
      <c r="T151" s="567"/>
      <c r="U151" s="562"/>
      <c r="V151" s="139"/>
      <c r="W151" s="145"/>
      <c r="X151" s="145"/>
      <c r="Y151" s="396"/>
      <c r="Z151" s="563"/>
      <c r="AA151" s="564"/>
      <c r="AB151" s="439"/>
      <c r="AC151" s="439"/>
      <c r="AD151" s="439"/>
      <c r="AE151" s="438"/>
      <c r="AF151" s="438"/>
      <c r="AG151" s="438"/>
      <c r="AH151" s="438"/>
      <c r="AI151" s="438"/>
      <c r="AJ151" s="440"/>
      <c r="AK151" s="441"/>
      <c r="AL151" s="441"/>
      <c r="AM151" s="442"/>
      <c r="AN151" s="442"/>
      <c r="AO151" s="442"/>
      <c r="AP151" s="442"/>
      <c r="AQ151" s="442"/>
      <c r="AR151" s="442"/>
      <c r="AS151" s="442"/>
      <c r="AT151" s="442"/>
      <c r="AU151" s="443"/>
      <c r="AV151" s="443"/>
      <c r="AW151" s="444"/>
      <c r="AX151" s="444"/>
      <c r="AY151" s="444"/>
      <c r="AZ151" s="444"/>
      <c r="BA151" s="444"/>
      <c r="BB151" s="444"/>
      <c r="BC151" s="444"/>
      <c r="BD151" s="444"/>
      <c r="BE151" s="445"/>
      <c r="BF151" s="445"/>
      <c r="BG151" s="445"/>
      <c r="BH151" s="445"/>
      <c r="BI151" s="445"/>
      <c r="BJ151" s="445"/>
      <c r="BK151" s="445"/>
      <c r="BL151" s="445"/>
      <c r="BM151" s="445"/>
      <c r="BN151" s="445"/>
      <c r="BO151" s="445"/>
      <c r="BP151" s="446"/>
      <c r="BQ151" s="446"/>
      <c r="BR151" s="446"/>
      <c r="BS151" s="446"/>
      <c r="BT151" s="446"/>
      <c r="BU151" s="446"/>
      <c r="BV151" s="446"/>
      <c r="BW151" s="446"/>
      <c r="BX151" s="446"/>
      <c r="BY151" s="446"/>
      <c r="BZ151" s="447"/>
      <c r="CA151" s="447"/>
      <c r="CB151" s="447"/>
      <c r="CC151" s="447"/>
      <c r="CD151" s="447"/>
      <c r="CE151" s="447"/>
      <c r="CF151" s="447"/>
      <c r="CG151" s="447"/>
      <c r="CH151" s="447"/>
      <c r="CI151" s="447"/>
      <c r="CJ151" s="447"/>
      <c r="CK151" s="447"/>
      <c r="CL151" s="447"/>
      <c r="CM151" s="448"/>
      <c r="CN151" s="448"/>
      <c r="CO151" s="448"/>
      <c r="CP151" s="448"/>
      <c r="CQ151" s="448"/>
      <c r="CR151" s="448"/>
      <c r="CS151" s="448"/>
      <c r="CT151" s="448"/>
      <c r="CU151" s="448"/>
      <c r="CV151" s="448"/>
      <c r="CW151" s="448"/>
      <c r="CX151" s="448"/>
      <c r="CY151" s="449"/>
      <c r="CZ151" s="449"/>
      <c r="DA151" s="449"/>
      <c r="DB151" s="449"/>
      <c r="DC151" s="449"/>
      <c r="DD151" s="449"/>
      <c r="DE151" s="449"/>
      <c r="DF151" s="449"/>
      <c r="DG151" s="449"/>
      <c r="DH151" s="449"/>
      <c r="DI151" s="449"/>
      <c r="DJ151" s="449"/>
      <c r="DK151" s="449"/>
      <c r="DL151" s="450"/>
      <c r="DM151" s="450"/>
      <c r="DN151" s="450"/>
      <c r="DO151" s="450"/>
      <c r="DP151" s="450"/>
      <c r="DQ151" s="450"/>
      <c r="DR151" s="450"/>
      <c r="DS151" s="450"/>
      <c r="DT151" s="450"/>
      <c r="DU151" s="450"/>
      <c r="DV151" s="450"/>
      <c r="DW151" s="450"/>
      <c r="DX151" s="450"/>
      <c r="DY151" s="450"/>
      <c r="DZ151" s="444"/>
      <c r="EA151" s="444"/>
      <c r="EB151" s="444"/>
      <c r="EC151" s="444"/>
      <c r="ED151" s="444"/>
      <c r="EE151" s="444"/>
      <c r="EF151" s="444"/>
      <c r="EG151" s="444"/>
      <c r="EH151" s="444"/>
      <c r="EI151" s="444"/>
      <c r="EJ151" s="444"/>
      <c r="EK151" s="444"/>
      <c r="EL151" s="444"/>
      <c r="EM151" s="444"/>
      <c r="EN151" s="445"/>
      <c r="EO151" s="445"/>
      <c r="EP151" s="445"/>
      <c r="EQ151" s="445"/>
      <c r="ER151" s="445"/>
      <c r="ES151" s="445"/>
      <c r="ET151" s="445"/>
      <c r="EU151" s="445"/>
      <c r="EV151" s="445"/>
      <c r="EW151" s="445"/>
      <c r="EX151" s="445"/>
      <c r="EY151" s="445"/>
      <c r="EZ151" s="445"/>
      <c r="FA151" s="445"/>
      <c r="FB151" s="446"/>
      <c r="FC151" s="446"/>
      <c r="FD151" s="446"/>
      <c r="FE151" s="446"/>
      <c r="FF151" s="446"/>
      <c r="FG151" s="446"/>
      <c r="FH151" s="446"/>
      <c r="FI151" s="446"/>
    </row>
    <row r="152" spans="1:165" s="541" customFormat="1" x14ac:dyDescent="0.25">
      <c r="A152" s="584"/>
      <c r="B152" s="181"/>
      <c r="C152" s="557"/>
      <c r="D152" s="558"/>
      <c r="E152" s="601">
        <v>2</v>
      </c>
      <c r="F152" s="602"/>
      <c r="G152" s="603" t="str">
        <f t="array" aca="1" ref="G152" ca="1">INDEX(joueurs,SMALL(IF(podiums=J152,ROW(INDIRECT("1:"&amp;ROWS(joueurs)))),COUNTIF(J$151:J152,J152)))</f>
        <v>Dams</v>
      </c>
      <c r="H152" s="603"/>
      <c r="I152" s="604"/>
      <c r="J152" s="605">
        <f>LARGE(podiums,ROWS($1:2))</f>
        <v>37</v>
      </c>
      <c r="K152" s="606">
        <f t="shared" ref="K152:K160" ca="1" si="40">INDEX($A$7:$R$108,MATCH(G152,$A$7:$A$108,0),18)</f>
        <v>0.27205882352941174</v>
      </c>
      <c r="L152" s="603"/>
      <c r="M152" s="555"/>
      <c r="N152" s="555"/>
      <c r="O152" s="3586"/>
      <c r="P152" s="3586"/>
      <c r="Q152" s="565"/>
      <c r="R152" s="566"/>
      <c r="S152" s="567"/>
      <c r="T152" s="567"/>
      <c r="U152" s="562"/>
      <c r="V152" s="139"/>
      <c r="W152" s="145"/>
      <c r="X152" s="145"/>
      <c r="Y152" s="396"/>
      <c r="Z152" s="563"/>
      <c r="AA152" s="564"/>
      <c r="AB152" s="439"/>
      <c r="AC152" s="439"/>
      <c r="AD152" s="439"/>
      <c r="AE152" s="438"/>
      <c r="AF152" s="438"/>
      <c r="AG152" s="438"/>
      <c r="AH152" s="438"/>
      <c r="AI152" s="438"/>
      <c r="AJ152" s="440"/>
      <c r="AK152" s="441"/>
      <c r="AL152" s="441"/>
      <c r="AM152" s="442"/>
      <c r="AN152" s="442"/>
      <c r="AO152" s="442"/>
      <c r="AP152" s="442"/>
      <c r="AQ152" s="442"/>
      <c r="AR152" s="442"/>
      <c r="AS152" s="442"/>
      <c r="AT152" s="442"/>
      <c r="AU152" s="443"/>
      <c r="AV152" s="443"/>
      <c r="AW152" s="444"/>
      <c r="AX152" s="444"/>
      <c r="AY152" s="444"/>
      <c r="AZ152" s="444"/>
      <c r="BA152" s="444"/>
      <c r="BB152" s="444"/>
      <c r="BC152" s="444"/>
      <c r="BD152" s="444"/>
      <c r="BE152" s="445"/>
      <c r="BF152" s="445"/>
      <c r="BG152" s="445"/>
      <c r="BH152" s="445"/>
      <c r="BI152" s="445"/>
      <c r="BJ152" s="445"/>
      <c r="BK152" s="445"/>
      <c r="BL152" s="445"/>
      <c r="BM152" s="445"/>
      <c r="BN152" s="445"/>
      <c r="BO152" s="445"/>
      <c r="BP152" s="446"/>
      <c r="BQ152" s="446"/>
      <c r="BR152" s="446"/>
      <c r="BS152" s="446"/>
      <c r="BT152" s="446"/>
      <c r="BU152" s="446"/>
      <c r="BV152" s="446"/>
      <c r="BW152" s="446"/>
      <c r="BX152" s="446"/>
      <c r="BY152" s="446"/>
      <c r="BZ152" s="447"/>
      <c r="CA152" s="447"/>
      <c r="CB152" s="447"/>
      <c r="CC152" s="447"/>
      <c r="CD152" s="447"/>
      <c r="CE152" s="447"/>
      <c r="CF152" s="447"/>
      <c r="CG152" s="447"/>
      <c r="CH152" s="447"/>
      <c r="CI152" s="447"/>
      <c r="CJ152" s="447"/>
      <c r="CK152" s="447"/>
      <c r="CL152" s="447"/>
      <c r="CM152" s="448"/>
      <c r="CN152" s="448"/>
      <c r="CO152" s="448"/>
      <c r="CP152" s="448"/>
      <c r="CQ152" s="448"/>
      <c r="CR152" s="448"/>
      <c r="CS152" s="448"/>
      <c r="CT152" s="448"/>
      <c r="CU152" s="448"/>
      <c r="CV152" s="448"/>
      <c r="CW152" s="448"/>
      <c r="CX152" s="448"/>
      <c r="CY152" s="449"/>
      <c r="CZ152" s="449"/>
      <c r="DA152" s="449"/>
      <c r="DB152" s="449"/>
      <c r="DC152" s="449"/>
      <c r="DD152" s="449"/>
      <c r="DE152" s="449"/>
      <c r="DF152" s="449"/>
      <c r="DG152" s="449"/>
      <c r="DH152" s="449"/>
      <c r="DI152" s="449"/>
      <c r="DJ152" s="449"/>
      <c r="DK152" s="449"/>
      <c r="DL152" s="450"/>
      <c r="DM152" s="450"/>
      <c r="DN152" s="450"/>
      <c r="DO152" s="450"/>
      <c r="DP152" s="450"/>
      <c r="DQ152" s="450"/>
      <c r="DR152" s="450"/>
      <c r="DS152" s="450"/>
      <c r="DT152" s="450"/>
      <c r="DU152" s="450"/>
      <c r="DV152" s="450"/>
      <c r="DW152" s="450"/>
      <c r="DX152" s="450"/>
      <c r="DY152" s="450"/>
      <c r="DZ152" s="444"/>
      <c r="EA152" s="444"/>
      <c r="EB152" s="444"/>
      <c r="EC152" s="444"/>
      <c r="ED152" s="444"/>
      <c r="EE152" s="444"/>
      <c r="EF152" s="444"/>
      <c r="EG152" s="444"/>
      <c r="EH152" s="444"/>
      <c r="EI152" s="444"/>
      <c r="EJ152" s="444"/>
      <c r="EK152" s="444"/>
      <c r="EL152" s="444"/>
      <c r="EM152" s="444"/>
      <c r="EN152" s="445"/>
      <c r="EO152" s="445"/>
      <c r="EP152" s="445"/>
      <c r="EQ152" s="445"/>
      <c r="ER152" s="445"/>
      <c r="ES152" s="445"/>
      <c r="ET152" s="445"/>
      <c r="EU152" s="445"/>
      <c r="EV152" s="445"/>
      <c r="EW152" s="445"/>
      <c r="EX152" s="445"/>
      <c r="EY152" s="445"/>
      <c r="EZ152" s="445"/>
      <c r="FA152" s="445"/>
      <c r="FB152" s="446"/>
      <c r="FC152" s="446"/>
      <c r="FD152" s="446"/>
      <c r="FE152" s="446"/>
      <c r="FF152" s="446"/>
      <c r="FG152" s="446"/>
      <c r="FH152" s="446"/>
      <c r="FI152" s="446"/>
    </row>
    <row r="153" spans="1:165" s="541" customFormat="1" x14ac:dyDescent="0.25">
      <c r="A153" s="584"/>
      <c r="B153" s="181"/>
      <c r="C153" s="557"/>
      <c r="D153" s="558"/>
      <c r="E153" s="601">
        <v>3</v>
      </c>
      <c r="F153" s="602"/>
      <c r="G153" s="603" t="str">
        <f t="array" aca="1" ref="G153" ca="1">INDEX(joueurs,SMALL(IF(podiums=J153,ROW(INDIRECT("1:"&amp;ROWS(joueurs)))),COUNTIF(J$151:J153,J153)))</f>
        <v>Fred</v>
      </c>
      <c r="H153" s="603"/>
      <c r="I153" s="604"/>
      <c r="J153" s="605">
        <f>LARGE(podiums,ROWS($1:3))</f>
        <v>35</v>
      </c>
      <c r="K153" s="606">
        <f t="shared" ca="1" si="40"/>
        <v>0.30701754385964913</v>
      </c>
      <c r="L153" s="603"/>
      <c r="M153" s="555"/>
      <c r="N153" s="555"/>
      <c r="O153" s="3586"/>
      <c r="P153" s="3586"/>
      <c r="Q153" s="565"/>
      <c r="R153" s="566"/>
      <c r="S153" s="567"/>
      <c r="T153" s="567"/>
      <c r="U153" s="562"/>
      <c r="V153" s="139"/>
      <c r="W153" s="145"/>
      <c r="X153" s="145"/>
      <c r="Y153" s="396"/>
      <c r="Z153" s="563"/>
      <c r="AA153" s="564"/>
      <c r="AB153" s="439"/>
      <c r="AC153" s="439"/>
      <c r="AD153" s="439"/>
      <c r="AE153" s="438"/>
      <c r="AF153" s="438"/>
      <c r="AG153" s="438"/>
      <c r="AH153" s="438"/>
      <c r="AI153" s="438"/>
      <c r="AJ153" s="440"/>
      <c r="AK153" s="441"/>
      <c r="AL153" s="441"/>
      <c r="AM153" s="442"/>
      <c r="AN153" s="442"/>
      <c r="AO153" s="442"/>
      <c r="AP153" s="442"/>
      <c r="AQ153" s="442"/>
      <c r="AR153" s="442"/>
      <c r="AS153" s="442"/>
      <c r="AT153" s="442"/>
      <c r="AU153" s="443"/>
      <c r="AV153" s="443"/>
      <c r="AW153" s="444"/>
      <c r="AX153" s="444"/>
      <c r="AY153" s="444"/>
      <c r="AZ153" s="444"/>
      <c r="BA153" s="444"/>
      <c r="BB153" s="444"/>
      <c r="BC153" s="444"/>
      <c r="BD153" s="444"/>
      <c r="BE153" s="445"/>
      <c r="BF153" s="445"/>
      <c r="BG153" s="445"/>
      <c r="BH153" s="445"/>
      <c r="BI153" s="445"/>
      <c r="BJ153" s="445"/>
      <c r="BK153" s="445"/>
      <c r="BL153" s="445"/>
      <c r="BM153" s="445"/>
      <c r="BN153" s="445"/>
      <c r="BO153" s="445"/>
      <c r="BP153" s="446"/>
      <c r="BQ153" s="446"/>
      <c r="BR153" s="446"/>
      <c r="BS153" s="446"/>
      <c r="BT153" s="446"/>
      <c r="BU153" s="446"/>
      <c r="BV153" s="446"/>
      <c r="BW153" s="446"/>
      <c r="BX153" s="446"/>
      <c r="BY153" s="446"/>
      <c r="BZ153" s="447"/>
      <c r="CA153" s="447"/>
      <c r="CB153" s="447"/>
      <c r="CC153" s="447"/>
      <c r="CD153" s="447"/>
      <c r="CE153" s="447"/>
      <c r="CF153" s="447"/>
      <c r="CG153" s="447"/>
      <c r="CH153" s="447"/>
      <c r="CI153" s="447"/>
      <c r="CJ153" s="447"/>
      <c r="CK153" s="447"/>
      <c r="CL153" s="447"/>
      <c r="CM153" s="448"/>
      <c r="CN153" s="448"/>
      <c r="CO153" s="448"/>
      <c r="CP153" s="448"/>
      <c r="CQ153" s="448"/>
      <c r="CR153" s="448"/>
      <c r="CS153" s="448"/>
      <c r="CT153" s="448"/>
      <c r="CU153" s="448"/>
      <c r="CV153" s="448"/>
      <c r="CW153" s="448"/>
      <c r="CX153" s="448"/>
      <c r="CY153" s="449"/>
      <c r="CZ153" s="449"/>
      <c r="DA153" s="449"/>
      <c r="DB153" s="449"/>
      <c r="DC153" s="449"/>
      <c r="DD153" s="449"/>
      <c r="DE153" s="449"/>
      <c r="DF153" s="449"/>
      <c r="DG153" s="449"/>
      <c r="DH153" s="449"/>
      <c r="DI153" s="449"/>
      <c r="DJ153" s="449"/>
      <c r="DK153" s="449"/>
      <c r="DL153" s="450"/>
      <c r="DM153" s="450"/>
      <c r="DN153" s="450"/>
      <c r="DO153" s="450"/>
      <c r="DP153" s="450"/>
      <c r="DQ153" s="450"/>
      <c r="DR153" s="450"/>
      <c r="DS153" s="450"/>
      <c r="DT153" s="450"/>
      <c r="DU153" s="450"/>
      <c r="DV153" s="450"/>
      <c r="DW153" s="450"/>
      <c r="DX153" s="450"/>
      <c r="DY153" s="450"/>
      <c r="DZ153" s="444"/>
      <c r="EA153" s="444"/>
      <c r="EB153" s="444"/>
      <c r="EC153" s="444"/>
      <c r="ED153" s="444"/>
      <c r="EE153" s="444"/>
      <c r="EF153" s="444"/>
      <c r="EG153" s="444"/>
      <c r="EH153" s="444"/>
      <c r="EI153" s="444"/>
      <c r="EJ153" s="444"/>
      <c r="EK153" s="444"/>
      <c r="EL153" s="444"/>
      <c r="EM153" s="444"/>
      <c r="EN153" s="445"/>
      <c r="EO153" s="445"/>
      <c r="EP153" s="445"/>
      <c r="EQ153" s="445"/>
      <c r="ER153" s="445"/>
      <c r="ES153" s="445"/>
      <c r="ET153" s="445"/>
      <c r="EU153" s="445"/>
      <c r="EV153" s="445"/>
      <c r="EW153" s="445"/>
      <c r="EX153" s="445"/>
      <c r="EY153" s="445"/>
      <c r="EZ153" s="445"/>
      <c r="FA153" s="445"/>
      <c r="FB153" s="446"/>
      <c r="FC153" s="446"/>
      <c r="FD153" s="446"/>
      <c r="FE153" s="446"/>
      <c r="FF153" s="446"/>
      <c r="FG153" s="446"/>
      <c r="FH153" s="446"/>
      <c r="FI153" s="446"/>
    </row>
    <row r="154" spans="1:165" s="541" customFormat="1" x14ac:dyDescent="0.25">
      <c r="A154" s="584"/>
      <c r="B154" s="181"/>
      <c r="C154" s="557"/>
      <c r="D154" s="558"/>
      <c r="E154" s="601">
        <v>4</v>
      </c>
      <c r="F154" s="602"/>
      <c r="G154" s="603" t="str">
        <f t="array" aca="1" ref="G154" ca="1">INDEX(joueurs,SMALL(IF(podiums=J154,ROW(INDIRECT("1:"&amp;ROWS(joueurs)))),COUNTIF(J$151:J154,J154)))</f>
        <v>Rob</v>
      </c>
      <c r="H154" s="603"/>
      <c r="I154" s="604"/>
      <c r="J154" s="605">
        <f>LARGE(podiums,ROWS($1:4))</f>
        <v>32</v>
      </c>
      <c r="K154" s="606">
        <f t="shared" ca="1" si="40"/>
        <v>0.30188679245283018</v>
      </c>
      <c r="L154" s="603"/>
      <c r="M154" s="555"/>
      <c r="N154" s="555"/>
      <c r="O154" s="3586"/>
      <c r="P154" s="3586"/>
      <c r="Q154" s="565"/>
      <c r="R154" s="566"/>
      <c r="S154" s="567"/>
      <c r="T154" s="567"/>
      <c r="U154" s="562"/>
      <c r="V154" s="139"/>
      <c r="W154" s="145"/>
      <c r="X154" s="145"/>
      <c r="Y154" s="396"/>
      <c r="Z154" s="563"/>
      <c r="AA154" s="564"/>
      <c r="AB154" s="439"/>
      <c r="AC154" s="439"/>
      <c r="AD154" s="439"/>
      <c r="AE154" s="438"/>
      <c r="AF154" s="438"/>
      <c r="AG154" s="438"/>
      <c r="AH154" s="438"/>
      <c r="AI154" s="438"/>
      <c r="AJ154" s="440"/>
      <c r="AK154" s="441"/>
      <c r="AL154" s="441"/>
      <c r="AM154" s="442"/>
      <c r="AN154" s="442"/>
      <c r="AO154" s="442"/>
      <c r="AP154" s="442"/>
      <c r="AQ154" s="442"/>
      <c r="AR154" s="442"/>
      <c r="AS154" s="442"/>
      <c r="AT154" s="442"/>
      <c r="AU154" s="443"/>
      <c r="AV154" s="443"/>
      <c r="AW154" s="444"/>
      <c r="AX154" s="444"/>
      <c r="AY154" s="444"/>
      <c r="AZ154" s="444"/>
      <c r="BA154" s="444"/>
      <c r="BB154" s="444"/>
      <c r="BC154" s="444"/>
      <c r="BD154" s="444"/>
      <c r="BE154" s="445"/>
      <c r="BF154" s="445"/>
      <c r="BG154" s="445"/>
      <c r="BH154" s="445"/>
      <c r="BI154" s="445"/>
      <c r="BJ154" s="445"/>
      <c r="BK154" s="445"/>
      <c r="BL154" s="445"/>
      <c r="BM154" s="445"/>
      <c r="BN154" s="445"/>
      <c r="BO154" s="445"/>
      <c r="BP154" s="446"/>
      <c r="BQ154" s="446"/>
      <c r="BR154" s="446"/>
      <c r="BS154" s="446"/>
      <c r="BT154" s="446"/>
      <c r="BU154" s="446"/>
      <c r="BV154" s="446"/>
      <c r="BW154" s="446"/>
      <c r="BX154" s="446"/>
      <c r="BY154" s="446"/>
      <c r="BZ154" s="447"/>
      <c r="CA154" s="447"/>
      <c r="CB154" s="447"/>
      <c r="CC154" s="447"/>
      <c r="CD154" s="447"/>
      <c r="CE154" s="447"/>
      <c r="CF154" s="447"/>
      <c r="CG154" s="447"/>
      <c r="CH154" s="447"/>
      <c r="CI154" s="447"/>
      <c r="CJ154" s="447"/>
      <c r="CK154" s="447"/>
      <c r="CL154" s="447"/>
      <c r="CM154" s="448"/>
      <c r="CN154" s="448"/>
      <c r="CO154" s="448"/>
      <c r="CP154" s="448"/>
      <c r="CQ154" s="448"/>
      <c r="CR154" s="448"/>
      <c r="CS154" s="448"/>
      <c r="CT154" s="448"/>
      <c r="CU154" s="448"/>
      <c r="CV154" s="448"/>
      <c r="CW154" s="448"/>
      <c r="CX154" s="448"/>
      <c r="CY154" s="449"/>
      <c r="CZ154" s="449"/>
      <c r="DA154" s="449"/>
      <c r="DB154" s="449"/>
      <c r="DC154" s="449"/>
      <c r="DD154" s="449"/>
      <c r="DE154" s="449"/>
      <c r="DF154" s="449"/>
      <c r="DG154" s="449"/>
      <c r="DH154" s="449"/>
      <c r="DI154" s="449"/>
      <c r="DJ154" s="449"/>
      <c r="DK154" s="449"/>
      <c r="DL154" s="450"/>
      <c r="DM154" s="450"/>
      <c r="DN154" s="450"/>
      <c r="DO154" s="450"/>
      <c r="DP154" s="450"/>
      <c r="DQ154" s="450"/>
      <c r="DR154" s="450"/>
      <c r="DS154" s="450"/>
      <c r="DT154" s="450"/>
      <c r="DU154" s="450"/>
      <c r="DV154" s="450"/>
      <c r="DW154" s="450"/>
      <c r="DX154" s="450"/>
      <c r="DY154" s="450"/>
      <c r="DZ154" s="444"/>
      <c r="EA154" s="444"/>
      <c r="EB154" s="444"/>
      <c r="EC154" s="444"/>
      <c r="ED154" s="444"/>
      <c r="EE154" s="444"/>
      <c r="EF154" s="444"/>
      <c r="EG154" s="444"/>
      <c r="EH154" s="444"/>
      <c r="EI154" s="444"/>
      <c r="EJ154" s="444"/>
      <c r="EK154" s="444"/>
      <c r="EL154" s="444"/>
      <c r="EM154" s="444"/>
      <c r="EN154" s="445"/>
      <c r="EO154" s="445"/>
      <c r="EP154" s="445"/>
      <c r="EQ154" s="445"/>
      <c r="ER154" s="445"/>
      <c r="ES154" s="445"/>
      <c r="ET154" s="445"/>
      <c r="EU154" s="445"/>
      <c r="EV154" s="445"/>
      <c r="EW154" s="445"/>
      <c r="EX154" s="445"/>
      <c r="EY154" s="445"/>
      <c r="EZ154" s="445"/>
      <c r="FA154" s="445"/>
      <c r="FB154" s="446"/>
      <c r="FC154" s="446"/>
      <c r="FD154" s="446"/>
      <c r="FE154" s="446"/>
      <c r="FF154" s="446"/>
      <c r="FG154" s="446"/>
      <c r="FH154" s="446"/>
      <c r="FI154" s="446"/>
    </row>
    <row r="155" spans="1:165" s="541" customFormat="1" x14ac:dyDescent="0.25">
      <c r="A155" s="584"/>
      <c r="B155" s="181"/>
      <c r="C155" s="557"/>
      <c r="D155" s="558"/>
      <c r="E155" s="601">
        <v>5</v>
      </c>
      <c r="F155" s="602"/>
      <c r="G155" s="603" t="str">
        <f t="array" aca="1" ref="G155" ca="1">INDEX(joueurs,SMALL(IF(podiums=J155,ROW(INDIRECT("1:"&amp;ROWS(joueurs)))),COUNTIF(J$151:J155,J155)))</f>
        <v>Cyrille</v>
      </c>
      <c r="H155" s="603"/>
      <c r="I155" s="604"/>
      <c r="J155" s="605">
        <f>LARGE(podiums,ROWS($1:5))</f>
        <v>23</v>
      </c>
      <c r="K155" s="606">
        <f t="shared" ca="1" si="40"/>
        <v>0.24468085106382978</v>
      </c>
      <c r="L155" s="603"/>
      <c r="M155" s="555"/>
      <c r="N155" s="555"/>
      <c r="O155" s="3586"/>
      <c r="P155" s="3586"/>
      <c r="Q155" s="565"/>
      <c r="R155" s="566"/>
      <c r="S155" s="567"/>
      <c r="T155" s="567"/>
      <c r="U155" s="562"/>
      <c r="V155" s="139"/>
      <c r="W155" s="145"/>
      <c r="X155" s="145"/>
      <c r="Y155" s="396"/>
      <c r="Z155" s="563"/>
      <c r="AA155" s="564"/>
      <c r="AB155" s="439"/>
      <c r="AC155" s="439"/>
      <c r="AD155" s="439"/>
      <c r="AE155" s="438"/>
      <c r="AF155" s="438"/>
      <c r="AG155" s="438"/>
      <c r="AH155" s="438"/>
      <c r="AI155" s="438"/>
      <c r="AJ155" s="440"/>
      <c r="AK155" s="441"/>
      <c r="AL155" s="441"/>
      <c r="AM155" s="442"/>
      <c r="AN155" s="442"/>
      <c r="AO155" s="442"/>
      <c r="AP155" s="442"/>
      <c r="AQ155" s="442"/>
      <c r="AR155" s="442"/>
      <c r="AS155" s="442"/>
      <c r="AT155" s="442"/>
      <c r="AU155" s="443"/>
      <c r="AV155" s="443"/>
      <c r="AW155" s="444"/>
      <c r="AX155" s="444"/>
      <c r="AY155" s="444"/>
      <c r="AZ155" s="444"/>
      <c r="BA155" s="444"/>
      <c r="BB155" s="444"/>
      <c r="BC155" s="444"/>
      <c r="BD155" s="444"/>
      <c r="BE155" s="445"/>
      <c r="BF155" s="445"/>
      <c r="BG155" s="445"/>
      <c r="BH155" s="445"/>
      <c r="BI155" s="445"/>
      <c r="BJ155" s="445"/>
      <c r="BK155" s="445"/>
      <c r="BL155" s="445"/>
      <c r="BM155" s="445"/>
      <c r="BN155" s="445"/>
      <c r="BO155" s="445"/>
      <c r="BP155" s="446"/>
      <c r="BQ155" s="446"/>
      <c r="BR155" s="446"/>
      <c r="BS155" s="446"/>
      <c r="BT155" s="446"/>
      <c r="BU155" s="446"/>
      <c r="BV155" s="446"/>
      <c r="BW155" s="446"/>
      <c r="BX155" s="446"/>
      <c r="BY155" s="446"/>
      <c r="BZ155" s="447"/>
      <c r="CA155" s="447"/>
      <c r="CB155" s="447"/>
      <c r="CC155" s="447"/>
      <c r="CD155" s="447"/>
      <c r="CE155" s="447"/>
      <c r="CF155" s="447"/>
      <c r="CG155" s="447"/>
      <c r="CH155" s="447"/>
      <c r="CI155" s="447"/>
      <c r="CJ155" s="447"/>
      <c r="CK155" s="447"/>
      <c r="CL155" s="447"/>
      <c r="CM155" s="448"/>
      <c r="CN155" s="448"/>
      <c r="CO155" s="448"/>
      <c r="CP155" s="448"/>
      <c r="CQ155" s="448"/>
      <c r="CR155" s="448"/>
      <c r="CS155" s="448"/>
      <c r="CT155" s="448"/>
      <c r="CU155" s="448"/>
      <c r="CV155" s="448"/>
      <c r="CW155" s="448"/>
      <c r="CX155" s="448"/>
      <c r="CY155" s="449"/>
      <c r="CZ155" s="449"/>
      <c r="DA155" s="449"/>
      <c r="DB155" s="449"/>
      <c r="DC155" s="449"/>
      <c r="DD155" s="449"/>
      <c r="DE155" s="449"/>
      <c r="DF155" s="449"/>
      <c r="DG155" s="449"/>
      <c r="DH155" s="449"/>
      <c r="DI155" s="449"/>
      <c r="DJ155" s="449"/>
      <c r="DK155" s="449"/>
      <c r="DL155" s="450"/>
      <c r="DM155" s="450"/>
      <c r="DN155" s="450"/>
      <c r="DO155" s="450"/>
      <c r="DP155" s="450"/>
      <c r="DQ155" s="450"/>
      <c r="DR155" s="450"/>
      <c r="DS155" s="450"/>
      <c r="DT155" s="450"/>
      <c r="DU155" s="450"/>
      <c r="DV155" s="450"/>
      <c r="DW155" s="450"/>
      <c r="DX155" s="450"/>
      <c r="DY155" s="450"/>
      <c r="DZ155" s="444"/>
      <c r="EA155" s="444"/>
      <c r="EB155" s="444"/>
      <c r="EC155" s="444"/>
      <c r="ED155" s="444"/>
      <c r="EE155" s="444"/>
      <c r="EF155" s="444"/>
      <c r="EG155" s="444"/>
      <c r="EH155" s="444"/>
      <c r="EI155" s="444"/>
      <c r="EJ155" s="444"/>
      <c r="EK155" s="444"/>
      <c r="EL155" s="444"/>
      <c r="EM155" s="444"/>
      <c r="EN155" s="445"/>
      <c r="EO155" s="445"/>
      <c r="EP155" s="445"/>
      <c r="EQ155" s="445"/>
      <c r="ER155" s="445"/>
      <c r="ES155" s="445"/>
      <c r="ET155" s="445"/>
      <c r="EU155" s="445"/>
      <c r="EV155" s="445"/>
      <c r="EW155" s="445"/>
      <c r="EX155" s="445"/>
      <c r="EY155" s="445"/>
      <c r="EZ155" s="445"/>
      <c r="FA155" s="445"/>
      <c r="FB155" s="446"/>
      <c r="FC155" s="446"/>
      <c r="FD155" s="446"/>
      <c r="FE155" s="446"/>
      <c r="FF155" s="446"/>
      <c r="FG155" s="446"/>
      <c r="FH155" s="446"/>
      <c r="FI155" s="446"/>
    </row>
    <row r="156" spans="1:165" s="541" customFormat="1" x14ac:dyDescent="0.25">
      <c r="A156" s="584"/>
      <c r="B156" s="181"/>
      <c r="C156" s="557"/>
      <c r="D156" s="558"/>
      <c r="E156" s="601">
        <v>6</v>
      </c>
      <c r="F156" s="602"/>
      <c r="G156" s="603" t="str">
        <f t="array" aca="1" ref="G156" ca="1">INDEX(joueurs,SMALL(IF(podiums=J156,ROW(INDIRECT("1:"&amp;ROWS(joueurs)))),COUNTIF(J$151:J156,J156)))</f>
        <v>Pilou</v>
      </c>
      <c r="H156" s="603"/>
      <c r="I156" s="604"/>
      <c r="J156" s="605">
        <f>LARGE(podiums,ROWS($1:6))</f>
        <v>23</v>
      </c>
      <c r="K156" s="606">
        <f t="shared" ca="1" si="40"/>
        <v>0.32857142857142857</v>
      </c>
      <c r="L156" s="603"/>
      <c r="M156" s="555"/>
      <c r="N156" s="555"/>
      <c r="O156" s="3586"/>
      <c r="P156" s="3586"/>
      <c r="Q156" s="565"/>
      <c r="R156" s="566"/>
      <c r="S156" s="567"/>
      <c r="T156" s="567"/>
      <c r="U156" s="562"/>
      <c r="V156" s="139"/>
      <c r="W156" s="145"/>
      <c r="X156" s="145"/>
      <c r="Y156" s="396"/>
      <c r="Z156" s="563"/>
      <c r="AA156" s="564"/>
      <c r="AB156" s="439"/>
      <c r="AC156" s="439"/>
      <c r="AD156" s="439"/>
      <c r="AE156" s="438"/>
      <c r="AF156" s="438"/>
      <c r="AG156" s="438"/>
      <c r="AH156" s="438"/>
      <c r="AI156" s="438"/>
      <c r="AJ156" s="440"/>
      <c r="AK156" s="441"/>
      <c r="AL156" s="441"/>
      <c r="AM156" s="442"/>
      <c r="AN156" s="442"/>
      <c r="AO156" s="442"/>
      <c r="AP156" s="442"/>
      <c r="AQ156" s="442"/>
      <c r="AR156" s="442"/>
      <c r="AS156" s="442"/>
      <c r="AT156" s="442"/>
      <c r="AU156" s="443"/>
      <c r="AV156" s="443"/>
      <c r="AW156" s="444"/>
      <c r="AX156" s="444"/>
      <c r="AY156" s="444"/>
      <c r="AZ156" s="444"/>
      <c r="BA156" s="444"/>
      <c r="BB156" s="444"/>
      <c r="BC156" s="444"/>
      <c r="BD156" s="444"/>
      <c r="BE156" s="445"/>
      <c r="BF156" s="445"/>
      <c r="BG156" s="445"/>
      <c r="BH156" s="445"/>
      <c r="BI156" s="445"/>
      <c r="BJ156" s="445"/>
      <c r="BK156" s="445"/>
      <c r="BL156" s="445"/>
      <c r="BM156" s="445"/>
      <c r="BN156" s="445"/>
      <c r="BO156" s="445"/>
      <c r="BP156" s="446"/>
      <c r="BQ156" s="446"/>
      <c r="BR156" s="446"/>
      <c r="BS156" s="446"/>
      <c r="BT156" s="446"/>
      <c r="BU156" s="446"/>
      <c r="BV156" s="446"/>
      <c r="BW156" s="446"/>
      <c r="BX156" s="446"/>
      <c r="BY156" s="446"/>
      <c r="BZ156" s="447"/>
      <c r="CA156" s="447"/>
      <c r="CB156" s="447"/>
      <c r="CC156" s="447"/>
      <c r="CD156" s="447"/>
      <c r="CE156" s="447"/>
      <c r="CF156" s="447"/>
      <c r="CG156" s="447"/>
      <c r="CH156" s="447"/>
      <c r="CI156" s="447"/>
      <c r="CJ156" s="447"/>
      <c r="CK156" s="447"/>
      <c r="CL156" s="447"/>
      <c r="CM156" s="448"/>
      <c r="CN156" s="448"/>
      <c r="CO156" s="448"/>
      <c r="CP156" s="448"/>
      <c r="CQ156" s="448"/>
      <c r="CR156" s="448"/>
      <c r="CS156" s="448"/>
      <c r="CT156" s="448"/>
      <c r="CU156" s="448"/>
      <c r="CV156" s="448"/>
      <c r="CW156" s="448"/>
      <c r="CX156" s="448"/>
      <c r="CY156" s="449"/>
      <c r="CZ156" s="449"/>
      <c r="DA156" s="449"/>
      <c r="DB156" s="449"/>
      <c r="DC156" s="449"/>
      <c r="DD156" s="449"/>
      <c r="DE156" s="449"/>
      <c r="DF156" s="449"/>
      <c r="DG156" s="449"/>
      <c r="DH156" s="449"/>
      <c r="DI156" s="449"/>
      <c r="DJ156" s="449"/>
      <c r="DK156" s="449"/>
      <c r="DL156" s="450"/>
      <c r="DM156" s="450"/>
      <c r="DN156" s="450"/>
      <c r="DO156" s="450"/>
      <c r="DP156" s="450"/>
      <c r="DQ156" s="450"/>
      <c r="DR156" s="450"/>
      <c r="DS156" s="450"/>
      <c r="DT156" s="450"/>
      <c r="DU156" s="450"/>
      <c r="DV156" s="450"/>
      <c r="DW156" s="450"/>
      <c r="DX156" s="450"/>
      <c r="DY156" s="450"/>
      <c r="DZ156" s="444"/>
      <c r="EA156" s="444"/>
      <c r="EB156" s="444"/>
      <c r="EC156" s="444"/>
      <c r="ED156" s="444"/>
      <c r="EE156" s="444"/>
      <c r="EF156" s="444"/>
      <c r="EG156" s="444"/>
      <c r="EH156" s="444"/>
      <c r="EI156" s="444"/>
      <c r="EJ156" s="444"/>
      <c r="EK156" s="444"/>
      <c r="EL156" s="444"/>
      <c r="EM156" s="444"/>
      <c r="EN156" s="445"/>
      <c r="EO156" s="445"/>
      <c r="EP156" s="445"/>
      <c r="EQ156" s="445"/>
      <c r="ER156" s="445"/>
      <c r="ES156" s="445"/>
      <c r="ET156" s="445"/>
      <c r="EU156" s="445"/>
      <c r="EV156" s="445"/>
      <c r="EW156" s="445"/>
      <c r="EX156" s="445"/>
      <c r="EY156" s="445"/>
      <c r="EZ156" s="445"/>
      <c r="FA156" s="445"/>
      <c r="FB156" s="446"/>
      <c r="FC156" s="446"/>
      <c r="FD156" s="446"/>
      <c r="FE156" s="446"/>
      <c r="FF156" s="446"/>
      <c r="FG156" s="446"/>
      <c r="FH156" s="446"/>
      <c r="FI156" s="446"/>
    </row>
    <row r="157" spans="1:165" s="541" customFormat="1" x14ac:dyDescent="0.25">
      <c r="A157" s="584"/>
      <c r="B157" s="181"/>
      <c r="C157" s="557"/>
      <c r="D157" s="558"/>
      <c r="E157" s="601">
        <v>7</v>
      </c>
      <c r="F157" s="602"/>
      <c r="G157" s="603" t="str">
        <f t="array" aca="1" ref="G157" ca="1">INDEX(joueurs,SMALL(IF(podiums=J157,ROW(INDIRECT("1:"&amp;ROWS(joueurs)))),COUNTIF(J$151:J157,J157)))</f>
        <v>Oliv</v>
      </c>
      <c r="H157" s="603"/>
      <c r="I157" s="604"/>
      <c r="J157" s="605">
        <f>LARGE(podiums,ROWS($1:7))</f>
        <v>18</v>
      </c>
      <c r="K157" s="606">
        <f t="shared" ca="1" si="40"/>
        <v>0.25352112676056338</v>
      </c>
      <c r="L157" s="603"/>
      <c r="M157" s="555"/>
      <c r="N157" s="555"/>
      <c r="O157" s="3586"/>
      <c r="P157" s="3586"/>
      <c r="Q157" s="565"/>
      <c r="R157" s="566"/>
      <c r="S157" s="567"/>
      <c r="T157" s="567"/>
      <c r="U157" s="562"/>
      <c r="V157" s="139"/>
      <c r="W157" s="145"/>
      <c r="X157" s="145"/>
      <c r="Y157" s="396"/>
      <c r="Z157" s="563"/>
      <c r="AA157" s="564"/>
      <c r="AB157" s="439"/>
      <c r="AC157" s="439"/>
      <c r="AD157" s="439"/>
      <c r="AE157" s="438"/>
      <c r="AF157" s="438"/>
      <c r="AG157" s="438"/>
      <c r="AH157" s="438"/>
      <c r="AI157" s="438"/>
      <c r="AJ157" s="440"/>
      <c r="AK157" s="441"/>
      <c r="AL157" s="441"/>
      <c r="AM157" s="442"/>
      <c r="AN157" s="442"/>
      <c r="AO157" s="442"/>
      <c r="AP157" s="442"/>
      <c r="AQ157" s="442"/>
      <c r="AR157" s="442"/>
      <c r="AS157" s="442"/>
      <c r="AT157" s="442"/>
      <c r="AU157" s="443"/>
      <c r="AV157" s="443"/>
      <c r="AW157" s="444"/>
      <c r="AX157" s="444"/>
      <c r="AY157" s="444"/>
      <c r="AZ157" s="444"/>
      <c r="BA157" s="444"/>
      <c r="BB157" s="444"/>
      <c r="BC157" s="444"/>
      <c r="BD157" s="444"/>
      <c r="BE157" s="445"/>
      <c r="BF157" s="445"/>
      <c r="BG157" s="445"/>
      <c r="BH157" s="445"/>
      <c r="BI157" s="445"/>
      <c r="BJ157" s="445"/>
      <c r="BK157" s="445"/>
      <c r="BL157" s="445"/>
      <c r="BM157" s="445"/>
      <c r="BN157" s="445"/>
      <c r="BO157" s="445"/>
      <c r="BP157" s="446"/>
      <c r="BQ157" s="446"/>
      <c r="BR157" s="446"/>
      <c r="BS157" s="446"/>
      <c r="BT157" s="446"/>
      <c r="BU157" s="446"/>
      <c r="BV157" s="446"/>
      <c r="BW157" s="446"/>
      <c r="BX157" s="446"/>
      <c r="BY157" s="446"/>
      <c r="BZ157" s="447"/>
      <c r="CA157" s="447"/>
      <c r="CB157" s="447"/>
      <c r="CC157" s="447"/>
      <c r="CD157" s="447"/>
      <c r="CE157" s="447"/>
      <c r="CF157" s="447"/>
      <c r="CG157" s="447"/>
      <c r="CH157" s="447"/>
      <c r="CI157" s="447"/>
      <c r="CJ157" s="447"/>
      <c r="CK157" s="447"/>
      <c r="CL157" s="447"/>
      <c r="CM157" s="448"/>
      <c r="CN157" s="448"/>
      <c r="CO157" s="448"/>
      <c r="CP157" s="448"/>
      <c r="CQ157" s="448"/>
      <c r="CR157" s="448"/>
      <c r="CS157" s="448"/>
      <c r="CT157" s="448"/>
      <c r="CU157" s="448"/>
      <c r="CV157" s="448"/>
      <c r="CW157" s="448"/>
      <c r="CX157" s="448"/>
      <c r="CY157" s="449"/>
      <c r="CZ157" s="449"/>
      <c r="DA157" s="449"/>
      <c r="DB157" s="449"/>
      <c r="DC157" s="449"/>
      <c r="DD157" s="449"/>
      <c r="DE157" s="449"/>
      <c r="DF157" s="449"/>
      <c r="DG157" s="449"/>
      <c r="DH157" s="449"/>
      <c r="DI157" s="449"/>
      <c r="DJ157" s="449"/>
      <c r="DK157" s="449"/>
      <c r="DL157" s="450"/>
      <c r="DM157" s="450"/>
      <c r="DN157" s="450"/>
      <c r="DO157" s="450"/>
      <c r="DP157" s="450"/>
      <c r="DQ157" s="450"/>
      <c r="DR157" s="450"/>
      <c r="DS157" s="450"/>
      <c r="DT157" s="450"/>
      <c r="DU157" s="450"/>
      <c r="DV157" s="450"/>
      <c r="DW157" s="450"/>
      <c r="DX157" s="450"/>
      <c r="DY157" s="450"/>
      <c r="DZ157" s="444"/>
      <c r="EA157" s="444"/>
      <c r="EB157" s="444"/>
      <c r="EC157" s="444"/>
      <c r="ED157" s="444"/>
      <c r="EE157" s="444"/>
      <c r="EF157" s="444"/>
      <c r="EG157" s="444"/>
      <c r="EH157" s="444"/>
      <c r="EI157" s="444"/>
      <c r="EJ157" s="444"/>
      <c r="EK157" s="444"/>
      <c r="EL157" s="444"/>
      <c r="EM157" s="444"/>
      <c r="EN157" s="445"/>
      <c r="EO157" s="445"/>
      <c r="EP157" s="445"/>
      <c r="EQ157" s="445"/>
      <c r="ER157" s="445"/>
      <c r="ES157" s="445"/>
      <c r="ET157" s="445"/>
      <c r="EU157" s="445"/>
      <c r="EV157" s="445"/>
      <c r="EW157" s="445"/>
      <c r="EX157" s="445"/>
      <c r="EY157" s="445"/>
      <c r="EZ157" s="445"/>
      <c r="FA157" s="445"/>
      <c r="FB157" s="446"/>
      <c r="FC157" s="446"/>
      <c r="FD157" s="446"/>
      <c r="FE157" s="446"/>
      <c r="FF157" s="446"/>
      <c r="FG157" s="446"/>
      <c r="FH157" s="446"/>
      <c r="FI157" s="446"/>
    </row>
    <row r="158" spans="1:165" s="541" customFormat="1" x14ac:dyDescent="0.25">
      <c r="A158" s="584"/>
      <c r="B158" s="181"/>
      <c r="C158" s="557"/>
      <c r="D158" s="558"/>
      <c r="E158" s="601">
        <v>8</v>
      </c>
      <c r="F158" s="602"/>
      <c r="G158" s="603" t="str">
        <f t="array" aca="1" ref="G158" ca="1">INDEX(joueurs,SMALL(IF(podiums=J158,ROW(INDIRECT("1:"&amp;ROWS(joueurs)))),COUNTIF(J$151:J158,J158)))</f>
        <v>Fred S.</v>
      </c>
      <c r="H158" s="603"/>
      <c r="I158" s="604"/>
      <c r="J158" s="605">
        <f>LARGE(podiums,ROWS($1:8))</f>
        <v>15</v>
      </c>
      <c r="K158" s="606">
        <f t="shared" ca="1" si="40"/>
        <v>0.25862068965517243</v>
      </c>
      <c r="L158" s="603"/>
      <c r="M158" s="555"/>
      <c r="N158" s="555"/>
      <c r="O158" s="3586"/>
      <c r="P158" s="3586"/>
      <c r="Q158" s="565"/>
      <c r="R158" s="566"/>
      <c r="S158" s="567"/>
      <c r="T158" s="567"/>
      <c r="U158" s="562"/>
      <c r="V158" s="139"/>
      <c r="W158" s="145"/>
      <c r="X158" s="145"/>
      <c r="Y158" s="396"/>
      <c r="Z158" s="563"/>
      <c r="AA158" s="564"/>
      <c r="AB158" s="439"/>
      <c r="AC158" s="439"/>
      <c r="AD158" s="439"/>
      <c r="AE158" s="438"/>
      <c r="AF158" s="438"/>
      <c r="AG158" s="438"/>
      <c r="AH158" s="438"/>
      <c r="AI158" s="438"/>
      <c r="AJ158" s="440"/>
      <c r="AK158" s="441"/>
      <c r="AL158" s="441"/>
      <c r="AM158" s="442"/>
      <c r="AN158" s="442"/>
      <c r="AO158" s="442"/>
      <c r="AP158" s="442"/>
      <c r="AQ158" s="442"/>
      <c r="AR158" s="442"/>
      <c r="AS158" s="442"/>
      <c r="AT158" s="442"/>
      <c r="AU158" s="443"/>
      <c r="AV158" s="443"/>
      <c r="AW158" s="444"/>
      <c r="AX158" s="444"/>
      <c r="AY158" s="444"/>
      <c r="AZ158" s="444"/>
      <c r="BA158" s="444"/>
      <c r="BB158" s="444"/>
      <c r="BC158" s="444"/>
      <c r="BD158" s="444"/>
      <c r="BE158" s="445"/>
      <c r="BF158" s="445"/>
      <c r="BG158" s="445"/>
      <c r="BH158" s="445"/>
      <c r="BI158" s="445"/>
      <c r="BJ158" s="445"/>
      <c r="BK158" s="445"/>
      <c r="BL158" s="445"/>
      <c r="BM158" s="445"/>
      <c r="BN158" s="445"/>
      <c r="BO158" s="445"/>
      <c r="BP158" s="446"/>
      <c r="BQ158" s="446"/>
      <c r="BR158" s="446"/>
      <c r="BS158" s="446"/>
      <c r="BT158" s="446"/>
      <c r="BU158" s="446"/>
      <c r="BV158" s="446"/>
      <c r="BW158" s="446"/>
      <c r="BX158" s="446"/>
      <c r="BY158" s="446"/>
      <c r="BZ158" s="447"/>
      <c r="CA158" s="447"/>
      <c r="CB158" s="447"/>
      <c r="CC158" s="447"/>
      <c r="CD158" s="447"/>
      <c r="CE158" s="447"/>
      <c r="CF158" s="447"/>
      <c r="CG158" s="447"/>
      <c r="CH158" s="447"/>
      <c r="CI158" s="447"/>
      <c r="CJ158" s="447"/>
      <c r="CK158" s="447"/>
      <c r="CL158" s="447"/>
      <c r="CM158" s="448"/>
      <c r="CN158" s="448"/>
      <c r="CO158" s="448"/>
      <c r="CP158" s="448"/>
      <c r="CQ158" s="448"/>
      <c r="CR158" s="448"/>
      <c r="CS158" s="448"/>
      <c r="CT158" s="448"/>
      <c r="CU158" s="448"/>
      <c r="CV158" s="448"/>
      <c r="CW158" s="448"/>
      <c r="CX158" s="448"/>
      <c r="CY158" s="449"/>
      <c r="CZ158" s="449"/>
      <c r="DA158" s="449"/>
      <c r="DB158" s="449"/>
      <c r="DC158" s="449"/>
      <c r="DD158" s="449"/>
      <c r="DE158" s="449"/>
      <c r="DF158" s="449"/>
      <c r="DG158" s="449"/>
      <c r="DH158" s="449"/>
      <c r="DI158" s="449"/>
      <c r="DJ158" s="449"/>
      <c r="DK158" s="449"/>
      <c r="DL158" s="450"/>
      <c r="DM158" s="450"/>
      <c r="DN158" s="450"/>
      <c r="DO158" s="450"/>
      <c r="DP158" s="450"/>
      <c r="DQ158" s="450"/>
      <c r="DR158" s="450"/>
      <c r="DS158" s="450"/>
      <c r="DT158" s="450"/>
      <c r="DU158" s="450"/>
      <c r="DV158" s="450"/>
      <c r="DW158" s="450"/>
      <c r="DX158" s="450"/>
      <c r="DY158" s="450"/>
      <c r="DZ158" s="444"/>
      <c r="EA158" s="444"/>
      <c r="EB158" s="444"/>
      <c r="EC158" s="444"/>
      <c r="ED158" s="444"/>
      <c r="EE158" s="444"/>
      <c r="EF158" s="444"/>
      <c r="EG158" s="444"/>
      <c r="EH158" s="444"/>
      <c r="EI158" s="444"/>
      <c r="EJ158" s="444"/>
      <c r="EK158" s="444"/>
      <c r="EL158" s="444"/>
      <c r="EM158" s="444"/>
      <c r="EN158" s="445"/>
      <c r="EO158" s="445"/>
      <c r="EP158" s="445"/>
      <c r="EQ158" s="445"/>
      <c r="ER158" s="445"/>
      <c r="ES158" s="445"/>
      <c r="ET158" s="445"/>
      <c r="EU158" s="445"/>
      <c r="EV158" s="445"/>
      <c r="EW158" s="445"/>
      <c r="EX158" s="445"/>
      <c r="EY158" s="445"/>
      <c r="EZ158" s="445"/>
      <c r="FA158" s="445"/>
      <c r="FB158" s="446"/>
      <c r="FC158" s="446"/>
      <c r="FD158" s="446"/>
      <c r="FE158" s="446"/>
      <c r="FF158" s="446"/>
      <c r="FG158" s="446"/>
      <c r="FH158" s="446"/>
      <c r="FI158" s="446"/>
    </row>
    <row r="159" spans="1:165" s="541" customFormat="1" x14ac:dyDescent="0.25">
      <c r="A159" s="584"/>
      <c r="B159" s="181"/>
      <c r="C159" s="557"/>
      <c r="D159" s="558"/>
      <c r="E159" s="601">
        <v>9</v>
      </c>
      <c r="F159" s="602"/>
      <c r="G159" s="603" t="str">
        <f t="array" aca="1" ref="G159" ca="1">INDEX(joueurs,SMALL(IF(podiums=J159,ROW(INDIRECT("1:"&amp;ROWS(joueurs)))),COUNTIF(J$151:J159,J159)))</f>
        <v>Franck</v>
      </c>
      <c r="H159" s="603"/>
      <c r="I159" s="604"/>
      <c r="J159" s="605">
        <f>LARGE(podiums,ROWS($1:9))</f>
        <v>14</v>
      </c>
      <c r="K159" s="606">
        <f t="shared" ca="1" si="40"/>
        <v>0.16666666666666666</v>
      </c>
      <c r="L159" s="603"/>
      <c r="M159" s="555"/>
      <c r="N159" s="555"/>
      <c r="O159" s="3586"/>
      <c r="P159" s="3586"/>
      <c r="Q159" s="565"/>
      <c r="R159" s="566"/>
      <c r="S159" s="567"/>
      <c r="T159" s="567"/>
      <c r="U159" s="562"/>
      <c r="V159" s="139"/>
      <c r="W159" s="145"/>
      <c r="X159" s="145"/>
      <c r="Y159" s="396"/>
      <c r="Z159" s="563"/>
      <c r="AA159" s="564"/>
      <c r="AB159" s="439"/>
      <c r="AC159" s="439"/>
      <c r="AD159" s="439"/>
      <c r="AE159" s="438"/>
      <c r="AF159" s="438"/>
      <c r="AG159" s="438"/>
      <c r="AH159" s="438"/>
      <c r="AI159" s="438"/>
      <c r="AJ159" s="440"/>
      <c r="AK159" s="441"/>
      <c r="AL159" s="441"/>
      <c r="AM159" s="442"/>
      <c r="AN159" s="442"/>
      <c r="AO159" s="442"/>
      <c r="AP159" s="442"/>
      <c r="AQ159" s="442"/>
      <c r="AR159" s="442"/>
      <c r="AS159" s="442"/>
      <c r="AT159" s="442"/>
      <c r="AU159" s="443"/>
      <c r="AV159" s="443"/>
      <c r="AW159" s="444"/>
      <c r="AX159" s="444"/>
      <c r="AY159" s="444"/>
      <c r="AZ159" s="444"/>
      <c r="BA159" s="444"/>
      <c r="BB159" s="444"/>
      <c r="BC159" s="444"/>
      <c r="BD159" s="444"/>
      <c r="BE159" s="445"/>
      <c r="BF159" s="445"/>
      <c r="BG159" s="445"/>
      <c r="BH159" s="445"/>
      <c r="BI159" s="445"/>
      <c r="BJ159" s="445"/>
      <c r="BK159" s="445"/>
      <c r="BL159" s="445"/>
      <c r="BM159" s="445"/>
      <c r="BN159" s="445"/>
      <c r="BO159" s="445"/>
      <c r="BP159" s="446"/>
      <c r="BQ159" s="446"/>
      <c r="BR159" s="446"/>
      <c r="BS159" s="446"/>
      <c r="BT159" s="446"/>
      <c r="BU159" s="446"/>
      <c r="BV159" s="446"/>
      <c r="BW159" s="446"/>
      <c r="BX159" s="446"/>
      <c r="BY159" s="446"/>
      <c r="BZ159" s="447"/>
      <c r="CA159" s="447"/>
      <c r="CB159" s="447"/>
      <c r="CC159" s="447"/>
      <c r="CD159" s="447"/>
      <c r="CE159" s="447"/>
      <c r="CF159" s="447"/>
      <c r="CG159" s="447"/>
      <c r="CH159" s="447"/>
      <c r="CI159" s="447"/>
      <c r="CJ159" s="447"/>
      <c r="CK159" s="447"/>
      <c r="CL159" s="447"/>
      <c r="CM159" s="448"/>
      <c r="CN159" s="448"/>
      <c r="CO159" s="448"/>
      <c r="CP159" s="448"/>
      <c r="CQ159" s="448"/>
      <c r="CR159" s="448"/>
      <c r="CS159" s="448"/>
      <c r="CT159" s="448"/>
      <c r="CU159" s="448"/>
      <c r="CV159" s="448"/>
      <c r="CW159" s="448"/>
      <c r="CX159" s="448"/>
      <c r="CY159" s="449"/>
      <c r="CZ159" s="449"/>
      <c r="DA159" s="449"/>
      <c r="DB159" s="449"/>
      <c r="DC159" s="449"/>
      <c r="DD159" s="449"/>
      <c r="DE159" s="449"/>
      <c r="DF159" s="449"/>
      <c r="DG159" s="449"/>
      <c r="DH159" s="449"/>
      <c r="DI159" s="449"/>
      <c r="DJ159" s="449"/>
      <c r="DK159" s="449"/>
      <c r="DL159" s="450"/>
      <c r="DM159" s="450"/>
      <c r="DN159" s="450"/>
      <c r="DO159" s="450"/>
      <c r="DP159" s="450"/>
      <c r="DQ159" s="450"/>
      <c r="DR159" s="450"/>
      <c r="DS159" s="450"/>
      <c r="DT159" s="450"/>
      <c r="DU159" s="450"/>
      <c r="DV159" s="450"/>
      <c r="DW159" s="450"/>
      <c r="DX159" s="450"/>
      <c r="DY159" s="450"/>
      <c r="DZ159" s="444"/>
      <c r="EA159" s="444"/>
      <c r="EB159" s="444"/>
      <c r="EC159" s="444"/>
      <c r="ED159" s="444"/>
      <c r="EE159" s="444"/>
      <c r="EF159" s="444"/>
      <c r="EG159" s="444"/>
      <c r="EH159" s="444"/>
      <c r="EI159" s="444"/>
      <c r="EJ159" s="444"/>
      <c r="EK159" s="444"/>
      <c r="EL159" s="444"/>
      <c r="EM159" s="444"/>
      <c r="EN159" s="445"/>
      <c r="EO159" s="445"/>
      <c r="EP159" s="445"/>
      <c r="EQ159" s="445"/>
      <c r="ER159" s="445"/>
      <c r="ES159" s="445"/>
      <c r="ET159" s="445"/>
      <c r="EU159" s="445"/>
      <c r="EV159" s="445"/>
      <c r="EW159" s="445"/>
      <c r="EX159" s="445"/>
      <c r="EY159" s="445"/>
      <c r="EZ159" s="445"/>
      <c r="FA159" s="445"/>
      <c r="FB159" s="446"/>
      <c r="FC159" s="446"/>
      <c r="FD159" s="446"/>
      <c r="FE159" s="446"/>
      <c r="FF159" s="446"/>
      <c r="FG159" s="446"/>
      <c r="FH159" s="446"/>
      <c r="FI159" s="446"/>
    </row>
    <row r="160" spans="1:165" s="541" customFormat="1" x14ac:dyDescent="0.25">
      <c r="A160" s="584"/>
      <c r="B160" s="181"/>
      <c r="C160" s="557"/>
      <c r="D160" s="558"/>
      <c r="E160" s="601">
        <v>10</v>
      </c>
      <c r="F160" s="602"/>
      <c r="G160" s="603" t="str">
        <f t="array" aca="1" ref="G160" ca="1">INDEX(joueurs,SMALL(IF(podiums=J160,ROW(INDIRECT("1:"&amp;ROWS(joueurs)))),COUNTIF(J$151:J160,J160)))</f>
        <v>Fabrice</v>
      </c>
      <c r="H160" s="603"/>
      <c r="I160" s="604"/>
      <c r="J160" s="605">
        <f>LARGE(podiums,ROWS($1:10))</f>
        <v>11</v>
      </c>
      <c r="K160" s="606">
        <f t="shared" ca="1" si="40"/>
        <v>0.16666666666666666</v>
      </c>
      <c r="L160" s="603"/>
      <c r="M160" s="555"/>
      <c r="N160" s="555"/>
      <c r="O160" s="3586"/>
      <c r="P160" s="3586"/>
      <c r="Q160" s="565"/>
      <c r="R160" s="566"/>
      <c r="S160" s="567"/>
      <c r="T160" s="567"/>
      <c r="U160" s="562"/>
      <c r="V160" s="139"/>
      <c r="W160" s="145"/>
      <c r="X160" s="145"/>
      <c r="Y160" s="396"/>
      <c r="Z160" s="563"/>
      <c r="AA160" s="564"/>
      <c r="AB160" s="439"/>
      <c r="AC160" s="439"/>
      <c r="AD160" s="439"/>
      <c r="AE160" s="438"/>
      <c r="AF160" s="438"/>
      <c r="AG160" s="438"/>
      <c r="AH160" s="438"/>
      <c r="AI160" s="438"/>
      <c r="AJ160" s="440"/>
      <c r="AK160" s="441"/>
      <c r="AL160" s="441"/>
      <c r="AM160" s="442"/>
      <c r="AN160" s="442"/>
      <c r="AO160" s="442"/>
      <c r="AP160" s="442"/>
      <c r="AQ160" s="442"/>
      <c r="AR160" s="442"/>
      <c r="AS160" s="442"/>
      <c r="AT160" s="442"/>
      <c r="AU160" s="443"/>
      <c r="AV160" s="443"/>
      <c r="AW160" s="444"/>
      <c r="AX160" s="444"/>
      <c r="AY160" s="444"/>
      <c r="AZ160" s="444"/>
      <c r="BA160" s="444"/>
      <c r="BB160" s="444"/>
      <c r="BC160" s="444"/>
      <c r="BD160" s="444"/>
      <c r="BE160" s="445"/>
      <c r="BF160" s="445"/>
      <c r="BG160" s="445"/>
      <c r="BH160" s="445"/>
      <c r="BI160" s="445"/>
      <c r="BJ160" s="445"/>
      <c r="BK160" s="445"/>
      <c r="BL160" s="445"/>
      <c r="BM160" s="445"/>
      <c r="BN160" s="445"/>
      <c r="BO160" s="445"/>
      <c r="BP160" s="446"/>
      <c r="BQ160" s="446"/>
      <c r="BR160" s="446"/>
      <c r="BS160" s="446"/>
      <c r="BT160" s="446"/>
      <c r="BU160" s="446"/>
      <c r="BV160" s="446"/>
      <c r="BW160" s="446"/>
      <c r="BX160" s="446"/>
      <c r="BY160" s="446"/>
      <c r="BZ160" s="447"/>
      <c r="CA160" s="447"/>
      <c r="CB160" s="447"/>
      <c r="CC160" s="447"/>
      <c r="CD160" s="447"/>
      <c r="CE160" s="447"/>
      <c r="CF160" s="447"/>
      <c r="CG160" s="447"/>
      <c r="CH160" s="447"/>
      <c r="CI160" s="447"/>
      <c r="CJ160" s="447"/>
      <c r="CK160" s="447"/>
      <c r="CL160" s="447"/>
      <c r="CM160" s="448"/>
      <c r="CN160" s="448"/>
      <c r="CO160" s="448"/>
      <c r="CP160" s="448"/>
      <c r="CQ160" s="448"/>
      <c r="CR160" s="448"/>
      <c r="CS160" s="448"/>
      <c r="CT160" s="448"/>
      <c r="CU160" s="448"/>
      <c r="CV160" s="448"/>
      <c r="CW160" s="448"/>
      <c r="CX160" s="448"/>
      <c r="CY160" s="449"/>
      <c r="CZ160" s="449"/>
      <c r="DA160" s="449"/>
      <c r="DB160" s="449"/>
      <c r="DC160" s="449"/>
      <c r="DD160" s="449"/>
      <c r="DE160" s="449"/>
      <c r="DF160" s="449"/>
      <c r="DG160" s="449"/>
      <c r="DH160" s="449"/>
      <c r="DI160" s="449"/>
      <c r="DJ160" s="449"/>
      <c r="DK160" s="449"/>
      <c r="DL160" s="450"/>
      <c r="DM160" s="450"/>
      <c r="DN160" s="450"/>
      <c r="DO160" s="450"/>
      <c r="DP160" s="450"/>
      <c r="DQ160" s="450"/>
      <c r="DR160" s="450"/>
      <c r="DS160" s="450"/>
      <c r="DT160" s="450"/>
      <c r="DU160" s="450"/>
      <c r="DV160" s="450"/>
      <c r="DW160" s="450"/>
      <c r="DX160" s="450"/>
      <c r="DY160" s="450"/>
      <c r="DZ160" s="444"/>
      <c r="EA160" s="444"/>
      <c r="EB160" s="444"/>
      <c r="EC160" s="444"/>
      <c r="ED160" s="444"/>
      <c r="EE160" s="444"/>
      <c r="EF160" s="444"/>
      <c r="EG160" s="444"/>
      <c r="EH160" s="444"/>
      <c r="EI160" s="444"/>
      <c r="EJ160" s="444"/>
      <c r="EK160" s="444"/>
      <c r="EL160" s="444"/>
      <c r="EM160" s="444"/>
      <c r="EN160" s="445"/>
      <c r="EO160" s="445"/>
      <c r="EP160" s="445"/>
      <c r="EQ160" s="445"/>
      <c r="ER160" s="445"/>
      <c r="ES160" s="445"/>
      <c r="ET160" s="445"/>
      <c r="EU160" s="445"/>
      <c r="EV160" s="445"/>
      <c r="EW160" s="445"/>
      <c r="EX160" s="445"/>
      <c r="EY160" s="445"/>
      <c r="EZ160" s="445"/>
      <c r="FA160" s="445"/>
      <c r="FB160" s="446"/>
      <c r="FC160" s="446"/>
      <c r="FD160" s="446"/>
      <c r="FE160" s="446"/>
      <c r="FF160" s="446"/>
      <c r="FG160" s="446"/>
      <c r="FH160" s="446"/>
      <c r="FI160" s="446"/>
    </row>
    <row r="161" spans="1:226" s="541" customFormat="1" x14ac:dyDescent="0.25">
      <c r="A161" s="584"/>
      <c r="B161" s="181"/>
      <c r="C161" s="557"/>
      <c r="D161" s="558"/>
      <c r="E161" s="585"/>
      <c r="F161" s="580"/>
      <c r="G161" s="580"/>
      <c r="H161" s="580"/>
      <c r="I161" s="586"/>
      <c r="J161" s="587"/>
      <c r="K161" s="587"/>
      <c r="L161" s="587"/>
      <c r="M161" s="555"/>
      <c r="N161" s="555"/>
      <c r="O161" s="3586"/>
      <c r="P161" s="3586"/>
      <c r="Q161" s="565"/>
      <c r="R161" s="566"/>
      <c r="S161" s="567"/>
      <c r="T161" s="567"/>
      <c r="U161" s="562"/>
      <c r="V161" s="139"/>
      <c r="W161" s="145"/>
      <c r="X161" s="145"/>
      <c r="Y161" s="396"/>
      <c r="Z161" s="563"/>
      <c r="AA161" s="564"/>
      <c r="AB161" s="439"/>
      <c r="AC161" s="439"/>
      <c r="AD161" s="439"/>
      <c r="AE161" s="438"/>
      <c r="AF161" s="438"/>
      <c r="AG161" s="438"/>
      <c r="AH161" s="438"/>
      <c r="AI161" s="438"/>
      <c r="AJ161" s="440"/>
      <c r="AK161" s="441"/>
      <c r="AL161" s="441"/>
      <c r="AM161" s="442"/>
      <c r="AN161" s="442"/>
      <c r="AO161" s="442"/>
      <c r="AP161" s="442"/>
      <c r="AQ161" s="442"/>
      <c r="AR161" s="442"/>
      <c r="AS161" s="442"/>
      <c r="AT161" s="442"/>
      <c r="AU161" s="443"/>
      <c r="AV161" s="443"/>
      <c r="AW161" s="444"/>
      <c r="AX161" s="444"/>
      <c r="AY161" s="444"/>
      <c r="AZ161" s="444"/>
      <c r="BA161" s="444"/>
      <c r="BB161" s="444"/>
      <c r="BC161" s="444"/>
      <c r="BD161" s="444"/>
      <c r="BE161" s="445"/>
      <c r="BF161" s="445"/>
      <c r="BG161" s="445"/>
      <c r="BH161" s="445"/>
      <c r="BI161" s="445"/>
      <c r="BJ161" s="445"/>
      <c r="BK161" s="445"/>
      <c r="BL161" s="445"/>
      <c r="BM161" s="445"/>
      <c r="BN161" s="445"/>
      <c r="BO161" s="445"/>
      <c r="BP161" s="446"/>
      <c r="BQ161" s="446"/>
      <c r="BR161" s="446"/>
      <c r="BS161" s="446"/>
      <c r="BT161" s="446"/>
      <c r="BU161" s="446"/>
      <c r="BV161" s="446"/>
      <c r="BW161" s="446"/>
      <c r="BX161" s="446"/>
      <c r="BY161" s="446"/>
      <c r="BZ161" s="447"/>
      <c r="CA161" s="447"/>
      <c r="CB161" s="447"/>
      <c r="CC161" s="447"/>
      <c r="CD161" s="447"/>
      <c r="CE161" s="447"/>
      <c r="CF161" s="447"/>
      <c r="CG161" s="447"/>
      <c r="CH161" s="447"/>
      <c r="CI161" s="447"/>
      <c r="CJ161" s="447"/>
      <c r="CK161" s="447"/>
      <c r="CL161" s="447"/>
      <c r="CM161" s="448"/>
      <c r="CN161" s="448"/>
      <c r="CO161" s="448"/>
      <c r="CP161" s="448"/>
      <c r="CQ161" s="448"/>
      <c r="CR161" s="448"/>
      <c r="CS161" s="448"/>
      <c r="CT161" s="448"/>
      <c r="CU161" s="448"/>
      <c r="CV161" s="448"/>
      <c r="CW161" s="448"/>
      <c r="CX161" s="448"/>
      <c r="CY161" s="449"/>
      <c r="CZ161" s="449"/>
      <c r="DA161" s="449"/>
      <c r="DB161" s="449"/>
      <c r="DC161" s="449"/>
      <c r="DD161" s="449"/>
      <c r="DE161" s="449"/>
      <c r="DF161" s="449"/>
      <c r="DG161" s="449"/>
      <c r="DH161" s="449"/>
      <c r="DI161" s="449"/>
      <c r="DJ161" s="449"/>
      <c r="DK161" s="449"/>
      <c r="DL161" s="450"/>
      <c r="DM161" s="450"/>
      <c r="DN161" s="450"/>
      <c r="DO161" s="450"/>
      <c r="DP161" s="450"/>
      <c r="DQ161" s="450"/>
      <c r="DR161" s="450"/>
      <c r="DS161" s="450"/>
      <c r="DT161" s="450"/>
      <c r="DU161" s="450"/>
      <c r="DV161" s="450"/>
      <c r="DW161" s="450"/>
      <c r="DX161" s="450"/>
      <c r="DY161" s="450"/>
      <c r="DZ161" s="444"/>
      <c r="EA161" s="444"/>
      <c r="EB161" s="444"/>
      <c r="EC161" s="444"/>
      <c r="ED161" s="444"/>
      <c r="EE161" s="444"/>
      <c r="EF161" s="444"/>
      <c r="EG161" s="444"/>
      <c r="EH161" s="444"/>
      <c r="EI161" s="444"/>
      <c r="EJ161" s="444"/>
      <c r="EK161" s="444"/>
      <c r="EL161" s="444"/>
      <c r="EM161" s="444"/>
      <c r="EN161" s="445"/>
      <c r="EO161" s="445"/>
      <c r="EP161" s="445"/>
      <c r="EQ161" s="445"/>
      <c r="ER161" s="445"/>
      <c r="ES161" s="445"/>
      <c r="ET161" s="445"/>
      <c r="EU161" s="445"/>
      <c r="EV161" s="445"/>
      <c r="EW161" s="445"/>
      <c r="EX161" s="445"/>
      <c r="EY161" s="445"/>
      <c r="EZ161" s="445"/>
      <c r="FA161" s="445"/>
      <c r="FB161" s="446"/>
      <c r="FC161" s="446"/>
      <c r="FD161" s="446"/>
      <c r="FE161" s="446"/>
      <c r="FF161" s="446"/>
      <c r="FG161" s="446"/>
      <c r="FH161" s="446"/>
      <c r="FI161" s="446"/>
    </row>
    <row r="162" spans="1:226" s="541" customFormat="1" x14ac:dyDescent="0.25">
      <c r="A162" s="584"/>
      <c r="B162" s="181"/>
      <c r="C162" s="557"/>
      <c r="D162" s="558"/>
      <c r="E162" s="607" t="s">
        <v>260</v>
      </c>
      <c r="F162" s="608"/>
      <c r="G162" s="608"/>
      <c r="H162" s="608"/>
      <c r="I162" s="608"/>
      <c r="J162" s="608"/>
      <c r="K162" s="609"/>
      <c r="L162" s="608"/>
      <c r="M162" s="555"/>
      <c r="N162" s="555"/>
      <c r="O162" s="3586"/>
      <c r="P162" s="3586"/>
      <c r="Q162" s="565"/>
      <c r="R162" s="566"/>
      <c r="S162" s="567"/>
      <c r="T162" s="567"/>
      <c r="U162" s="562"/>
      <c r="V162" s="139"/>
      <c r="W162" s="145"/>
      <c r="X162" s="145"/>
      <c r="Y162" s="396"/>
      <c r="Z162" s="563"/>
      <c r="AA162" s="564"/>
      <c r="AB162" s="439"/>
      <c r="AC162" s="439"/>
      <c r="AD162" s="439"/>
      <c r="AE162" s="438"/>
      <c r="AF162" s="438"/>
      <c r="AG162" s="438"/>
      <c r="AH162" s="438"/>
      <c r="AI162" s="438"/>
      <c r="AJ162" s="440"/>
      <c r="AK162" s="441"/>
      <c r="AL162" s="441"/>
      <c r="AM162" s="442"/>
      <c r="AN162" s="442"/>
      <c r="AO162" s="442"/>
      <c r="AP162" s="442"/>
      <c r="AQ162" s="442"/>
      <c r="AR162" s="442"/>
      <c r="AS162" s="442"/>
      <c r="AT162" s="442"/>
      <c r="AU162" s="443"/>
      <c r="AV162" s="443"/>
      <c r="AW162" s="444"/>
      <c r="AX162" s="444"/>
      <c r="AY162" s="444"/>
      <c r="AZ162" s="444"/>
      <c r="BA162" s="444"/>
      <c r="BB162" s="444"/>
      <c r="BC162" s="444"/>
      <c r="BD162" s="444"/>
      <c r="BE162" s="445"/>
      <c r="BF162" s="445"/>
      <c r="BG162" s="445"/>
      <c r="BH162" s="445"/>
      <c r="BI162" s="445"/>
      <c r="BJ162" s="445"/>
      <c r="BK162" s="445"/>
      <c r="BL162" s="445"/>
      <c r="BM162" s="445"/>
      <c r="BN162" s="445"/>
      <c r="BO162" s="445"/>
      <c r="BP162" s="446"/>
      <c r="BQ162" s="446"/>
      <c r="BR162" s="446"/>
      <c r="BS162" s="446"/>
      <c r="BT162" s="446"/>
      <c r="BU162" s="446"/>
      <c r="BV162" s="446"/>
      <c r="BW162" s="446"/>
      <c r="BX162" s="446"/>
      <c r="BY162" s="446"/>
      <c r="BZ162" s="447"/>
      <c r="CA162" s="447"/>
      <c r="CB162" s="447"/>
      <c r="CC162" s="447"/>
      <c r="CD162" s="447"/>
      <c r="CE162" s="447"/>
      <c r="CF162" s="447"/>
      <c r="CG162" s="447"/>
      <c r="CH162" s="447"/>
      <c r="CI162" s="447"/>
      <c r="CJ162" s="447"/>
      <c r="CK162" s="447"/>
      <c r="CL162" s="447"/>
      <c r="CM162" s="448"/>
      <c r="CN162" s="448"/>
      <c r="CO162" s="448"/>
      <c r="CP162" s="448"/>
      <c r="CQ162" s="448"/>
      <c r="CR162" s="448"/>
      <c r="CS162" s="448"/>
      <c r="CT162" s="448"/>
      <c r="CU162" s="448"/>
      <c r="CV162" s="448"/>
      <c r="CW162" s="448"/>
      <c r="CX162" s="448"/>
      <c r="CY162" s="449"/>
      <c r="CZ162" s="449"/>
      <c r="DA162" s="449"/>
      <c r="DB162" s="449"/>
      <c r="DC162" s="449"/>
      <c r="DD162" s="449"/>
      <c r="DE162" s="449"/>
      <c r="DF162" s="449"/>
      <c r="DG162" s="449"/>
      <c r="DH162" s="449"/>
      <c r="DI162" s="449"/>
      <c r="DJ162" s="449"/>
      <c r="DK162" s="449"/>
      <c r="DL162" s="450"/>
      <c r="DM162" s="450"/>
      <c r="DN162" s="450"/>
      <c r="DO162" s="450"/>
      <c r="DP162" s="450"/>
      <c r="DQ162" s="450"/>
      <c r="DR162" s="450"/>
      <c r="DS162" s="450"/>
      <c r="DT162" s="450"/>
      <c r="DU162" s="450"/>
      <c r="DV162" s="450"/>
      <c r="DW162" s="450"/>
      <c r="DX162" s="450"/>
      <c r="DY162" s="450"/>
      <c r="DZ162" s="444"/>
      <c r="EA162" s="444"/>
      <c r="EB162" s="444"/>
      <c r="EC162" s="444"/>
      <c r="ED162" s="444"/>
      <c r="EE162" s="444"/>
      <c r="EF162" s="444"/>
      <c r="EG162" s="444"/>
      <c r="EH162" s="444"/>
      <c r="EI162" s="444"/>
      <c r="EJ162" s="444"/>
      <c r="EK162" s="444"/>
      <c r="EL162" s="444"/>
      <c r="EM162" s="444"/>
      <c r="EN162" s="445"/>
      <c r="EO162" s="445"/>
      <c r="EP162" s="445"/>
      <c r="EQ162" s="445"/>
      <c r="ER162" s="445"/>
      <c r="ES162" s="445"/>
      <c r="ET162" s="445"/>
      <c r="EU162" s="445"/>
      <c r="EV162" s="445"/>
      <c r="EW162" s="445"/>
      <c r="EX162" s="445"/>
      <c r="EY162" s="445"/>
      <c r="EZ162" s="445"/>
      <c r="FA162" s="445"/>
      <c r="FB162" s="446"/>
      <c r="FC162" s="446"/>
      <c r="FD162" s="446"/>
      <c r="FE162" s="446"/>
      <c r="FF162" s="446"/>
      <c r="FG162" s="446"/>
      <c r="FH162" s="446"/>
      <c r="FI162" s="446"/>
    </row>
    <row r="163" spans="1:226" s="541" customFormat="1" x14ac:dyDescent="0.25">
      <c r="A163" s="584"/>
      <c r="B163" s="181"/>
      <c r="C163" s="557"/>
      <c r="D163" s="558"/>
      <c r="E163" s="610">
        <v>1</v>
      </c>
      <c r="F163" s="611"/>
      <c r="G163" s="612" t="str">
        <f t="array" aca="1" ref="G163" ca="1">INDEX(joueurs,SMALL(IF(loose=J163,ROW(INDIRECT("1:"&amp;ROWS(joueurs)))),COUNTIF(J$163:J163,J163)))</f>
        <v>Claude</v>
      </c>
      <c r="H163" s="612"/>
      <c r="I163" s="613"/>
      <c r="J163" s="614">
        <f>LARGE(loose,ROWS($1:1))</f>
        <v>9</v>
      </c>
      <c r="K163" s="615">
        <f ca="1">INDEX($A$7:$X$108,MATCH(G163,$A$7:$A$108,0),24)</f>
        <v>0.23076923076923078</v>
      </c>
      <c r="L163" s="611"/>
      <c r="M163" s="555"/>
      <c r="N163" s="555"/>
      <c r="O163" s="3586"/>
      <c r="P163" s="3586"/>
      <c r="Q163" s="565"/>
      <c r="R163" s="566"/>
      <c r="S163" s="567"/>
      <c r="T163" s="567"/>
      <c r="U163" s="562"/>
      <c r="V163" s="139"/>
      <c r="W163" s="145"/>
      <c r="X163" s="145"/>
      <c r="Y163" s="396"/>
      <c r="Z163" s="563"/>
      <c r="AA163" s="564"/>
      <c r="AB163" s="439"/>
      <c r="AC163" s="439"/>
      <c r="AD163" s="439"/>
      <c r="AE163" s="438"/>
      <c r="AF163" s="438"/>
      <c r="AG163" s="438"/>
      <c r="AH163" s="438"/>
      <c r="AI163" s="438"/>
      <c r="AJ163" s="440"/>
      <c r="AK163" s="441"/>
      <c r="AL163" s="441"/>
      <c r="AM163" s="442"/>
      <c r="AN163" s="442"/>
      <c r="AO163" s="442"/>
      <c r="AP163" s="442"/>
      <c r="AQ163" s="442"/>
      <c r="AR163" s="442"/>
      <c r="AS163" s="442"/>
      <c r="AT163" s="442"/>
      <c r="AU163" s="443"/>
      <c r="AV163" s="443"/>
      <c r="AW163" s="444"/>
      <c r="AX163" s="444"/>
      <c r="AY163" s="444"/>
      <c r="AZ163" s="444"/>
      <c r="BA163" s="444"/>
      <c r="BB163" s="444"/>
      <c r="BC163" s="444"/>
      <c r="BD163" s="444"/>
      <c r="BE163" s="445"/>
      <c r="BF163" s="445"/>
      <c r="BG163" s="445"/>
      <c r="BH163" s="445"/>
      <c r="BI163" s="445"/>
      <c r="BJ163" s="445"/>
      <c r="BK163" s="445"/>
      <c r="BL163" s="445"/>
      <c r="BM163" s="445"/>
      <c r="BN163" s="445"/>
      <c r="BO163" s="445"/>
      <c r="BP163" s="446"/>
      <c r="BQ163" s="446"/>
      <c r="BR163" s="446"/>
      <c r="BS163" s="446"/>
      <c r="BT163" s="446"/>
      <c r="BU163" s="446"/>
      <c r="BV163" s="446"/>
      <c r="BW163" s="446"/>
      <c r="BX163" s="446"/>
      <c r="BY163" s="446"/>
      <c r="BZ163" s="447"/>
      <c r="CA163" s="447"/>
      <c r="CB163" s="447"/>
      <c r="CC163" s="447"/>
      <c r="CD163" s="447"/>
      <c r="CE163" s="447"/>
      <c r="CF163" s="447"/>
      <c r="CG163" s="447"/>
      <c r="CH163" s="447"/>
      <c r="CI163" s="447"/>
      <c r="CJ163" s="447"/>
      <c r="CK163" s="447"/>
      <c r="CL163" s="447"/>
      <c r="CM163" s="448"/>
      <c r="CN163" s="448"/>
      <c r="CO163" s="448"/>
      <c r="CP163" s="448"/>
      <c r="CQ163" s="448"/>
      <c r="CR163" s="448"/>
      <c r="CS163" s="448"/>
      <c r="CT163" s="448"/>
      <c r="CU163" s="448"/>
      <c r="CV163" s="448"/>
      <c r="CW163" s="448"/>
      <c r="CX163" s="448"/>
      <c r="CY163" s="449"/>
      <c r="CZ163" s="449"/>
      <c r="DA163" s="449"/>
      <c r="DB163" s="449"/>
      <c r="DC163" s="449"/>
      <c r="DD163" s="449"/>
      <c r="DE163" s="449"/>
      <c r="DF163" s="449"/>
      <c r="DG163" s="449"/>
      <c r="DH163" s="449"/>
      <c r="DI163" s="449"/>
      <c r="DJ163" s="449"/>
      <c r="DK163" s="449"/>
      <c r="DL163" s="450"/>
      <c r="DM163" s="450"/>
      <c r="DN163" s="450"/>
      <c r="DO163" s="450"/>
      <c r="DP163" s="450"/>
      <c r="DQ163" s="450"/>
      <c r="DR163" s="450"/>
      <c r="DS163" s="450"/>
      <c r="DT163" s="450"/>
      <c r="DU163" s="450"/>
      <c r="DV163" s="450"/>
      <c r="DW163" s="450"/>
      <c r="DX163" s="450"/>
      <c r="DY163" s="450"/>
      <c r="DZ163" s="444"/>
      <c r="EA163" s="444"/>
      <c r="EB163" s="444"/>
      <c r="EC163" s="444"/>
      <c r="ED163" s="444"/>
      <c r="EE163" s="444"/>
      <c r="EF163" s="444"/>
      <c r="EG163" s="444"/>
      <c r="EH163" s="444"/>
      <c r="EI163" s="444"/>
      <c r="EJ163" s="444"/>
      <c r="EK163" s="444"/>
      <c r="EL163" s="444"/>
      <c r="EM163" s="444"/>
      <c r="EN163" s="445"/>
      <c r="EO163" s="445"/>
      <c r="EP163" s="445"/>
      <c r="EQ163" s="445"/>
      <c r="ER163" s="445"/>
      <c r="ES163" s="445"/>
      <c r="ET163" s="445"/>
      <c r="EU163" s="445"/>
      <c r="EV163" s="445"/>
      <c r="EW163" s="445"/>
      <c r="EX163" s="445"/>
      <c r="EY163" s="445"/>
      <c r="EZ163" s="445"/>
      <c r="FA163" s="445"/>
      <c r="FB163" s="446"/>
      <c r="FC163" s="446"/>
      <c r="FD163" s="446"/>
      <c r="FE163" s="446"/>
      <c r="FF163" s="446"/>
      <c r="FG163" s="446"/>
      <c r="FH163" s="446"/>
      <c r="FI163" s="446"/>
    </row>
    <row r="164" spans="1:226" s="541" customFormat="1" x14ac:dyDescent="0.25">
      <c r="A164" s="584"/>
      <c r="B164" s="181"/>
      <c r="C164" s="557"/>
      <c r="D164" s="558"/>
      <c r="E164" s="610">
        <v>2</v>
      </c>
      <c r="F164" s="611"/>
      <c r="G164" s="612" t="str">
        <f t="array" aca="1" ref="G164" ca="1">INDEX(joueurs,SMALL(IF(loose=J164,ROW(INDIRECT("1:"&amp;ROWS(joueurs)))),COUNTIF(J$163:J164,J164)))</f>
        <v>Dams</v>
      </c>
      <c r="H164" s="612"/>
      <c r="I164" s="613"/>
      <c r="J164" s="614">
        <f>LARGE(loose,ROWS($1:2))</f>
        <v>7</v>
      </c>
      <c r="K164" s="615">
        <f t="shared" ref="K164:K172" ca="1" si="41">INDEX($A$7:$X$108,MATCH(G164,$A$7:$A$108,0),24)</f>
        <v>5.1470588235294115E-2</v>
      </c>
      <c r="L164" s="611"/>
      <c r="M164" s="555"/>
      <c r="N164" s="555"/>
      <c r="O164" s="3586"/>
      <c r="P164" s="3586"/>
      <c r="Q164" s="565"/>
      <c r="R164" s="566"/>
      <c r="S164" s="567"/>
      <c r="T164" s="567"/>
      <c r="U164" s="562"/>
      <c r="V164" s="139"/>
      <c r="W164" s="145"/>
      <c r="X164" s="145"/>
      <c r="Y164" s="396"/>
      <c r="Z164" s="563"/>
      <c r="AA164" s="564"/>
      <c r="AB164" s="439"/>
      <c r="AC164" s="439"/>
      <c r="AD164" s="439"/>
      <c r="AE164" s="438"/>
      <c r="AF164" s="438"/>
      <c r="AG164" s="438"/>
      <c r="AH164" s="438"/>
      <c r="AI164" s="438"/>
      <c r="AJ164" s="440"/>
      <c r="AK164" s="441"/>
      <c r="AL164" s="441"/>
      <c r="AM164" s="442"/>
      <c r="AN164" s="442"/>
      <c r="AO164" s="442"/>
      <c r="AP164" s="442"/>
      <c r="AQ164" s="442"/>
      <c r="AR164" s="442"/>
      <c r="AS164" s="442"/>
      <c r="AT164" s="442"/>
      <c r="AU164" s="443"/>
      <c r="AV164" s="443"/>
      <c r="AW164" s="444"/>
      <c r="AX164" s="444"/>
      <c r="AY164" s="444"/>
      <c r="AZ164" s="444"/>
      <c r="BA164" s="444"/>
      <c r="BB164" s="444"/>
      <c r="BC164" s="444"/>
      <c r="BD164" s="444"/>
      <c r="BE164" s="445"/>
      <c r="BF164" s="445"/>
      <c r="BG164" s="445"/>
      <c r="BH164" s="445"/>
      <c r="BI164" s="445"/>
      <c r="BJ164" s="445"/>
      <c r="BK164" s="445"/>
      <c r="BL164" s="445"/>
      <c r="BM164" s="445"/>
      <c r="BN164" s="445"/>
      <c r="BO164" s="445"/>
      <c r="BP164" s="446"/>
      <c r="BQ164" s="446"/>
      <c r="BR164" s="446"/>
      <c r="BS164" s="446"/>
      <c r="BT164" s="446"/>
      <c r="BU164" s="446"/>
      <c r="BV164" s="446"/>
      <c r="BW164" s="446"/>
      <c r="BX164" s="446"/>
      <c r="BY164" s="446"/>
      <c r="BZ164" s="447"/>
      <c r="CA164" s="447"/>
      <c r="CB164" s="447"/>
      <c r="CC164" s="447"/>
      <c r="CD164" s="447"/>
      <c r="CE164" s="447"/>
      <c r="CF164" s="447"/>
      <c r="CG164" s="447"/>
      <c r="CH164" s="447"/>
      <c r="CI164" s="447"/>
      <c r="CJ164" s="447"/>
      <c r="CK164" s="447"/>
      <c r="CL164" s="447"/>
      <c r="CM164" s="448"/>
      <c r="CN164" s="448"/>
      <c r="CO164" s="448"/>
      <c r="CP164" s="448"/>
      <c r="CQ164" s="448"/>
      <c r="CR164" s="448"/>
      <c r="CS164" s="448"/>
      <c r="CT164" s="448"/>
      <c r="CU164" s="448"/>
      <c r="CV164" s="448"/>
      <c r="CW164" s="448"/>
      <c r="CX164" s="448"/>
      <c r="CY164" s="449"/>
      <c r="CZ164" s="449"/>
      <c r="DA164" s="449"/>
      <c r="DB164" s="449"/>
      <c r="DC164" s="449"/>
      <c r="DD164" s="449"/>
      <c r="DE164" s="449"/>
      <c r="DF164" s="449"/>
      <c r="DG164" s="449"/>
      <c r="DH164" s="449"/>
      <c r="DI164" s="449"/>
      <c r="DJ164" s="449"/>
      <c r="DK164" s="449"/>
      <c r="DL164" s="450"/>
      <c r="DM164" s="450"/>
      <c r="DN164" s="450"/>
      <c r="DO164" s="450"/>
      <c r="DP164" s="450"/>
      <c r="DQ164" s="450"/>
      <c r="DR164" s="450"/>
      <c r="DS164" s="450"/>
      <c r="DT164" s="450"/>
      <c r="DU164" s="450"/>
      <c r="DV164" s="450"/>
      <c r="DW164" s="450"/>
      <c r="DX164" s="450"/>
      <c r="DY164" s="450"/>
      <c r="DZ164" s="444"/>
      <c r="EA164" s="444"/>
      <c r="EB164" s="444"/>
      <c r="EC164" s="444"/>
      <c r="ED164" s="444"/>
      <c r="EE164" s="444"/>
      <c r="EF164" s="444"/>
      <c r="EG164" s="444"/>
      <c r="EH164" s="444"/>
      <c r="EI164" s="444"/>
      <c r="EJ164" s="444"/>
      <c r="EK164" s="444"/>
      <c r="EL164" s="444"/>
      <c r="EM164" s="444"/>
      <c r="EN164" s="445"/>
      <c r="EO164" s="445"/>
      <c r="EP164" s="445"/>
      <c r="EQ164" s="445"/>
      <c r="ER164" s="445"/>
      <c r="ES164" s="445"/>
      <c r="ET164" s="445"/>
      <c r="EU164" s="445"/>
      <c r="EV164" s="445"/>
      <c r="EW164" s="445"/>
      <c r="EX164" s="445"/>
      <c r="EY164" s="445"/>
      <c r="EZ164" s="445"/>
      <c r="FA164" s="445"/>
      <c r="FB164" s="446"/>
      <c r="FC164" s="446"/>
      <c r="FD164" s="446"/>
      <c r="FE164" s="446"/>
      <c r="FF164" s="446"/>
      <c r="FG164" s="446"/>
      <c r="FH164" s="446"/>
      <c r="FI164" s="446"/>
    </row>
    <row r="165" spans="1:226" s="541" customFormat="1" x14ac:dyDescent="0.25">
      <c r="A165" s="584"/>
      <c r="B165" s="181"/>
      <c r="C165" s="557"/>
      <c r="D165" s="558"/>
      <c r="E165" s="610">
        <v>3</v>
      </c>
      <c r="F165" s="611"/>
      <c r="G165" s="612" t="str">
        <f t="array" aca="1" ref="G165" ca="1">INDEX(joueurs,SMALL(IF(loose=J165,ROW(INDIRECT("1:"&amp;ROWS(joueurs)))),COUNTIF(J$163:J165,J165)))</f>
        <v>Rob</v>
      </c>
      <c r="H165" s="612"/>
      <c r="I165" s="613"/>
      <c r="J165" s="614">
        <f>LARGE(loose,ROWS($1:3))</f>
        <v>7</v>
      </c>
      <c r="K165" s="615">
        <f t="shared" ca="1" si="41"/>
        <v>6.6037735849056603E-2</v>
      </c>
      <c r="L165" s="611"/>
      <c r="M165" s="555"/>
      <c r="N165" s="555"/>
      <c r="O165" s="3586"/>
      <c r="P165" s="3586"/>
      <c r="Q165" s="565"/>
      <c r="R165" s="566"/>
      <c r="S165" s="567"/>
      <c r="T165" s="567"/>
      <c r="U165" s="562"/>
      <c r="V165" s="139"/>
      <c r="W165" s="145"/>
      <c r="X165" s="145"/>
      <c r="Y165" s="396"/>
      <c r="Z165" s="563"/>
      <c r="AA165" s="564"/>
      <c r="AB165" s="439"/>
      <c r="AC165" s="439"/>
      <c r="AD165" s="439"/>
      <c r="AE165" s="438"/>
      <c r="AF165" s="438"/>
      <c r="AG165" s="438"/>
      <c r="AH165" s="438"/>
      <c r="AI165" s="438"/>
      <c r="AJ165" s="440"/>
      <c r="AK165" s="441"/>
      <c r="AL165" s="441"/>
      <c r="AM165" s="442"/>
      <c r="AN165" s="442"/>
      <c r="AO165" s="442"/>
      <c r="AP165" s="442"/>
      <c r="AQ165" s="442"/>
      <c r="AR165" s="442"/>
      <c r="AS165" s="442"/>
      <c r="AT165" s="442"/>
      <c r="AU165" s="443"/>
      <c r="AV165" s="443"/>
      <c r="AW165" s="444"/>
      <c r="AX165" s="444"/>
      <c r="AY165" s="444"/>
      <c r="AZ165" s="444"/>
      <c r="BA165" s="444"/>
      <c r="BB165" s="444"/>
      <c r="BC165" s="444"/>
      <c r="BD165" s="444"/>
      <c r="BE165" s="445"/>
      <c r="BF165" s="445"/>
      <c r="BG165" s="445"/>
      <c r="BH165" s="445"/>
      <c r="BI165" s="445"/>
      <c r="BJ165" s="445"/>
      <c r="BK165" s="445"/>
      <c r="BL165" s="445"/>
      <c r="BM165" s="445"/>
      <c r="BN165" s="445"/>
      <c r="BO165" s="445"/>
      <c r="BP165" s="446"/>
      <c r="BQ165" s="446"/>
      <c r="BR165" s="446"/>
      <c r="BS165" s="446"/>
      <c r="BT165" s="446"/>
      <c r="BU165" s="446"/>
      <c r="BV165" s="446"/>
      <c r="BW165" s="446"/>
      <c r="BX165" s="446"/>
      <c r="BY165" s="446"/>
      <c r="BZ165" s="447"/>
      <c r="CA165" s="447"/>
      <c r="CB165" s="447"/>
      <c r="CC165" s="447"/>
      <c r="CD165" s="447"/>
      <c r="CE165" s="447"/>
      <c r="CF165" s="447"/>
      <c r="CG165" s="447"/>
      <c r="CH165" s="447"/>
      <c r="CI165" s="447"/>
      <c r="CJ165" s="447"/>
      <c r="CK165" s="447"/>
      <c r="CL165" s="447"/>
      <c r="CM165" s="448"/>
      <c r="CN165" s="448"/>
      <c r="CO165" s="448"/>
      <c r="CP165" s="448"/>
      <c r="CQ165" s="448"/>
      <c r="CR165" s="448"/>
      <c r="CS165" s="448"/>
      <c r="CT165" s="448"/>
      <c r="CU165" s="448"/>
      <c r="CV165" s="448"/>
      <c r="CW165" s="448"/>
      <c r="CX165" s="448"/>
      <c r="CY165" s="449"/>
      <c r="CZ165" s="449"/>
      <c r="DA165" s="449"/>
      <c r="DB165" s="449"/>
      <c r="DC165" s="449"/>
      <c r="DD165" s="449"/>
      <c r="DE165" s="449"/>
      <c r="DF165" s="449"/>
      <c r="DG165" s="449"/>
      <c r="DH165" s="449"/>
      <c r="DI165" s="449"/>
      <c r="DJ165" s="449"/>
      <c r="DK165" s="449"/>
      <c r="DL165" s="450"/>
      <c r="DM165" s="450"/>
      <c r="DN165" s="450"/>
      <c r="DO165" s="450"/>
      <c r="DP165" s="450"/>
      <c r="DQ165" s="450"/>
      <c r="DR165" s="450"/>
      <c r="DS165" s="450"/>
      <c r="DT165" s="450"/>
      <c r="DU165" s="450"/>
      <c r="DV165" s="450"/>
      <c r="DW165" s="450"/>
      <c r="DX165" s="450"/>
      <c r="DY165" s="450"/>
      <c r="DZ165" s="444"/>
      <c r="EA165" s="444"/>
      <c r="EB165" s="444"/>
      <c r="EC165" s="444"/>
      <c r="ED165" s="444"/>
      <c r="EE165" s="444"/>
      <c r="EF165" s="444"/>
      <c r="EG165" s="444"/>
      <c r="EH165" s="444"/>
      <c r="EI165" s="444"/>
      <c r="EJ165" s="444"/>
      <c r="EK165" s="444"/>
      <c r="EL165" s="444"/>
      <c r="EM165" s="444"/>
      <c r="EN165" s="445"/>
      <c r="EO165" s="445"/>
      <c r="EP165" s="445"/>
      <c r="EQ165" s="445"/>
      <c r="ER165" s="445"/>
      <c r="ES165" s="445"/>
      <c r="ET165" s="445"/>
      <c r="EU165" s="445"/>
      <c r="EV165" s="445"/>
      <c r="EW165" s="445"/>
      <c r="EX165" s="445"/>
      <c r="EY165" s="445"/>
      <c r="EZ165" s="445"/>
      <c r="FA165" s="445"/>
      <c r="FB165" s="446"/>
      <c r="FC165" s="446"/>
      <c r="FD165" s="446"/>
      <c r="FE165" s="446"/>
      <c r="FF165" s="446"/>
      <c r="FG165" s="446"/>
      <c r="FH165" s="446"/>
      <c r="FI165" s="446"/>
    </row>
    <row r="166" spans="1:226" s="541" customFormat="1" x14ac:dyDescent="0.25">
      <c r="A166" s="584"/>
      <c r="B166" s="181"/>
      <c r="C166" s="557"/>
      <c r="D166" s="558"/>
      <c r="E166" s="610">
        <v>4</v>
      </c>
      <c r="F166" s="611"/>
      <c r="G166" s="612" t="str">
        <f t="array" aca="1" ref="G166" ca="1">INDEX(joueurs,SMALL(IF(loose=J166,ROW(INDIRECT("1:"&amp;ROWS(joueurs)))),COUNTIF(J$163:J166,J166)))</f>
        <v>Franck</v>
      </c>
      <c r="H166" s="612"/>
      <c r="I166" s="613"/>
      <c r="J166" s="614">
        <f>LARGE(loose,ROWS($1:4))</f>
        <v>6</v>
      </c>
      <c r="K166" s="615">
        <f t="shared" ca="1" si="41"/>
        <v>7.1428571428571425E-2</v>
      </c>
      <c r="L166" s="611"/>
      <c r="M166" s="555"/>
      <c r="N166" s="555"/>
      <c r="O166" s="3586"/>
      <c r="P166" s="3586"/>
      <c r="Q166" s="565"/>
      <c r="R166" s="566"/>
      <c r="S166" s="567"/>
      <c r="T166" s="567"/>
      <c r="U166" s="562"/>
      <c r="V166" s="139"/>
      <c r="W166" s="145"/>
      <c r="X166" s="145"/>
      <c r="Y166" s="396"/>
      <c r="Z166" s="563"/>
      <c r="AA166" s="564"/>
      <c r="AB166" s="439"/>
      <c r="AC166" s="439"/>
      <c r="AD166" s="439"/>
      <c r="AE166" s="438"/>
      <c r="AF166" s="438"/>
      <c r="AG166" s="438"/>
      <c r="AH166" s="438"/>
      <c r="AI166" s="438"/>
      <c r="AJ166" s="440"/>
      <c r="AK166" s="441"/>
      <c r="AL166" s="441"/>
      <c r="AM166" s="442"/>
      <c r="AN166" s="442"/>
      <c r="AO166" s="442"/>
      <c r="AP166" s="442"/>
      <c r="AQ166" s="442"/>
      <c r="AR166" s="442"/>
      <c r="AS166" s="442"/>
      <c r="AT166" s="442"/>
      <c r="AU166" s="443"/>
      <c r="AV166" s="443"/>
      <c r="AW166" s="444"/>
      <c r="AX166" s="444"/>
      <c r="AY166" s="444"/>
      <c r="AZ166" s="444"/>
      <c r="BA166" s="444"/>
      <c r="BB166" s="444"/>
      <c r="BC166" s="444"/>
      <c r="BD166" s="444"/>
      <c r="BE166" s="445"/>
      <c r="BF166" s="445"/>
      <c r="BG166" s="445"/>
      <c r="BH166" s="445"/>
      <c r="BI166" s="445"/>
      <c r="BJ166" s="445"/>
      <c r="BK166" s="445"/>
      <c r="BL166" s="445"/>
      <c r="BM166" s="445"/>
      <c r="BN166" s="445"/>
      <c r="BO166" s="445"/>
      <c r="BP166" s="446"/>
      <c r="BQ166" s="446"/>
      <c r="BR166" s="446"/>
      <c r="BS166" s="446"/>
      <c r="BT166" s="446"/>
      <c r="BU166" s="446"/>
      <c r="BV166" s="446"/>
      <c r="BW166" s="446"/>
      <c r="BX166" s="446"/>
      <c r="BY166" s="446"/>
      <c r="BZ166" s="447"/>
      <c r="CA166" s="447"/>
      <c r="CB166" s="447"/>
      <c r="CC166" s="447"/>
      <c r="CD166" s="447"/>
      <c r="CE166" s="447"/>
      <c r="CF166" s="447"/>
      <c r="CG166" s="447"/>
      <c r="CH166" s="447"/>
      <c r="CI166" s="447"/>
      <c r="CJ166" s="447"/>
      <c r="CK166" s="447"/>
      <c r="CL166" s="447"/>
      <c r="CM166" s="448"/>
      <c r="CN166" s="448"/>
      <c r="CO166" s="448"/>
      <c r="CP166" s="448"/>
      <c r="CQ166" s="448"/>
      <c r="CR166" s="448"/>
      <c r="CS166" s="448"/>
      <c r="CT166" s="448"/>
      <c r="CU166" s="448"/>
      <c r="CV166" s="448"/>
      <c r="CW166" s="448"/>
      <c r="CX166" s="448"/>
      <c r="CY166" s="449"/>
      <c r="CZ166" s="449"/>
      <c r="DA166" s="449"/>
      <c r="DB166" s="449"/>
      <c r="DC166" s="449"/>
      <c r="DD166" s="449"/>
      <c r="DE166" s="449"/>
      <c r="DF166" s="449"/>
      <c r="DG166" s="449"/>
      <c r="DH166" s="449"/>
      <c r="DI166" s="449"/>
      <c r="DJ166" s="449"/>
      <c r="DK166" s="449"/>
      <c r="DL166" s="450"/>
      <c r="DM166" s="450"/>
      <c r="DN166" s="450"/>
      <c r="DO166" s="450"/>
      <c r="DP166" s="450"/>
      <c r="DQ166" s="450"/>
      <c r="DR166" s="450"/>
      <c r="DS166" s="450"/>
      <c r="DT166" s="450"/>
      <c r="DU166" s="450"/>
      <c r="DV166" s="450"/>
      <c r="DW166" s="450"/>
      <c r="DX166" s="450"/>
      <c r="DY166" s="450"/>
      <c r="DZ166" s="444"/>
      <c r="EA166" s="444"/>
      <c r="EB166" s="444"/>
      <c r="EC166" s="444"/>
      <c r="ED166" s="444"/>
      <c r="EE166" s="444"/>
      <c r="EF166" s="444"/>
      <c r="EG166" s="444"/>
      <c r="EH166" s="444"/>
      <c r="EI166" s="444"/>
      <c r="EJ166" s="444"/>
      <c r="EK166" s="444"/>
      <c r="EL166" s="444"/>
      <c r="EM166" s="444"/>
      <c r="EN166" s="445"/>
      <c r="EO166" s="445"/>
      <c r="EP166" s="445"/>
      <c r="EQ166" s="445"/>
      <c r="ER166" s="445"/>
      <c r="ES166" s="445"/>
      <c r="ET166" s="445"/>
      <c r="EU166" s="445"/>
      <c r="EV166" s="445"/>
      <c r="EW166" s="445"/>
      <c r="EX166" s="445"/>
      <c r="EY166" s="445"/>
      <c r="EZ166" s="445"/>
      <c r="FA166" s="445"/>
      <c r="FB166" s="446"/>
      <c r="FC166" s="446"/>
      <c r="FD166" s="446"/>
      <c r="FE166" s="446"/>
      <c r="FF166" s="446"/>
      <c r="FG166" s="446"/>
      <c r="FH166" s="446"/>
      <c r="FI166" s="446"/>
    </row>
    <row r="167" spans="1:226" s="541" customFormat="1" x14ac:dyDescent="0.25">
      <c r="A167" s="584"/>
      <c r="B167" s="181"/>
      <c r="C167" s="557"/>
      <c r="D167" s="558"/>
      <c r="E167" s="610">
        <v>5</v>
      </c>
      <c r="F167" s="611"/>
      <c r="G167" s="612" t="str">
        <f t="array" aca="1" ref="G167" ca="1">INDEX(joueurs,SMALL(IF(loose=J167,ROW(INDIRECT("1:"&amp;ROWS(joueurs)))),COUNTIF(J$163:J167,J167)))</f>
        <v>Francky</v>
      </c>
      <c r="H167" s="612"/>
      <c r="I167" s="613"/>
      <c r="J167" s="614">
        <f>LARGE(loose,ROWS($1:5))</f>
        <v>6</v>
      </c>
      <c r="K167" s="615">
        <f t="shared" ca="1" si="41"/>
        <v>0.25</v>
      </c>
      <c r="L167" s="611"/>
      <c r="M167" s="555"/>
      <c r="N167" s="555"/>
      <c r="O167" s="3586"/>
      <c r="P167" s="3586"/>
      <c r="Q167" s="565"/>
      <c r="R167" s="566"/>
      <c r="S167" s="567"/>
      <c r="T167" s="597"/>
      <c r="U167" s="562"/>
      <c r="V167" s="139"/>
      <c r="W167" s="145"/>
      <c r="X167" s="145"/>
      <c r="Y167" s="396"/>
      <c r="Z167" s="563"/>
      <c r="AA167" s="564"/>
      <c r="AB167" s="439"/>
      <c r="AC167" s="439"/>
      <c r="AD167" s="439"/>
      <c r="AE167" s="438"/>
      <c r="AF167" s="438"/>
      <c r="AG167" s="438"/>
      <c r="AH167" s="438"/>
      <c r="AI167" s="438"/>
      <c r="AJ167" s="440"/>
      <c r="AK167" s="441"/>
      <c r="AL167" s="441"/>
      <c r="AM167" s="442"/>
      <c r="AN167" s="442"/>
      <c r="AO167" s="442"/>
      <c r="AP167" s="442"/>
      <c r="AQ167" s="442"/>
      <c r="AR167" s="442"/>
      <c r="AS167" s="442"/>
      <c r="AT167" s="442"/>
      <c r="AU167" s="443"/>
      <c r="AV167" s="443"/>
      <c r="AW167" s="444"/>
      <c r="AX167" s="444"/>
      <c r="AY167" s="444"/>
      <c r="AZ167" s="444"/>
      <c r="BA167" s="444"/>
      <c r="BB167" s="444"/>
      <c r="BC167" s="444"/>
      <c r="BD167" s="444"/>
      <c r="BE167" s="445"/>
      <c r="BF167" s="445"/>
      <c r="BG167" s="445"/>
      <c r="BH167" s="445"/>
      <c r="BI167" s="445"/>
      <c r="BJ167" s="445"/>
      <c r="BK167" s="445"/>
      <c r="BL167" s="445"/>
      <c r="BM167" s="445"/>
      <c r="BN167" s="445"/>
      <c r="BO167" s="445"/>
      <c r="BP167" s="446"/>
      <c r="BQ167" s="446"/>
      <c r="BR167" s="446"/>
      <c r="BS167" s="446"/>
      <c r="BT167" s="446"/>
      <c r="BU167" s="446"/>
      <c r="BV167" s="446"/>
      <c r="BW167" s="446"/>
      <c r="BX167" s="446"/>
      <c r="BY167" s="446"/>
      <c r="BZ167" s="447"/>
      <c r="CA167" s="447"/>
      <c r="CB167" s="447"/>
      <c r="CC167" s="447"/>
      <c r="CD167" s="447"/>
      <c r="CE167" s="447"/>
      <c r="CF167" s="447"/>
      <c r="CG167" s="447"/>
      <c r="CH167" s="447"/>
      <c r="CI167" s="447"/>
      <c r="CJ167" s="447"/>
      <c r="CK167" s="447"/>
      <c r="CL167" s="447"/>
      <c r="CM167" s="448"/>
      <c r="CN167" s="448"/>
      <c r="CO167" s="448"/>
      <c r="CP167" s="448"/>
      <c r="CQ167" s="448"/>
      <c r="CR167" s="448"/>
      <c r="CS167" s="448"/>
      <c r="CT167" s="448"/>
      <c r="CU167" s="448"/>
      <c r="CV167" s="448"/>
      <c r="CW167" s="448"/>
      <c r="CX167" s="448"/>
      <c r="CY167" s="449"/>
      <c r="CZ167" s="449"/>
      <c r="DA167" s="449"/>
      <c r="DB167" s="449"/>
      <c r="DC167" s="449"/>
      <c r="DD167" s="449"/>
      <c r="DE167" s="449"/>
      <c r="DF167" s="449"/>
      <c r="DG167" s="449"/>
      <c r="DH167" s="449"/>
      <c r="DI167" s="449"/>
      <c r="DJ167" s="449"/>
      <c r="DK167" s="449"/>
      <c r="DL167" s="450"/>
      <c r="DM167" s="450"/>
      <c r="DN167" s="450"/>
      <c r="DO167" s="450"/>
      <c r="DP167" s="450"/>
      <c r="DQ167" s="450"/>
      <c r="DR167" s="450"/>
      <c r="DS167" s="450"/>
      <c r="DT167" s="450"/>
      <c r="DU167" s="450"/>
      <c r="DV167" s="450"/>
      <c r="DW167" s="450"/>
      <c r="DX167" s="450"/>
      <c r="DY167" s="450"/>
      <c r="DZ167" s="444"/>
      <c r="EA167" s="444"/>
      <c r="EB167" s="444"/>
      <c r="EC167" s="444"/>
      <c r="ED167" s="444"/>
      <c r="EE167" s="444"/>
      <c r="EF167" s="444"/>
      <c r="EG167" s="444"/>
      <c r="EH167" s="444"/>
      <c r="EI167" s="444"/>
      <c r="EJ167" s="444"/>
      <c r="EK167" s="444"/>
      <c r="EL167" s="444"/>
      <c r="EM167" s="444"/>
      <c r="EN167" s="445"/>
      <c r="EO167" s="445"/>
      <c r="EP167" s="445"/>
      <c r="EQ167" s="445"/>
      <c r="ER167" s="445"/>
      <c r="ES167" s="445"/>
      <c r="ET167" s="445"/>
      <c r="EU167" s="445"/>
      <c r="EV167" s="445"/>
      <c r="EW167" s="445"/>
      <c r="EX167" s="445"/>
      <c r="EY167" s="445"/>
      <c r="EZ167" s="445"/>
      <c r="FA167" s="445"/>
      <c r="FB167" s="446"/>
      <c r="FC167" s="446"/>
      <c r="FD167" s="446"/>
      <c r="FE167" s="446"/>
      <c r="FF167" s="446"/>
      <c r="FG167" s="446"/>
      <c r="FH167" s="446"/>
      <c r="FI167" s="446"/>
    </row>
    <row r="168" spans="1:226" s="541" customFormat="1" x14ac:dyDescent="0.25">
      <c r="A168" s="584"/>
      <c r="B168" s="181"/>
      <c r="C168" s="557"/>
      <c r="D168" s="558"/>
      <c r="E168" s="610">
        <v>6</v>
      </c>
      <c r="F168" s="611"/>
      <c r="G168" s="612" t="str">
        <f t="array" aca="1" ref="G168" ca="1">INDEX(joueurs,SMALL(IF(loose=J168,ROW(INDIRECT("1:"&amp;ROWS(joueurs)))),COUNTIF(J$163:J168,J168)))</f>
        <v>Fred</v>
      </c>
      <c r="H168" s="612"/>
      <c r="I168" s="613"/>
      <c r="J168" s="614">
        <f>LARGE(loose,ROWS($1:6))</f>
        <v>6</v>
      </c>
      <c r="K168" s="615">
        <f t="shared" ca="1" si="41"/>
        <v>5.2631578947368418E-2</v>
      </c>
      <c r="L168" s="611"/>
      <c r="M168" s="555"/>
      <c r="N168" s="555"/>
      <c r="O168" s="3586"/>
      <c r="P168" s="3586"/>
      <c r="Q168" s="565"/>
      <c r="R168" s="566"/>
      <c r="S168" s="567"/>
      <c r="T168" s="567"/>
      <c r="U168" s="562"/>
      <c r="V168" s="139"/>
      <c r="W168" s="145"/>
      <c r="X168" s="145"/>
      <c r="Y168" s="396"/>
      <c r="Z168" s="563"/>
      <c r="AA168" s="564"/>
      <c r="AB168" s="439"/>
      <c r="AC168" s="439"/>
      <c r="AD168" s="439"/>
      <c r="AE168" s="438"/>
      <c r="AF168" s="438"/>
      <c r="AG168" s="438"/>
      <c r="AH168" s="438"/>
      <c r="AI168" s="438"/>
      <c r="AJ168" s="440"/>
      <c r="AK168" s="441"/>
      <c r="AL168" s="441"/>
      <c r="AM168" s="442"/>
      <c r="AN168" s="442"/>
      <c r="AO168" s="442"/>
      <c r="AP168" s="442"/>
      <c r="AQ168" s="442"/>
      <c r="AR168" s="442"/>
      <c r="AS168" s="442"/>
      <c r="AT168" s="442"/>
      <c r="AU168" s="443"/>
      <c r="AV168" s="443"/>
      <c r="AW168" s="444"/>
      <c r="AX168" s="444"/>
      <c r="AY168" s="444"/>
      <c r="AZ168" s="444"/>
      <c r="BA168" s="444"/>
      <c r="BB168" s="444"/>
      <c r="BC168" s="444"/>
      <c r="BD168" s="444"/>
      <c r="BE168" s="445"/>
      <c r="BF168" s="445"/>
      <c r="BG168" s="445"/>
      <c r="BH168" s="445"/>
      <c r="BI168" s="445"/>
      <c r="BJ168" s="445"/>
      <c r="BK168" s="445"/>
      <c r="BL168" s="445"/>
      <c r="BM168" s="445"/>
      <c r="BN168" s="445"/>
      <c r="BO168" s="445"/>
      <c r="BP168" s="446"/>
      <c r="BQ168" s="446"/>
      <c r="BR168" s="446"/>
      <c r="BS168" s="446"/>
      <c r="BT168" s="446"/>
      <c r="BU168" s="446"/>
      <c r="BV168" s="446"/>
      <c r="BW168" s="446"/>
      <c r="BX168" s="446"/>
      <c r="BY168" s="446"/>
      <c r="BZ168" s="447"/>
      <c r="CA168" s="447"/>
      <c r="CB168" s="447"/>
      <c r="CC168" s="447"/>
      <c r="CD168" s="447"/>
      <c r="CE168" s="447"/>
      <c r="CF168" s="447"/>
      <c r="CG168" s="447"/>
      <c r="CH168" s="447"/>
      <c r="CI168" s="447"/>
      <c r="CJ168" s="447"/>
      <c r="CK168" s="447"/>
      <c r="CL168" s="447"/>
      <c r="CM168" s="448"/>
      <c r="CN168" s="448"/>
      <c r="CO168" s="448"/>
      <c r="CP168" s="448"/>
      <c r="CQ168" s="448"/>
      <c r="CR168" s="448"/>
      <c r="CS168" s="448"/>
      <c r="CT168" s="448"/>
      <c r="CU168" s="448"/>
      <c r="CV168" s="448"/>
      <c r="CW168" s="448"/>
      <c r="CX168" s="448"/>
      <c r="CY168" s="449"/>
      <c r="CZ168" s="449"/>
      <c r="DA168" s="449"/>
      <c r="DB168" s="449"/>
      <c r="DC168" s="449"/>
      <c r="DD168" s="449"/>
      <c r="DE168" s="449"/>
      <c r="DF168" s="449"/>
      <c r="DG168" s="449"/>
      <c r="DH168" s="449"/>
      <c r="DI168" s="449"/>
      <c r="DJ168" s="449"/>
      <c r="DK168" s="449"/>
      <c r="DL168" s="450"/>
      <c r="DM168" s="450"/>
      <c r="DN168" s="450"/>
      <c r="DO168" s="450"/>
      <c r="DP168" s="450"/>
      <c r="DQ168" s="450"/>
      <c r="DR168" s="450"/>
      <c r="DS168" s="450"/>
      <c r="DT168" s="450"/>
      <c r="DU168" s="450"/>
      <c r="DV168" s="450"/>
      <c r="DW168" s="450"/>
      <c r="DX168" s="450"/>
      <c r="DY168" s="450"/>
      <c r="DZ168" s="444"/>
      <c r="EA168" s="444"/>
      <c r="EB168" s="444"/>
      <c r="EC168" s="444"/>
      <c r="ED168" s="444"/>
      <c r="EE168" s="444"/>
      <c r="EF168" s="444"/>
      <c r="EG168" s="444"/>
      <c r="EH168" s="444"/>
      <c r="EI168" s="444"/>
      <c r="EJ168" s="444"/>
      <c r="EK168" s="444"/>
      <c r="EL168" s="444"/>
      <c r="EM168" s="444"/>
      <c r="EN168" s="445"/>
      <c r="EO168" s="445"/>
      <c r="EP168" s="445"/>
      <c r="EQ168" s="445"/>
      <c r="ER168" s="445"/>
      <c r="ES168" s="445"/>
      <c r="ET168" s="445"/>
      <c r="EU168" s="445"/>
      <c r="EV168" s="445"/>
      <c r="EW168" s="445"/>
      <c r="EX168" s="445"/>
      <c r="EY168" s="445"/>
      <c r="EZ168" s="445"/>
      <c r="FA168" s="445"/>
      <c r="FB168" s="446"/>
      <c r="FC168" s="446"/>
      <c r="FD168" s="446"/>
      <c r="FE168" s="446"/>
      <c r="FF168" s="446"/>
      <c r="FG168" s="446"/>
      <c r="FH168" s="446"/>
      <c r="FI168" s="446"/>
    </row>
    <row r="169" spans="1:226" s="541" customFormat="1" x14ac:dyDescent="0.25">
      <c r="A169" s="584"/>
      <c r="B169" s="181"/>
      <c r="C169" s="557"/>
      <c r="D169" s="558"/>
      <c r="E169" s="610">
        <v>7</v>
      </c>
      <c r="F169" s="611"/>
      <c r="G169" s="612" t="str">
        <f t="array" aca="1" ref="G169" ca="1">INDEX(joueurs,SMALL(IF(loose=J169,ROW(INDIRECT("1:"&amp;ROWS(joueurs)))),COUNTIF(J$163:J169,J169)))</f>
        <v>Oliv</v>
      </c>
      <c r="H169" s="612"/>
      <c r="I169" s="613"/>
      <c r="J169" s="614">
        <f>LARGE(loose,ROWS($1:7))</f>
        <v>6</v>
      </c>
      <c r="K169" s="615">
        <f t="shared" ca="1" si="41"/>
        <v>8.4507042253521125E-2</v>
      </c>
      <c r="L169" s="611"/>
      <c r="M169" s="555"/>
      <c r="N169" s="555"/>
      <c r="O169" s="3586"/>
      <c r="P169" s="3586"/>
      <c r="Q169" s="565"/>
      <c r="R169" s="566"/>
      <c r="S169" s="567"/>
      <c r="T169" s="567"/>
      <c r="U169" s="562"/>
      <c r="V169" s="139"/>
      <c r="W169" s="145"/>
      <c r="X169" s="145"/>
      <c r="Y169" s="396"/>
      <c r="Z169" s="563"/>
      <c r="AA169" s="564"/>
      <c r="AB169" s="439"/>
      <c r="AC169" s="439"/>
      <c r="AD169" s="439"/>
      <c r="AE169" s="438"/>
      <c r="AF169" s="438"/>
      <c r="AG169" s="438"/>
      <c r="AH169" s="438"/>
      <c r="AI169" s="438"/>
      <c r="AJ169" s="440"/>
      <c r="AK169" s="441"/>
      <c r="AL169" s="441"/>
      <c r="AM169" s="442"/>
      <c r="AN169" s="442"/>
      <c r="AO169" s="442"/>
      <c r="AP169" s="442"/>
      <c r="AQ169" s="442"/>
      <c r="AR169" s="442"/>
      <c r="AS169" s="442"/>
      <c r="AT169" s="442"/>
      <c r="AU169" s="443"/>
      <c r="AV169" s="443"/>
      <c r="AW169" s="444"/>
      <c r="AX169" s="444"/>
      <c r="AY169" s="444"/>
      <c r="AZ169" s="444"/>
      <c r="BA169" s="444"/>
      <c r="BB169" s="444"/>
      <c r="BC169" s="444"/>
      <c r="BD169" s="444"/>
      <c r="BE169" s="445"/>
      <c r="BF169" s="445"/>
      <c r="BG169" s="445"/>
      <c r="BH169" s="445"/>
      <c r="BI169" s="445"/>
      <c r="BJ169" s="445"/>
      <c r="BK169" s="445"/>
      <c r="BL169" s="445"/>
      <c r="BM169" s="445"/>
      <c r="BN169" s="445"/>
      <c r="BO169" s="445"/>
      <c r="BP169" s="446"/>
      <c r="BQ169" s="446"/>
      <c r="BR169" s="446"/>
      <c r="BS169" s="446"/>
      <c r="BT169" s="446"/>
      <c r="BU169" s="446"/>
      <c r="BV169" s="446"/>
      <c r="BW169" s="446"/>
      <c r="BX169" s="446"/>
      <c r="BY169" s="446"/>
      <c r="BZ169" s="447"/>
      <c r="CA169" s="447"/>
      <c r="CB169" s="447"/>
      <c r="CC169" s="447"/>
      <c r="CD169" s="447"/>
      <c r="CE169" s="447"/>
      <c r="CF169" s="447"/>
      <c r="CG169" s="447"/>
      <c r="CH169" s="447"/>
      <c r="CI169" s="447"/>
      <c r="CJ169" s="447"/>
      <c r="CK169" s="447"/>
      <c r="CL169" s="447"/>
      <c r="CM169" s="448"/>
      <c r="CN169" s="448"/>
      <c r="CO169" s="448"/>
      <c r="CP169" s="448"/>
      <c r="CQ169" s="448"/>
      <c r="CR169" s="448"/>
      <c r="CS169" s="448"/>
      <c r="CT169" s="448"/>
      <c r="CU169" s="448"/>
      <c r="CV169" s="448"/>
      <c r="CW169" s="448"/>
      <c r="CX169" s="448"/>
      <c r="CY169" s="449"/>
      <c r="CZ169" s="449"/>
      <c r="DA169" s="449"/>
      <c r="DB169" s="449"/>
      <c r="DC169" s="449"/>
      <c r="DD169" s="449"/>
      <c r="DE169" s="449"/>
      <c r="DF169" s="449"/>
      <c r="DG169" s="449"/>
      <c r="DH169" s="449"/>
      <c r="DI169" s="449"/>
      <c r="DJ169" s="449"/>
      <c r="DK169" s="449"/>
      <c r="DL169" s="450"/>
      <c r="DM169" s="450"/>
      <c r="DN169" s="450"/>
      <c r="DO169" s="450"/>
      <c r="DP169" s="450"/>
      <c r="DQ169" s="450"/>
      <c r="DR169" s="450"/>
      <c r="DS169" s="450"/>
      <c r="DT169" s="450"/>
      <c r="DU169" s="450"/>
      <c r="DV169" s="450"/>
      <c r="DW169" s="450"/>
      <c r="DX169" s="450"/>
      <c r="DY169" s="450"/>
      <c r="DZ169" s="444"/>
      <c r="EA169" s="444"/>
      <c r="EB169" s="444"/>
      <c r="EC169" s="444"/>
      <c r="ED169" s="444"/>
      <c r="EE169" s="444"/>
      <c r="EF169" s="444"/>
      <c r="EG169" s="444"/>
      <c r="EH169" s="444"/>
      <c r="EI169" s="444"/>
      <c r="EJ169" s="444"/>
      <c r="EK169" s="444"/>
      <c r="EL169" s="444"/>
      <c r="EM169" s="444"/>
      <c r="EN169" s="445"/>
      <c r="EO169" s="445"/>
      <c r="EP169" s="445"/>
      <c r="EQ169" s="445"/>
      <c r="ER169" s="445"/>
      <c r="ES169" s="445"/>
      <c r="ET169" s="445"/>
      <c r="EU169" s="445"/>
      <c r="EV169" s="445"/>
      <c r="EW169" s="445"/>
      <c r="EX169" s="445"/>
      <c r="EY169" s="445"/>
      <c r="EZ169" s="445"/>
      <c r="FA169" s="445"/>
      <c r="FB169" s="446"/>
      <c r="FC169" s="446"/>
      <c r="FD169" s="446"/>
      <c r="FE169" s="446"/>
      <c r="FF169" s="446"/>
      <c r="FG169" s="446"/>
      <c r="FH169" s="446"/>
      <c r="FI169" s="446"/>
    </row>
    <row r="170" spans="1:226" s="541" customFormat="1" x14ac:dyDescent="0.25">
      <c r="A170" s="584"/>
      <c r="B170" s="181"/>
      <c r="C170" s="557"/>
      <c r="D170" s="558"/>
      <c r="E170" s="610">
        <v>8</v>
      </c>
      <c r="F170" s="611"/>
      <c r="G170" s="612" t="str">
        <f t="array" aca="1" ref="G170" ca="1">INDEX(joueurs,SMALL(IF(loose=J170,ROW(INDIRECT("1:"&amp;ROWS(joueurs)))),COUNTIF(J$163:J170,J170)))</f>
        <v>Fabrice</v>
      </c>
      <c r="H170" s="612"/>
      <c r="I170" s="613"/>
      <c r="J170" s="614">
        <f>LARGE(loose,ROWS($1:8))</f>
        <v>5</v>
      </c>
      <c r="K170" s="615">
        <f t="shared" ca="1" si="41"/>
        <v>7.575757575757576E-2</v>
      </c>
      <c r="L170" s="611"/>
      <c r="M170" s="555"/>
      <c r="N170" s="555"/>
      <c r="O170" s="3586"/>
      <c r="P170" s="3586"/>
      <c r="Q170" s="565"/>
      <c r="R170" s="566"/>
      <c r="S170" s="567"/>
      <c r="T170" s="567"/>
      <c r="U170" s="562"/>
      <c r="V170" s="139"/>
      <c r="W170" s="145"/>
      <c r="X170" s="145"/>
      <c r="Y170" s="396"/>
      <c r="Z170" s="563"/>
      <c r="AA170" s="564"/>
      <c r="AB170" s="439"/>
      <c r="AC170" s="439"/>
      <c r="AD170" s="439"/>
      <c r="AE170" s="438"/>
      <c r="AF170" s="438"/>
      <c r="AG170" s="438"/>
      <c r="AH170" s="438"/>
      <c r="AI170" s="438"/>
      <c r="AJ170" s="440"/>
      <c r="AK170" s="441"/>
      <c r="AL170" s="441"/>
      <c r="AM170" s="442"/>
      <c r="AN170" s="442"/>
      <c r="AO170" s="442"/>
      <c r="AP170" s="442"/>
      <c r="AQ170" s="442"/>
      <c r="AR170" s="442"/>
      <c r="AS170" s="442"/>
      <c r="AT170" s="442"/>
      <c r="AU170" s="443"/>
      <c r="AV170" s="443"/>
      <c r="AW170" s="444"/>
      <c r="AX170" s="444"/>
      <c r="AY170" s="444"/>
      <c r="AZ170" s="444"/>
      <c r="BA170" s="444"/>
      <c r="BB170" s="444"/>
      <c r="BC170" s="444"/>
      <c r="BD170" s="444"/>
      <c r="BE170" s="445"/>
      <c r="BF170" s="445"/>
      <c r="BG170" s="445"/>
      <c r="BH170" s="445"/>
      <c r="BI170" s="445"/>
      <c r="BJ170" s="445"/>
      <c r="BK170" s="445"/>
      <c r="BL170" s="445"/>
      <c r="BM170" s="445"/>
      <c r="BN170" s="445"/>
      <c r="BO170" s="445"/>
      <c r="BP170" s="446"/>
      <c r="BQ170" s="446"/>
      <c r="BR170" s="446"/>
      <c r="BS170" s="446"/>
      <c r="BT170" s="446"/>
      <c r="BU170" s="446"/>
      <c r="BV170" s="446"/>
      <c r="BW170" s="446"/>
      <c r="BX170" s="446"/>
      <c r="BY170" s="446"/>
      <c r="BZ170" s="447"/>
      <c r="CA170" s="447"/>
      <c r="CB170" s="447"/>
      <c r="CC170" s="447"/>
      <c r="CD170" s="447"/>
      <c r="CE170" s="447"/>
      <c r="CF170" s="447"/>
      <c r="CG170" s="447"/>
      <c r="CH170" s="447"/>
      <c r="CI170" s="447"/>
      <c r="CJ170" s="447"/>
      <c r="CK170" s="447"/>
      <c r="CL170" s="447"/>
      <c r="CM170" s="448"/>
      <c r="CN170" s="448"/>
      <c r="CO170" s="448"/>
      <c r="CP170" s="448"/>
      <c r="CQ170" s="448"/>
      <c r="CR170" s="448"/>
      <c r="CS170" s="448"/>
      <c r="CT170" s="448"/>
      <c r="CU170" s="448"/>
      <c r="CV170" s="448"/>
      <c r="CW170" s="448"/>
      <c r="CX170" s="448"/>
      <c r="CY170" s="449"/>
      <c r="CZ170" s="449"/>
      <c r="DA170" s="449"/>
      <c r="DB170" s="449"/>
      <c r="DC170" s="449"/>
      <c r="DD170" s="449"/>
      <c r="DE170" s="449"/>
      <c r="DF170" s="449"/>
      <c r="DG170" s="449"/>
      <c r="DH170" s="449"/>
      <c r="DI170" s="449"/>
      <c r="DJ170" s="449"/>
      <c r="DK170" s="449"/>
      <c r="DL170" s="450"/>
      <c r="DM170" s="450"/>
      <c r="DN170" s="450"/>
      <c r="DO170" s="450"/>
      <c r="DP170" s="450"/>
      <c r="DQ170" s="450"/>
      <c r="DR170" s="450"/>
      <c r="DS170" s="450"/>
      <c r="DT170" s="450"/>
      <c r="DU170" s="450"/>
      <c r="DV170" s="450"/>
      <c r="DW170" s="450"/>
      <c r="DX170" s="450"/>
      <c r="DY170" s="450"/>
      <c r="DZ170" s="444"/>
      <c r="EA170" s="444"/>
      <c r="EB170" s="444"/>
      <c r="EC170" s="444"/>
      <c r="ED170" s="444"/>
      <c r="EE170" s="444"/>
      <c r="EF170" s="444"/>
      <c r="EG170" s="444"/>
      <c r="EH170" s="444"/>
      <c r="EI170" s="444"/>
      <c r="EJ170" s="444"/>
      <c r="EK170" s="444"/>
      <c r="EL170" s="444"/>
      <c r="EM170" s="444"/>
      <c r="EN170" s="445"/>
      <c r="EO170" s="445"/>
      <c r="EP170" s="445"/>
      <c r="EQ170" s="445"/>
      <c r="ER170" s="445"/>
      <c r="ES170" s="445"/>
      <c r="ET170" s="445"/>
      <c r="EU170" s="445"/>
      <c r="EV170" s="445"/>
      <c r="EW170" s="445"/>
      <c r="EX170" s="445"/>
      <c r="EY170" s="445"/>
      <c r="EZ170" s="445"/>
      <c r="FA170" s="445"/>
      <c r="FB170" s="446"/>
      <c r="FC170" s="446"/>
      <c r="FD170" s="446"/>
      <c r="FE170" s="446"/>
      <c r="FF170" s="446"/>
      <c r="FG170" s="446"/>
      <c r="FH170" s="446"/>
      <c r="FI170" s="446"/>
    </row>
    <row r="171" spans="1:226" s="541" customFormat="1" x14ac:dyDescent="0.25">
      <c r="A171" s="584"/>
      <c r="B171" s="181"/>
      <c r="C171" s="557"/>
      <c r="D171" s="558"/>
      <c r="E171" s="610">
        <v>9</v>
      </c>
      <c r="F171" s="611"/>
      <c r="G171" s="612" t="str">
        <f t="array" aca="1" ref="G171" ca="1">INDEX(joueurs,SMALL(IF(loose=J171,ROW(INDIRECT("1:"&amp;ROWS(joueurs)))),COUNTIF(J$163:J171,J171)))</f>
        <v>Fred S.</v>
      </c>
      <c r="H171" s="612"/>
      <c r="I171" s="613"/>
      <c r="J171" s="614">
        <f>LARGE(loose,ROWS($1:9))</f>
        <v>5</v>
      </c>
      <c r="K171" s="615">
        <f t="shared" ca="1" si="41"/>
        <v>8.6206896551724144E-2</v>
      </c>
      <c r="L171" s="611"/>
      <c r="M171" s="555"/>
      <c r="N171" s="555"/>
      <c r="O171" s="3586"/>
      <c r="P171" s="3586"/>
      <c r="Q171" s="565"/>
      <c r="R171" s="566"/>
      <c r="S171" s="567"/>
      <c r="T171" s="567"/>
      <c r="U171" s="562"/>
      <c r="V171" s="139"/>
      <c r="W171" s="145"/>
      <c r="X171" s="145"/>
      <c r="Y171" s="396"/>
      <c r="Z171" s="563"/>
      <c r="AA171" s="564"/>
      <c r="AB171" s="439"/>
      <c r="AC171" s="439"/>
      <c r="AD171" s="439"/>
      <c r="AE171" s="438"/>
      <c r="AF171" s="438"/>
      <c r="AG171" s="438"/>
      <c r="AH171" s="438"/>
      <c r="AI171" s="438"/>
      <c r="AJ171" s="440"/>
      <c r="AK171" s="441"/>
      <c r="AL171" s="441"/>
      <c r="AM171" s="442"/>
      <c r="AN171" s="442"/>
      <c r="AO171" s="442"/>
      <c r="AP171" s="442"/>
      <c r="AQ171" s="442"/>
      <c r="AR171" s="442"/>
      <c r="AS171" s="442"/>
      <c r="AT171" s="442"/>
      <c r="AU171" s="443"/>
      <c r="AV171" s="443"/>
      <c r="AW171" s="444"/>
      <c r="AX171" s="444"/>
      <c r="AY171" s="444"/>
      <c r="AZ171" s="444"/>
      <c r="BA171" s="444"/>
      <c r="BB171" s="444"/>
      <c r="BC171" s="444"/>
      <c r="BD171" s="444"/>
      <c r="BE171" s="445"/>
      <c r="BF171" s="445"/>
      <c r="BG171" s="445"/>
      <c r="BH171" s="445"/>
      <c r="BI171" s="445"/>
      <c r="BJ171" s="445"/>
      <c r="BK171" s="445"/>
      <c r="BL171" s="445"/>
      <c r="BM171" s="445"/>
      <c r="BN171" s="445"/>
      <c r="BO171" s="445"/>
      <c r="BP171" s="446"/>
      <c r="BQ171" s="446"/>
      <c r="BR171" s="446"/>
      <c r="BS171" s="446"/>
      <c r="BT171" s="446"/>
      <c r="BU171" s="446"/>
      <c r="BV171" s="446"/>
      <c r="BW171" s="446"/>
      <c r="BX171" s="446"/>
      <c r="BY171" s="446"/>
      <c r="BZ171" s="447"/>
      <c r="CA171" s="447"/>
      <c r="CB171" s="447"/>
      <c r="CC171" s="447"/>
      <c r="CD171" s="447"/>
      <c r="CE171" s="447"/>
      <c r="CF171" s="447"/>
      <c r="CG171" s="447"/>
      <c r="CH171" s="447"/>
      <c r="CI171" s="447"/>
      <c r="CJ171" s="447"/>
      <c r="CK171" s="447"/>
      <c r="CL171" s="447"/>
      <c r="CM171" s="448"/>
      <c r="CN171" s="448"/>
      <c r="CO171" s="448"/>
      <c r="CP171" s="448"/>
      <c r="CQ171" s="448"/>
      <c r="CR171" s="448"/>
      <c r="CS171" s="448"/>
      <c r="CT171" s="448"/>
      <c r="CU171" s="448"/>
      <c r="CV171" s="448"/>
      <c r="CW171" s="448"/>
      <c r="CX171" s="448"/>
      <c r="CY171" s="449"/>
      <c r="CZ171" s="449"/>
      <c r="DA171" s="449"/>
      <c r="DB171" s="449"/>
      <c r="DC171" s="449"/>
      <c r="DD171" s="449"/>
      <c r="DE171" s="449"/>
      <c r="DF171" s="449"/>
      <c r="DG171" s="449"/>
      <c r="DH171" s="449"/>
      <c r="DI171" s="449"/>
      <c r="DJ171" s="449"/>
      <c r="DK171" s="449"/>
      <c r="DL171" s="450"/>
      <c r="DM171" s="450"/>
      <c r="DN171" s="450"/>
      <c r="DO171" s="450"/>
      <c r="DP171" s="450"/>
      <c r="DQ171" s="450"/>
      <c r="DR171" s="450"/>
      <c r="DS171" s="450"/>
      <c r="DT171" s="450"/>
      <c r="DU171" s="450"/>
      <c r="DV171" s="450"/>
      <c r="DW171" s="450"/>
      <c r="DX171" s="450"/>
      <c r="DY171" s="450"/>
      <c r="DZ171" s="444"/>
      <c r="EA171" s="444"/>
      <c r="EB171" s="444"/>
      <c r="EC171" s="444"/>
      <c r="ED171" s="444"/>
      <c r="EE171" s="444"/>
      <c r="EF171" s="444"/>
      <c r="EG171" s="444"/>
      <c r="EH171" s="444"/>
      <c r="EI171" s="444"/>
      <c r="EJ171" s="444"/>
      <c r="EK171" s="444"/>
      <c r="EL171" s="444"/>
      <c r="EM171" s="444"/>
      <c r="EN171" s="445"/>
      <c r="EO171" s="445"/>
      <c r="EP171" s="445"/>
      <c r="EQ171" s="445"/>
      <c r="ER171" s="445"/>
      <c r="ES171" s="445"/>
      <c r="ET171" s="445"/>
      <c r="EU171" s="445"/>
      <c r="EV171" s="445"/>
      <c r="EW171" s="445"/>
      <c r="EX171" s="445"/>
      <c r="EY171" s="445"/>
      <c r="EZ171" s="445"/>
      <c r="FA171" s="445"/>
      <c r="FB171" s="446"/>
      <c r="FC171" s="446"/>
      <c r="FD171" s="446"/>
      <c r="FE171" s="446"/>
      <c r="FF171" s="446"/>
      <c r="FG171" s="446"/>
      <c r="FH171" s="446"/>
      <c r="FI171" s="446"/>
    </row>
    <row r="172" spans="1:226" s="541" customFormat="1" x14ac:dyDescent="0.25">
      <c r="A172" s="584"/>
      <c r="B172" s="181"/>
      <c r="C172" s="557"/>
      <c r="D172" s="558"/>
      <c r="E172" s="610">
        <v>10</v>
      </c>
      <c r="F172" s="611"/>
      <c r="G172" s="612" t="str">
        <f t="array" aca="1" ref="G172" ca="1">INDEX(joueurs,SMALL(IF(loose=J172,ROW(INDIRECT("1:"&amp;ROWS(joueurs)))),COUNTIF(J$163:J172,J172)))</f>
        <v>Bobos</v>
      </c>
      <c r="H172" s="612"/>
      <c r="I172" s="613"/>
      <c r="J172" s="614">
        <f>LARGE(loose,ROWS($1:10))</f>
        <v>4</v>
      </c>
      <c r="K172" s="615">
        <f t="shared" ca="1" si="41"/>
        <v>0.12903225806451613</v>
      </c>
      <c r="L172" s="611"/>
      <c r="M172" s="555"/>
      <c r="N172" s="555"/>
      <c r="O172" s="3586"/>
      <c r="P172" s="3586"/>
      <c r="Q172" s="565"/>
      <c r="R172" s="566"/>
      <c r="S172" s="567"/>
      <c r="T172" s="567"/>
      <c r="U172" s="562"/>
      <c r="V172" s="139"/>
      <c r="W172" s="145"/>
      <c r="X172" s="145"/>
      <c r="Y172" s="396"/>
      <c r="Z172" s="563"/>
      <c r="AA172" s="564"/>
      <c r="AB172" s="439"/>
      <c r="AC172" s="439"/>
      <c r="AD172" s="439"/>
      <c r="AE172" s="438"/>
      <c r="AF172" s="438"/>
      <c r="AG172" s="438"/>
      <c r="AH172" s="438"/>
      <c r="AI172" s="438"/>
      <c r="AJ172" s="440"/>
      <c r="AK172" s="441"/>
      <c r="AL172" s="441"/>
      <c r="AM172" s="442"/>
      <c r="AN172" s="442"/>
      <c r="AO172" s="442"/>
      <c r="AP172" s="442"/>
      <c r="AQ172" s="442"/>
      <c r="AR172" s="442"/>
      <c r="AS172" s="442"/>
      <c r="AT172" s="442"/>
      <c r="AU172" s="443"/>
      <c r="AV172" s="443"/>
      <c r="AW172" s="444"/>
      <c r="AX172" s="444"/>
      <c r="AY172" s="444"/>
      <c r="AZ172" s="444"/>
      <c r="BA172" s="444"/>
      <c r="BB172" s="444"/>
      <c r="BC172" s="444"/>
      <c r="BD172" s="444"/>
      <c r="BE172" s="445"/>
      <c r="BF172" s="445"/>
      <c r="BG172" s="445"/>
      <c r="BH172" s="445"/>
      <c r="BI172" s="445"/>
      <c r="BJ172" s="445"/>
      <c r="BK172" s="445"/>
      <c r="BL172" s="445"/>
      <c r="BM172" s="445"/>
      <c r="BN172" s="445"/>
      <c r="BO172" s="445"/>
      <c r="BP172" s="446"/>
      <c r="BQ172" s="446"/>
      <c r="BR172" s="446"/>
      <c r="BS172" s="446"/>
      <c r="BT172" s="446"/>
      <c r="BU172" s="446"/>
      <c r="BV172" s="446"/>
      <c r="BW172" s="446"/>
      <c r="BX172" s="446"/>
      <c r="BY172" s="446"/>
      <c r="BZ172" s="447"/>
      <c r="CA172" s="447"/>
      <c r="CB172" s="447"/>
      <c r="CC172" s="447"/>
      <c r="CD172" s="447"/>
      <c r="CE172" s="447"/>
      <c r="CF172" s="447"/>
      <c r="CG172" s="447"/>
      <c r="CH172" s="447"/>
      <c r="CI172" s="447"/>
      <c r="CJ172" s="447"/>
      <c r="CK172" s="447"/>
      <c r="CL172" s="447"/>
      <c r="CM172" s="448"/>
      <c r="CN172" s="448"/>
      <c r="CO172" s="448"/>
      <c r="CP172" s="448"/>
      <c r="CQ172" s="448"/>
      <c r="CR172" s="448"/>
      <c r="CS172" s="448"/>
      <c r="CT172" s="448"/>
      <c r="CU172" s="448"/>
      <c r="CV172" s="448"/>
      <c r="CW172" s="448"/>
      <c r="CX172" s="448"/>
      <c r="CY172" s="449"/>
      <c r="CZ172" s="449"/>
      <c r="DA172" s="449"/>
      <c r="DB172" s="449"/>
      <c r="DC172" s="449"/>
      <c r="DD172" s="449"/>
      <c r="DE172" s="449"/>
      <c r="DF172" s="449"/>
      <c r="DG172" s="449"/>
      <c r="DH172" s="449"/>
      <c r="DI172" s="449"/>
      <c r="DJ172" s="449"/>
      <c r="DK172" s="449"/>
      <c r="DL172" s="450"/>
      <c r="DM172" s="450"/>
      <c r="DN172" s="450"/>
      <c r="DO172" s="450"/>
      <c r="DP172" s="450"/>
      <c r="DQ172" s="450"/>
      <c r="DR172" s="450"/>
      <c r="DS172" s="450"/>
      <c r="DT172" s="450"/>
      <c r="DU172" s="450"/>
      <c r="DV172" s="450"/>
      <c r="DW172" s="450"/>
      <c r="DX172" s="450"/>
      <c r="DY172" s="450"/>
      <c r="DZ172" s="444"/>
      <c r="EA172" s="444"/>
      <c r="EB172" s="444"/>
      <c r="EC172" s="444"/>
      <c r="ED172" s="444"/>
      <c r="EE172" s="444"/>
      <c r="EF172" s="444"/>
      <c r="EG172" s="444"/>
      <c r="EH172" s="444"/>
      <c r="EI172" s="444"/>
      <c r="EJ172" s="444"/>
      <c r="EK172" s="444"/>
      <c r="EL172" s="444"/>
      <c r="EM172" s="444"/>
      <c r="EN172" s="445"/>
      <c r="EO172" s="445"/>
      <c r="EP172" s="445"/>
      <c r="EQ172" s="445"/>
      <c r="ER172" s="445"/>
      <c r="ES172" s="445"/>
      <c r="ET172" s="445"/>
      <c r="EU172" s="445"/>
      <c r="EV172" s="445"/>
      <c r="EW172" s="445"/>
      <c r="EX172" s="445"/>
      <c r="EY172" s="445"/>
      <c r="EZ172" s="445"/>
      <c r="FA172" s="445"/>
      <c r="FB172" s="446"/>
      <c r="FC172" s="446"/>
      <c r="FD172" s="446"/>
      <c r="FE172" s="446"/>
      <c r="FF172" s="446"/>
      <c r="FG172" s="446"/>
      <c r="FH172" s="446"/>
      <c r="FI172" s="446"/>
    </row>
    <row r="173" spans="1:226" s="541" customFormat="1" x14ac:dyDescent="0.25">
      <c r="A173" s="584"/>
      <c r="B173" s="181"/>
      <c r="C173" s="557"/>
      <c r="D173" s="558"/>
      <c r="E173" s="616"/>
      <c r="F173" s="617"/>
      <c r="G173" s="566"/>
      <c r="H173" s="566"/>
      <c r="I173" s="554"/>
      <c r="J173" s="772"/>
      <c r="K173" s="618"/>
      <c r="L173" s="618"/>
      <c r="M173" s="555"/>
      <c r="N173" s="555"/>
      <c r="O173" s="3586"/>
      <c r="P173" s="3586"/>
      <c r="Q173" s="565"/>
      <c r="R173" s="566"/>
      <c r="S173" s="567"/>
      <c r="T173" s="567"/>
      <c r="U173" s="562"/>
      <c r="V173" s="139"/>
      <c r="W173" s="145"/>
      <c r="X173" s="145"/>
      <c r="Y173" s="396"/>
      <c r="Z173" s="563"/>
      <c r="AA173" s="564"/>
      <c r="AB173" s="439"/>
      <c r="AC173" s="439"/>
      <c r="AD173" s="439"/>
      <c r="AE173" s="438"/>
      <c r="AF173" s="438"/>
      <c r="AG173" s="438"/>
      <c r="AH173" s="438"/>
      <c r="AI173" s="438"/>
      <c r="AJ173" s="440"/>
      <c r="AK173" s="441"/>
      <c r="AL173" s="441"/>
      <c r="AM173" s="442"/>
      <c r="AN173" s="442"/>
      <c r="AO173" s="442"/>
      <c r="AP173" s="442"/>
      <c r="AQ173" s="442"/>
      <c r="AR173" s="442"/>
      <c r="AS173" s="442"/>
      <c r="AT173" s="442"/>
      <c r="AU173" s="443"/>
      <c r="AV173" s="443"/>
      <c r="AW173" s="444"/>
      <c r="AX173" s="444"/>
      <c r="AY173" s="444"/>
      <c r="AZ173" s="444"/>
      <c r="BA173" s="444"/>
      <c r="BB173" s="444"/>
      <c r="BC173" s="444"/>
      <c r="BD173" s="444"/>
      <c r="BE173" s="445"/>
      <c r="BF173" s="445"/>
      <c r="BG173" s="445"/>
      <c r="BH173" s="445"/>
      <c r="BI173" s="445"/>
      <c r="BJ173" s="445"/>
      <c r="BK173" s="445"/>
      <c r="BL173" s="445"/>
      <c r="BM173" s="445"/>
      <c r="BN173" s="445"/>
      <c r="BO173" s="445"/>
      <c r="BP173" s="446"/>
      <c r="BQ173" s="446"/>
      <c r="BR173" s="446"/>
      <c r="BS173" s="446"/>
      <c r="BT173" s="446"/>
      <c r="BU173" s="446"/>
      <c r="BV173" s="446"/>
      <c r="BW173" s="446"/>
      <c r="BX173" s="446"/>
      <c r="BY173" s="446"/>
      <c r="BZ173" s="447"/>
      <c r="CA173" s="447"/>
      <c r="CB173" s="447"/>
      <c r="CC173" s="447"/>
      <c r="CD173" s="447"/>
      <c r="CE173" s="447"/>
      <c r="CF173" s="447"/>
      <c r="CG173" s="447"/>
      <c r="CH173" s="447"/>
      <c r="CI173" s="447"/>
      <c r="CJ173" s="447"/>
      <c r="CK173" s="447"/>
      <c r="CL173" s="447"/>
      <c r="CM173" s="448"/>
      <c r="CN173" s="448"/>
      <c r="CO173" s="448"/>
      <c r="CP173" s="448"/>
      <c r="CQ173" s="448"/>
      <c r="CR173" s="448"/>
      <c r="CS173" s="448"/>
      <c r="CT173" s="448"/>
      <c r="CU173" s="448"/>
      <c r="CV173" s="448"/>
      <c r="CW173" s="448"/>
      <c r="CX173" s="448"/>
      <c r="CY173" s="449"/>
      <c r="CZ173" s="449"/>
      <c r="DA173" s="449"/>
      <c r="DB173" s="449"/>
      <c r="DC173" s="449"/>
      <c r="DD173" s="449"/>
      <c r="DE173" s="449"/>
      <c r="DF173" s="449"/>
      <c r="DG173" s="449"/>
      <c r="DH173" s="449"/>
      <c r="DI173" s="449"/>
      <c r="DJ173" s="449"/>
      <c r="DK173" s="449"/>
      <c r="DL173" s="450"/>
      <c r="DM173" s="450"/>
      <c r="DN173" s="450"/>
      <c r="DO173" s="450"/>
      <c r="DP173" s="450"/>
      <c r="DQ173" s="450"/>
      <c r="DR173" s="450"/>
      <c r="DS173" s="450"/>
      <c r="DT173" s="450"/>
      <c r="DU173" s="450"/>
      <c r="DV173" s="450"/>
      <c r="DW173" s="450"/>
      <c r="DX173" s="450"/>
      <c r="DY173" s="450"/>
      <c r="DZ173" s="444"/>
      <c r="EA173" s="444"/>
      <c r="EB173" s="444"/>
      <c r="EC173" s="444"/>
      <c r="ED173" s="444"/>
      <c r="EE173" s="444"/>
      <c r="EF173" s="444"/>
      <c r="EG173" s="444"/>
      <c r="EH173" s="444"/>
      <c r="EI173" s="444"/>
      <c r="EJ173" s="444"/>
      <c r="EK173" s="444"/>
      <c r="EL173" s="444"/>
      <c r="EM173" s="444"/>
      <c r="EN173" s="445"/>
      <c r="EO173" s="445"/>
      <c r="EP173" s="445"/>
      <c r="EQ173" s="445"/>
      <c r="ER173" s="445"/>
      <c r="ES173" s="445"/>
      <c r="ET173" s="445"/>
      <c r="EU173" s="445"/>
      <c r="EV173" s="445"/>
      <c r="EW173" s="445"/>
      <c r="EX173" s="445"/>
      <c r="EY173" s="445"/>
      <c r="EZ173" s="445"/>
      <c r="FA173" s="445"/>
      <c r="FB173" s="446"/>
      <c r="FC173" s="446"/>
      <c r="FD173" s="446"/>
      <c r="FE173" s="446"/>
      <c r="FF173" s="446"/>
      <c r="FG173" s="446"/>
      <c r="FH173" s="446"/>
      <c r="FI173" s="446"/>
    </row>
    <row r="174" spans="1:226" s="541" customFormat="1" x14ac:dyDescent="0.25">
      <c r="A174" s="57"/>
      <c r="B174" s="181"/>
      <c r="C174" s="120"/>
      <c r="D174" s="435"/>
      <c r="E174" s="434"/>
      <c r="F174" s="123"/>
      <c r="G174" s="124"/>
      <c r="H174" s="124"/>
      <c r="I174" s="382"/>
      <c r="J174" s="772"/>
      <c r="K174" s="383"/>
      <c r="L174" s="383"/>
      <c r="M174" s="131"/>
      <c r="N174" s="132"/>
      <c r="O174" s="127"/>
      <c r="P174" s="128"/>
      <c r="Q174" s="133"/>
      <c r="R174" s="124"/>
      <c r="S174" s="144"/>
      <c r="T174" s="144"/>
      <c r="U174" s="138"/>
      <c r="V174" s="140"/>
      <c r="W174" s="146"/>
      <c r="X174" s="146"/>
      <c r="Y174" s="397"/>
      <c r="Z174" s="398"/>
      <c r="AA174" s="404"/>
      <c r="AB174" s="147"/>
      <c r="AC174" s="147"/>
      <c r="AD174" s="147"/>
      <c r="AE174" s="148"/>
      <c r="AF174" s="148"/>
      <c r="AG174" s="148"/>
      <c r="AH174" s="148"/>
      <c r="AI174" s="148"/>
      <c r="AJ174" s="149"/>
      <c r="AK174" s="150"/>
      <c r="AL174" s="150"/>
      <c r="AM174" s="155"/>
      <c r="AN174" s="155"/>
      <c r="AO174" s="155"/>
      <c r="AP174" s="155"/>
      <c r="AQ174" s="155"/>
      <c r="AR174" s="155"/>
      <c r="AS174" s="155"/>
      <c r="AT174" s="155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8"/>
      <c r="BQ174" s="158"/>
      <c r="BR174" s="158"/>
      <c r="BS174" s="158"/>
      <c r="BT174" s="158"/>
      <c r="BU174" s="158"/>
      <c r="BV174" s="158"/>
      <c r="BW174" s="158"/>
      <c r="BX174" s="158"/>
      <c r="BY174" s="158"/>
      <c r="BZ174" s="151"/>
      <c r="CA174" s="151"/>
      <c r="CB174" s="151"/>
      <c r="CC174" s="151"/>
      <c r="CD174" s="151"/>
      <c r="CE174" s="151"/>
      <c r="CF174" s="151"/>
      <c r="CG174" s="151"/>
      <c r="CH174" s="151"/>
      <c r="CI174" s="151"/>
      <c r="CJ174" s="151"/>
      <c r="CK174" s="151"/>
      <c r="CL174" s="151"/>
      <c r="CM174" s="159"/>
      <c r="CN174" s="159"/>
      <c r="CO174" s="159"/>
      <c r="CP174" s="159"/>
      <c r="CQ174" s="159"/>
      <c r="CR174" s="159"/>
      <c r="CS174" s="159"/>
      <c r="CT174" s="159"/>
      <c r="CU174" s="159"/>
      <c r="CV174" s="159"/>
      <c r="CW174" s="159"/>
      <c r="CX174" s="159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5"/>
      <c r="DM174" s="155"/>
      <c r="DN174" s="155"/>
      <c r="DO174" s="155"/>
      <c r="DP174" s="155"/>
      <c r="DQ174" s="155"/>
      <c r="DR174" s="155"/>
      <c r="DS174" s="155"/>
      <c r="DT174" s="155"/>
      <c r="DU174" s="155"/>
      <c r="DV174" s="155"/>
      <c r="DW174" s="155"/>
      <c r="DX174" s="155"/>
      <c r="DY174" s="155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7"/>
      <c r="EO174" s="157"/>
      <c r="EP174" s="157"/>
      <c r="EQ174" s="157"/>
      <c r="ER174" s="157"/>
      <c r="ES174" s="157"/>
      <c r="ET174" s="157"/>
      <c r="EU174" s="157"/>
      <c r="EV174" s="157"/>
      <c r="EW174" s="157"/>
      <c r="EX174" s="157"/>
      <c r="EY174" s="157"/>
      <c r="EZ174" s="157"/>
      <c r="FA174" s="157"/>
      <c r="FB174" s="158"/>
      <c r="FC174" s="158"/>
      <c r="FD174" s="158"/>
      <c r="FE174" s="158"/>
      <c r="FF174" s="158"/>
      <c r="FG174" s="158"/>
      <c r="FH174" s="158"/>
      <c r="FI174" s="158"/>
      <c r="FJ174" s="489"/>
      <c r="FK174" s="489"/>
      <c r="FL174" s="522"/>
      <c r="FM174" s="522"/>
      <c r="FN174" s="522"/>
      <c r="FO174" s="522"/>
      <c r="FP174" s="522"/>
      <c r="FQ174" s="522"/>
      <c r="FR174" s="522"/>
      <c r="FS174" s="522"/>
      <c r="FT174" s="522"/>
      <c r="FU174" s="522"/>
      <c r="FV174" s="522"/>
      <c r="FW174" s="522"/>
      <c r="FX174" s="522"/>
      <c r="FY174" s="522"/>
      <c r="FZ174" s="522"/>
      <c r="GA174" s="522"/>
      <c r="GB174" s="522"/>
      <c r="GC174" s="522"/>
      <c r="GD174" s="522"/>
      <c r="GE174" s="522"/>
      <c r="GF174" s="522"/>
      <c r="GG174" s="522"/>
      <c r="GH174" s="522"/>
      <c r="GI174" s="522"/>
      <c r="GJ174" s="522"/>
      <c r="GK174" s="522"/>
      <c r="GL174" s="522"/>
      <c r="GM174" s="522"/>
      <c r="GN174" s="522"/>
      <c r="GO174" s="522"/>
      <c r="GP174" s="522"/>
      <c r="GQ174" s="522"/>
      <c r="GR174" s="522"/>
      <c r="GS174" s="522"/>
      <c r="GT174" s="522"/>
      <c r="GU174" s="522"/>
      <c r="GV174" s="522"/>
      <c r="GW174" s="522"/>
      <c r="GX174" s="522"/>
      <c r="GY174" s="522"/>
      <c r="GZ174" s="522"/>
      <c r="HA174" s="522"/>
      <c r="HB174" s="522"/>
      <c r="HC174" s="522"/>
      <c r="HD174" s="522"/>
      <c r="HE174" s="522"/>
      <c r="HF174" s="522"/>
      <c r="HG174" s="522"/>
      <c r="HH174" s="522"/>
      <c r="HI174" s="522"/>
      <c r="HJ174" s="522"/>
      <c r="HK174" s="522"/>
      <c r="HL174" s="522"/>
      <c r="HM174" s="522"/>
      <c r="HN174" s="522"/>
      <c r="HO174" s="522"/>
      <c r="HP174" s="522"/>
      <c r="HQ174" s="522"/>
      <c r="HR174" s="522"/>
    </row>
    <row r="175" spans="1:226" s="541" customFormat="1" x14ac:dyDescent="0.25">
      <c r="A175" s="57"/>
      <c r="B175" s="181"/>
      <c r="C175" s="120"/>
      <c r="D175" s="435"/>
      <c r="E175" s="434"/>
      <c r="F175" s="123"/>
      <c r="G175" s="124"/>
      <c r="H175" s="124"/>
      <c r="I175" s="382"/>
      <c r="J175" s="772"/>
      <c r="K175" s="383"/>
      <c r="L175" s="383"/>
      <c r="M175" s="131"/>
      <c r="N175" s="132"/>
      <c r="O175" s="127"/>
      <c r="P175" s="128"/>
      <c r="Q175" s="133"/>
      <c r="R175" s="124"/>
      <c r="S175" s="144"/>
      <c r="T175" s="144"/>
      <c r="U175" s="138"/>
      <c r="V175" s="140"/>
      <c r="W175" s="146"/>
      <c r="X175" s="146"/>
      <c r="Y175" s="397"/>
      <c r="Z175" s="398"/>
      <c r="AA175" s="404"/>
      <c r="AB175" s="147"/>
      <c r="AC175" s="147"/>
      <c r="AD175" s="147"/>
      <c r="AE175" s="148"/>
      <c r="AF175" s="148"/>
      <c r="AG175" s="148"/>
      <c r="AH175" s="148"/>
      <c r="AI175" s="148"/>
      <c r="AJ175" s="149"/>
      <c r="AK175" s="150"/>
      <c r="AL175" s="150"/>
      <c r="AM175" s="155"/>
      <c r="AN175" s="155"/>
      <c r="AO175" s="155"/>
      <c r="AP175" s="155"/>
      <c r="AQ175" s="155"/>
      <c r="AR175" s="155"/>
      <c r="AS175" s="155"/>
      <c r="AT175" s="155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1"/>
      <c r="CA175" s="151"/>
      <c r="CB175" s="151"/>
      <c r="CC175" s="151"/>
      <c r="CD175" s="151"/>
      <c r="CE175" s="151"/>
      <c r="CF175" s="151"/>
      <c r="CG175" s="151"/>
      <c r="CH175" s="151"/>
      <c r="CI175" s="151"/>
      <c r="CJ175" s="151"/>
      <c r="CK175" s="151"/>
      <c r="CL175" s="151"/>
      <c r="CM175" s="159"/>
      <c r="CN175" s="159"/>
      <c r="CO175" s="159"/>
      <c r="CP175" s="159"/>
      <c r="CQ175" s="159"/>
      <c r="CR175" s="159"/>
      <c r="CS175" s="159"/>
      <c r="CT175" s="159"/>
      <c r="CU175" s="159"/>
      <c r="CV175" s="159"/>
      <c r="CW175" s="159"/>
      <c r="CX175" s="159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5"/>
      <c r="DM175" s="155"/>
      <c r="DN175" s="155"/>
      <c r="DO175" s="155"/>
      <c r="DP175" s="155"/>
      <c r="DQ175" s="155"/>
      <c r="DR175" s="155"/>
      <c r="DS175" s="155"/>
      <c r="DT175" s="155"/>
      <c r="DU175" s="155"/>
      <c r="DV175" s="155"/>
      <c r="DW175" s="155"/>
      <c r="DX175" s="155"/>
      <c r="DY175" s="155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7"/>
      <c r="EO175" s="157"/>
      <c r="EP175" s="157"/>
      <c r="EQ175" s="157"/>
      <c r="ER175" s="157"/>
      <c r="ES175" s="157"/>
      <c r="ET175" s="157"/>
      <c r="EU175" s="157"/>
      <c r="EV175" s="157"/>
      <c r="EW175" s="157"/>
      <c r="EX175" s="157"/>
      <c r="EY175" s="157"/>
      <c r="EZ175" s="157"/>
      <c r="FA175" s="157"/>
      <c r="FB175" s="158"/>
      <c r="FC175" s="158"/>
      <c r="FD175" s="158"/>
      <c r="FE175" s="158"/>
      <c r="FF175" s="158"/>
      <c r="FG175" s="158"/>
      <c r="FH175" s="158"/>
      <c r="FI175" s="158"/>
      <c r="FJ175" s="489"/>
      <c r="FK175" s="489"/>
      <c r="FL175" s="522"/>
      <c r="FM175" s="522"/>
      <c r="FN175" s="522"/>
      <c r="FO175" s="522"/>
      <c r="FP175" s="522"/>
      <c r="FQ175" s="522"/>
      <c r="FR175" s="522"/>
      <c r="FS175" s="522"/>
      <c r="FT175" s="522"/>
      <c r="FU175" s="522"/>
      <c r="FV175" s="522"/>
      <c r="FW175" s="522"/>
      <c r="FX175" s="522"/>
      <c r="FY175" s="522"/>
      <c r="FZ175" s="522"/>
      <c r="GA175" s="522"/>
      <c r="GB175" s="522"/>
      <c r="GC175" s="522"/>
      <c r="GD175" s="522"/>
      <c r="GE175" s="522"/>
      <c r="GF175" s="522"/>
      <c r="GG175" s="522"/>
      <c r="GH175" s="522"/>
      <c r="GI175" s="522"/>
      <c r="GJ175" s="522"/>
      <c r="GK175" s="522"/>
      <c r="GL175" s="522"/>
      <c r="GM175" s="522"/>
      <c r="GN175" s="522"/>
      <c r="GO175" s="522"/>
      <c r="GP175" s="522"/>
      <c r="GQ175" s="522"/>
      <c r="GR175" s="522"/>
      <c r="GS175" s="522"/>
      <c r="GT175" s="522"/>
      <c r="GU175" s="522"/>
      <c r="GV175" s="522"/>
      <c r="GW175" s="522"/>
      <c r="GX175" s="522"/>
      <c r="GY175" s="522"/>
      <c r="GZ175" s="522"/>
      <c r="HA175" s="522"/>
      <c r="HB175" s="522"/>
      <c r="HC175" s="522"/>
      <c r="HD175" s="522"/>
      <c r="HE175" s="522"/>
      <c r="HF175" s="522"/>
      <c r="HG175" s="522"/>
      <c r="HH175" s="522"/>
      <c r="HI175" s="522"/>
      <c r="HJ175" s="522"/>
      <c r="HK175" s="522"/>
      <c r="HL175" s="522"/>
      <c r="HM175" s="522"/>
      <c r="HN175" s="522"/>
      <c r="HO175" s="522"/>
      <c r="HP175" s="522"/>
      <c r="HQ175" s="522"/>
      <c r="HR175" s="522"/>
    </row>
  </sheetData>
  <sheetProtection sort="0" autoFilter="0"/>
  <autoFilter ref="A6:FI108">
    <sortState ref="A7:GH108">
      <sortCondition ref="A6:A108"/>
    </sortState>
  </autoFilter>
  <mergeCells count="76">
    <mergeCell ref="O123:P123"/>
    <mergeCell ref="Q123:R123"/>
    <mergeCell ref="S123:T123"/>
    <mergeCell ref="O124:P124"/>
    <mergeCell ref="O121:P121"/>
    <mergeCell ref="Q121:R121"/>
    <mergeCell ref="S121:T121"/>
    <mergeCell ref="O122:P122"/>
    <mergeCell ref="Q122:R122"/>
    <mergeCell ref="S122:T122"/>
    <mergeCell ref="O119:P119"/>
    <mergeCell ref="Q119:R119"/>
    <mergeCell ref="S119:T119"/>
    <mergeCell ref="O120:P120"/>
    <mergeCell ref="Q120:R120"/>
    <mergeCell ref="S120:T120"/>
    <mergeCell ref="O117:P117"/>
    <mergeCell ref="Q117:R117"/>
    <mergeCell ref="S117:T117"/>
    <mergeCell ref="O118:P118"/>
    <mergeCell ref="Q118:R118"/>
    <mergeCell ref="S118:T118"/>
    <mergeCell ref="A115:E115"/>
    <mergeCell ref="F115:I115"/>
    <mergeCell ref="O115:P115"/>
    <mergeCell ref="Q115:R115"/>
    <mergeCell ref="S115:T115"/>
    <mergeCell ref="A116:E116"/>
    <mergeCell ref="F116:I116"/>
    <mergeCell ref="O116:P116"/>
    <mergeCell ref="Q116:R116"/>
    <mergeCell ref="S116:T116"/>
    <mergeCell ref="O113:P113"/>
    <mergeCell ref="Q113:R113"/>
    <mergeCell ref="S113:T113"/>
    <mergeCell ref="A114:E114"/>
    <mergeCell ref="F114:I114"/>
    <mergeCell ref="O114:P114"/>
    <mergeCell ref="Q114:R114"/>
    <mergeCell ref="S114:T114"/>
    <mergeCell ref="A111:E111"/>
    <mergeCell ref="F111:I111"/>
    <mergeCell ref="N111:N123"/>
    <mergeCell ref="O111:P112"/>
    <mergeCell ref="Q111:R112"/>
    <mergeCell ref="S111:T112"/>
    <mergeCell ref="A112:E112"/>
    <mergeCell ref="F112:I112"/>
    <mergeCell ref="A113:E113"/>
    <mergeCell ref="F113:I113"/>
    <mergeCell ref="BZ4:CL4"/>
    <mergeCell ref="CM4:CX4"/>
    <mergeCell ref="CY4:DK4"/>
    <mergeCell ref="DL4:DY4"/>
    <mergeCell ref="DZ4:EM4"/>
    <mergeCell ref="EN4:FA4"/>
    <mergeCell ref="DZ1:EM1"/>
    <mergeCell ref="EN1:FA1"/>
    <mergeCell ref="FB1:FI1"/>
    <mergeCell ref="AB4:AD4"/>
    <mergeCell ref="AE4:AL4"/>
    <mergeCell ref="AM4:AT4"/>
    <mergeCell ref="AU4:BD4"/>
    <mergeCell ref="BE4:BO4"/>
    <mergeCell ref="BP4:BY4"/>
    <mergeCell ref="BE1:BO1"/>
    <mergeCell ref="BP1:BY1"/>
    <mergeCell ref="BZ1:CL1"/>
    <mergeCell ref="CM1:CX1"/>
    <mergeCell ref="CY1:DK1"/>
    <mergeCell ref="DL1:DY1"/>
    <mergeCell ref="B1:AA2"/>
    <mergeCell ref="AB1:AD1"/>
    <mergeCell ref="AE1:AL1"/>
    <mergeCell ref="AM1:AT1"/>
    <mergeCell ref="AU1:BD1"/>
  </mergeCells>
  <conditionalFormatting sqref="AB7:DB108 FI7:FI108 DL44:FH44">
    <cfRule type="expression" dxfId="175" priority="73">
      <formula>AB7=AB$5</formula>
    </cfRule>
    <cfRule type="expression" dxfId="174" priority="74">
      <formula>AB7=3</formula>
    </cfRule>
    <cfRule type="expression" dxfId="173" priority="75">
      <formula>AB7=2</formula>
    </cfRule>
    <cfRule type="expression" dxfId="172" priority="76">
      <formula>AB7=1</formula>
    </cfRule>
    <cfRule type="expression" dxfId="171" priority="77">
      <formula>AB7&gt;AB$5/2</formula>
    </cfRule>
    <cfRule type="expression" dxfId="170" priority="78">
      <formula>AB7&lt;=AB$5/2</formula>
    </cfRule>
  </conditionalFormatting>
  <conditionalFormatting sqref="DC7:DC108">
    <cfRule type="expression" dxfId="169" priority="67">
      <formula>DC7=DC$5</formula>
    </cfRule>
    <cfRule type="expression" dxfId="168" priority="68">
      <formula>DC7=3</formula>
    </cfRule>
    <cfRule type="expression" dxfId="167" priority="69">
      <formula>DC7=2</formula>
    </cfRule>
    <cfRule type="expression" dxfId="166" priority="70">
      <formula>DC7=1</formula>
    </cfRule>
    <cfRule type="expression" dxfId="165" priority="71">
      <formula>DC7&gt;DC$5/2</formula>
    </cfRule>
    <cfRule type="expression" dxfId="164" priority="72">
      <formula>DC7&lt;=DC$5/2</formula>
    </cfRule>
  </conditionalFormatting>
  <conditionalFormatting sqref="DK7:DK108">
    <cfRule type="expression" dxfId="163" priority="61">
      <formula>DK7=DK$5</formula>
    </cfRule>
    <cfRule type="expression" dxfId="162" priority="62">
      <formula>DK7=3</formula>
    </cfRule>
    <cfRule type="expression" dxfId="161" priority="63">
      <formula>DK7=2</formula>
    </cfRule>
    <cfRule type="expression" dxfId="160" priority="64">
      <formula>DK7=1</formula>
    </cfRule>
    <cfRule type="expression" dxfId="159" priority="65">
      <formula>DK7&gt;DK$5/2</formula>
    </cfRule>
    <cfRule type="expression" dxfId="158" priority="66">
      <formula>DK7&lt;=DK$5/2</formula>
    </cfRule>
  </conditionalFormatting>
  <conditionalFormatting sqref="DD7:DD108">
    <cfRule type="expression" dxfId="157" priority="55">
      <formula>DD7=DD$5</formula>
    </cfRule>
    <cfRule type="expression" dxfId="156" priority="56">
      <formula>DD7=3</formula>
    </cfRule>
    <cfRule type="expression" dxfId="155" priority="57">
      <formula>DD7=2</formula>
    </cfRule>
    <cfRule type="expression" dxfId="154" priority="58">
      <formula>DD7=1</formula>
    </cfRule>
    <cfRule type="expression" dxfId="153" priority="59">
      <formula>DD7&gt;DD$5/2</formula>
    </cfRule>
    <cfRule type="expression" dxfId="152" priority="60">
      <formula>DD7&lt;=DD$5/2</formula>
    </cfRule>
  </conditionalFormatting>
  <conditionalFormatting sqref="DE7:DE108">
    <cfRule type="expression" dxfId="151" priority="49">
      <formula>DE7=DE$5</formula>
    </cfRule>
    <cfRule type="expression" dxfId="150" priority="50">
      <formula>DE7=3</formula>
    </cfRule>
    <cfRule type="expression" dxfId="149" priority="51">
      <formula>DE7=2</formula>
    </cfRule>
    <cfRule type="expression" dxfId="148" priority="52">
      <formula>DE7=1</formula>
    </cfRule>
    <cfRule type="expression" dxfId="147" priority="53">
      <formula>DE7&gt;DE$5/2</formula>
    </cfRule>
    <cfRule type="expression" dxfId="146" priority="54">
      <formula>DE7&lt;=DE$5/2</formula>
    </cfRule>
  </conditionalFormatting>
  <conditionalFormatting sqref="DF7:DG108">
    <cfRule type="expression" dxfId="145" priority="43">
      <formula>DF7=DF$5</formula>
    </cfRule>
    <cfRule type="expression" dxfId="144" priority="44">
      <formula>DF7=3</formula>
    </cfRule>
    <cfRule type="expression" dxfId="143" priority="45">
      <formula>DF7=2</formula>
    </cfRule>
    <cfRule type="expression" dxfId="142" priority="46">
      <formula>DF7=1</formula>
    </cfRule>
    <cfRule type="expression" dxfId="141" priority="47">
      <formula>DF7&gt;DF$5/2</formula>
    </cfRule>
    <cfRule type="expression" dxfId="140" priority="48">
      <formula>DF7&lt;=DF$5/2</formula>
    </cfRule>
  </conditionalFormatting>
  <conditionalFormatting sqref="DG7:DG108">
    <cfRule type="expression" dxfId="139" priority="37">
      <formula>DG7=DG$5</formula>
    </cfRule>
    <cfRule type="expression" dxfId="138" priority="38">
      <formula>DG7=3</formula>
    </cfRule>
    <cfRule type="expression" dxfId="137" priority="39">
      <formula>DG7=2</formula>
    </cfRule>
    <cfRule type="expression" dxfId="136" priority="40">
      <formula>DG7=1</formula>
    </cfRule>
    <cfRule type="expression" dxfId="135" priority="41">
      <formula>DG7&gt;DG$5/2</formula>
    </cfRule>
    <cfRule type="expression" dxfId="134" priority="42">
      <formula>DG7&lt;=DG$5/2</formula>
    </cfRule>
  </conditionalFormatting>
  <conditionalFormatting sqref="DH7:DH108">
    <cfRule type="expression" dxfId="133" priority="31">
      <formula>DH7=DH$5</formula>
    </cfRule>
    <cfRule type="expression" dxfId="132" priority="32">
      <formula>DH7=3</formula>
    </cfRule>
    <cfRule type="expression" dxfId="131" priority="33">
      <formula>DH7=2</formula>
    </cfRule>
    <cfRule type="expression" dxfId="130" priority="34">
      <formula>DH7=1</formula>
    </cfRule>
    <cfRule type="expression" dxfId="129" priority="35">
      <formula>DH7&gt;DH$5/2</formula>
    </cfRule>
    <cfRule type="expression" dxfId="128" priority="36">
      <formula>DH7&lt;=DH$5/2</formula>
    </cfRule>
  </conditionalFormatting>
  <conditionalFormatting sqref="DI7:DI108">
    <cfRule type="expression" dxfId="127" priority="25">
      <formula>DI7=DI$5</formula>
    </cfRule>
    <cfRule type="expression" dxfId="126" priority="26">
      <formula>DI7=3</formula>
    </cfRule>
    <cfRule type="expression" dxfId="125" priority="27">
      <formula>DI7=2</formula>
    </cfRule>
    <cfRule type="expression" dxfId="124" priority="28">
      <formula>DI7=1</formula>
    </cfRule>
    <cfRule type="expression" dxfId="123" priority="29">
      <formula>DI7&gt;DI$5/2</formula>
    </cfRule>
    <cfRule type="expression" dxfId="122" priority="30">
      <formula>DI7&lt;=DI$5/2</formula>
    </cfRule>
  </conditionalFormatting>
  <conditionalFormatting sqref="DJ7:DJ108">
    <cfRule type="expression" dxfId="121" priority="19">
      <formula>DJ7=DJ$5</formula>
    </cfRule>
    <cfRule type="expression" dxfId="120" priority="20">
      <formula>DJ7=3</formula>
    </cfRule>
    <cfRule type="expression" dxfId="119" priority="21">
      <formula>DJ7=2</formula>
    </cfRule>
    <cfRule type="expression" dxfId="118" priority="22">
      <formula>DJ7=1</formula>
    </cfRule>
    <cfRule type="expression" dxfId="117" priority="23">
      <formula>DJ7&gt;DJ$5/2</formula>
    </cfRule>
    <cfRule type="expression" dxfId="116" priority="24">
      <formula>DJ7&lt;=DJ$5/2</formula>
    </cfRule>
  </conditionalFormatting>
  <conditionalFormatting sqref="DL7:DL108">
    <cfRule type="expression" dxfId="115" priority="13">
      <formula>DL7=DL$5</formula>
    </cfRule>
    <cfRule type="expression" dxfId="114" priority="14">
      <formula>DL7=3</formula>
    </cfRule>
    <cfRule type="expression" dxfId="113" priority="15">
      <formula>DL7=2</formula>
    </cfRule>
    <cfRule type="expression" dxfId="112" priority="16">
      <formula>DL7=1</formula>
    </cfRule>
    <cfRule type="expression" dxfId="111" priority="17">
      <formula>DL7&gt;DL$5/2</formula>
    </cfRule>
    <cfRule type="expression" dxfId="110" priority="18">
      <formula>DL7&lt;=DL$5/2</formula>
    </cfRule>
  </conditionalFormatting>
  <conditionalFormatting sqref="DM7:DM108">
    <cfRule type="expression" dxfId="109" priority="7">
      <formula>DM7=DM$5</formula>
    </cfRule>
    <cfRule type="expression" dxfId="108" priority="8">
      <formula>DM7=3</formula>
    </cfRule>
    <cfRule type="expression" dxfId="107" priority="9">
      <formula>DM7=2</formula>
    </cfRule>
    <cfRule type="expression" dxfId="106" priority="10">
      <formula>DM7=1</formula>
    </cfRule>
    <cfRule type="expression" dxfId="105" priority="11">
      <formula>DM7&gt;DM$5/2</formula>
    </cfRule>
    <cfRule type="expression" dxfId="104" priority="12">
      <formula>DM7&lt;=DM$5/2</formula>
    </cfRule>
  </conditionalFormatting>
  <conditionalFormatting sqref="DN7:FH108">
    <cfRule type="expression" dxfId="103" priority="1">
      <formula>DN7=DN$5</formula>
    </cfRule>
    <cfRule type="expression" dxfId="102" priority="2">
      <formula>DN7=3</formula>
    </cfRule>
    <cfRule type="expression" dxfId="101" priority="3">
      <formula>DN7=2</formula>
    </cfRule>
    <cfRule type="expression" dxfId="100" priority="4">
      <formula>DN7=1</formula>
    </cfRule>
    <cfRule type="expression" dxfId="99" priority="5">
      <formula>DN7&gt;DN$5/2</formula>
    </cfRule>
    <cfRule type="expression" dxfId="98" priority="6">
      <formula>DN7&lt;=DN$5/2</formula>
    </cfRule>
  </conditionalFormatting>
  <printOptions horizontalCentered="1"/>
  <pageMargins left="0.25" right="0.25" top="0.75" bottom="0.75" header="0.3" footer="0.3"/>
  <pageSetup paperSize="8" scale="32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175"/>
  <sheetViews>
    <sheetView zoomScaleNormal="100" workbookViewId="0">
      <pane xSplit="28" ySplit="6" topLeftCell="FR7" activePane="bottomRight" state="frozen"/>
      <selection activeCell="K38" sqref="K38"/>
      <selection pane="topRight" activeCell="K38" sqref="K38"/>
      <selection pane="bottomLeft" activeCell="K38" sqref="K38"/>
      <selection pane="bottomRight" activeCell="M25" sqref="M25"/>
    </sheetView>
  </sheetViews>
  <sheetFormatPr baseColWidth="10" defaultColWidth="11.42578125" defaultRowHeight="15" x14ac:dyDescent="0.25"/>
  <cols>
    <col min="1" max="1" width="12" style="408" bestFit="1" customWidth="1"/>
    <col min="2" max="2" width="18" style="57" bestFit="1" customWidth="1"/>
    <col min="3" max="3" width="3.5703125" style="181" bestFit="1" customWidth="1"/>
    <col min="4" max="4" width="6" style="120" customWidth="1"/>
    <col min="5" max="5" width="6.5703125" style="435" bestFit="1" customWidth="1"/>
    <col min="6" max="6" width="6.5703125" style="434" bestFit="1" customWidth="1"/>
    <col min="7" max="7" width="3.28515625" style="123" bestFit="1" customWidth="1"/>
    <col min="8" max="9" width="6" style="124" customWidth="1"/>
    <col min="10" max="10" width="7.28515625" style="382" bestFit="1" customWidth="1"/>
    <col min="11" max="11" width="4.7109375" style="771" customWidth="1"/>
    <col min="12" max="12" width="6.85546875" style="383" bestFit="1" customWidth="1"/>
    <col min="13" max="13" width="9.42578125" style="383" bestFit="1" customWidth="1"/>
    <col min="14" max="14" width="3.28515625" style="131" customWidth="1"/>
    <col min="15" max="15" width="6" style="132" bestFit="1" customWidth="1"/>
    <col min="16" max="16" width="3.28515625" style="127" customWidth="1"/>
    <col min="17" max="17" width="6" style="128" bestFit="1" customWidth="1"/>
    <col min="18" max="18" width="3.28515625" style="133" bestFit="1" customWidth="1"/>
    <col min="19" max="19" width="6" style="124" bestFit="1" customWidth="1"/>
    <col min="20" max="20" width="3.28515625" style="144" customWidth="1"/>
    <col min="21" max="21" width="6" style="144" bestFit="1" customWidth="1"/>
    <col min="22" max="22" width="3.28515625" style="138" bestFit="1" customWidth="1"/>
    <col min="23" max="23" width="6" style="140" bestFit="1" customWidth="1"/>
    <col min="24" max="24" width="3.28515625" style="146" bestFit="1" customWidth="1"/>
    <col min="25" max="25" width="6" style="146" bestFit="1" customWidth="1"/>
    <col min="26" max="26" width="4.5703125" style="397" bestFit="1" customWidth="1"/>
    <col min="27" max="27" width="4.5703125" style="398" customWidth="1"/>
    <col min="28" max="28" width="6.5703125" style="404" bestFit="1" customWidth="1"/>
    <col min="29" max="29" width="4.7109375" style="3525" customWidth="1"/>
    <col min="30" max="30" width="3.7109375" style="3525" customWidth="1"/>
    <col min="31" max="32" width="4.7109375" style="3526" customWidth="1"/>
    <col min="33" max="34" width="4.7109375" style="3527" customWidth="1"/>
    <col min="35" max="36" width="4.7109375" style="3528" customWidth="1"/>
    <col min="37" max="38" width="4.7109375" style="3529" customWidth="1"/>
    <col min="39" max="40" width="4.7109375" style="3530" customWidth="1"/>
    <col min="41" max="42" width="4.7109375" style="3531" customWidth="1"/>
    <col min="43" max="44" width="4.7109375" style="3525" customWidth="1"/>
    <col min="45" max="46" width="4.7109375" style="3526" customWidth="1"/>
    <col min="47" max="48" width="4.7109375" style="3527" customWidth="1"/>
    <col min="49" max="50" width="4.7109375" style="3528" customWidth="1"/>
    <col min="51" max="52" width="4.7109375" style="3532" customWidth="1"/>
    <col min="53" max="54" width="4.7109375" style="3539" customWidth="1"/>
    <col min="55" max="57" width="3" style="147" bestFit="1" customWidth="1"/>
    <col min="58" max="62" width="3" style="148" bestFit="1" customWidth="1"/>
    <col min="63" max="63" width="3" style="149" bestFit="1" customWidth="1"/>
    <col min="64" max="65" width="3" style="150" bestFit="1" customWidth="1"/>
    <col min="66" max="73" width="3" style="155" bestFit="1" customWidth="1"/>
    <col min="74" max="83" width="3" style="156" bestFit="1" customWidth="1"/>
    <col min="84" max="94" width="3" style="157" bestFit="1" customWidth="1"/>
    <col min="95" max="104" width="3" style="158" bestFit="1" customWidth="1"/>
    <col min="105" max="117" width="3" style="151" bestFit="1" customWidth="1"/>
    <col min="118" max="129" width="3" style="159" bestFit="1" customWidth="1"/>
    <col min="130" max="132" width="3" style="150" bestFit="1" customWidth="1"/>
    <col min="133" max="142" width="3" style="150" customWidth="1"/>
    <col min="143" max="153" width="3" style="155" customWidth="1"/>
    <col min="154" max="155" width="3.5703125" style="155" bestFit="1" customWidth="1"/>
    <col min="156" max="156" width="3.5703125" style="155" customWidth="1"/>
    <col min="157" max="170" width="3.5703125" style="156" customWidth="1"/>
    <col min="171" max="184" width="3.5703125" style="157" customWidth="1"/>
    <col min="185" max="191" width="3.5703125" style="158" customWidth="1"/>
    <col min="192" max="192" width="3.5703125" style="158" bestFit="1" customWidth="1"/>
    <col min="193" max="194" width="11.42578125" style="489"/>
    <col min="195" max="253" width="11.42578125" style="522"/>
    <col min="254" max="16384" width="11.42578125" style="1"/>
  </cols>
  <sheetData>
    <row r="1" spans="1:243" s="377" customFormat="1" ht="33.75" customHeight="1" x14ac:dyDescent="0.25">
      <c r="A1" s="405"/>
      <c r="B1" s="152"/>
      <c r="C1" s="3851" t="s">
        <v>257</v>
      </c>
      <c r="D1" s="3851"/>
      <c r="E1" s="3851"/>
      <c r="F1" s="3851"/>
      <c r="G1" s="3851"/>
      <c r="H1" s="3851"/>
      <c r="I1" s="3851"/>
      <c r="J1" s="3851"/>
      <c r="K1" s="3851"/>
      <c r="L1" s="3851"/>
      <c r="M1" s="3851"/>
      <c r="N1" s="3851"/>
      <c r="O1" s="3851"/>
      <c r="P1" s="3851"/>
      <c r="Q1" s="3851"/>
      <c r="R1" s="3851"/>
      <c r="S1" s="3851"/>
      <c r="T1" s="3851"/>
      <c r="U1" s="3851"/>
      <c r="V1" s="3851"/>
      <c r="W1" s="3851"/>
      <c r="X1" s="3851"/>
      <c r="Y1" s="3851"/>
      <c r="Z1" s="3851"/>
      <c r="AA1" s="3851"/>
      <c r="AB1" s="3851"/>
      <c r="AC1" s="3856" t="s">
        <v>823</v>
      </c>
      <c r="AD1" s="3856"/>
      <c r="AE1" s="3856"/>
      <c r="AF1" s="3856"/>
      <c r="AG1" s="3856"/>
      <c r="AH1" s="3856"/>
      <c r="AI1" s="3856"/>
      <c r="AJ1" s="3856"/>
      <c r="AK1" s="3856"/>
      <c r="AL1" s="3856"/>
      <c r="AM1" s="3856"/>
      <c r="AN1" s="3856"/>
      <c r="AO1" s="3856"/>
      <c r="AP1" s="3856"/>
      <c r="AQ1" s="3856"/>
      <c r="AR1" s="3856"/>
      <c r="AS1" s="3856"/>
      <c r="AT1" s="3856"/>
      <c r="AU1" s="3856"/>
      <c r="AV1" s="3856"/>
      <c r="AW1" s="3856"/>
      <c r="AX1" s="3856"/>
      <c r="AY1" s="3856"/>
      <c r="AZ1" s="3856"/>
      <c r="BA1" s="3856"/>
      <c r="BB1" s="3856"/>
      <c r="BC1" s="3852">
        <v>0</v>
      </c>
      <c r="BD1" s="3844"/>
      <c r="BE1" s="3844"/>
      <c r="BF1" s="3853">
        <v>1</v>
      </c>
      <c r="BG1" s="3853"/>
      <c r="BH1" s="3853"/>
      <c r="BI1" s="3853"/>
      <c r="BJ1" s="3853"/>
      <c r="BK1" s="3853"/>
      <c r="BL1" s="3853"/>
      <c r="BM1" s="3853"/>
      <c r="BN1" s="3854">
        <v>2</v>
      </c>
      <c r="BO1" s="3854"/>
      <c r="BP1" s="3854"/>
      <c r="BQ1" s="3854"/>
      <c r="BR1" s="3854"/>
      <c r="BS1" s="3854"/>
      <c r="BT1" s="3854"/>
      <c r="BU1" s="3854"/>
      <c r="BV1" s="3855">
        <v>3</v>
      </c>
      <c r="BW1" s="3855"/>
      <c r="BX1" s="3855"/>
      <c r="BY1" s="3855"/>
      <c r="BZ1" s="3855"/>
      <c r="CA1" s="3855"/>
      <c r="CB1" s="3855"/>
      <c r="CC1" s="3855"/>
      <c r="CD1" s="3855"/>
      <c r="CE1" s="3855"/>
      <c r="CF1" s="3841">
        <v>4</v>
      </c>
      <c r="CG1" s="3841"/>
      <c r="CH1" s="3841"/>
      <c r="CI1" s="3841"/>
      <c r="CJ1" s="3841"/>
      <c r="CK1" s="3841"/>
      <c r="CL1" s="3841"/>
      <c r="CM1" s="3841"/>
      <c r="CN1" s="3841"/>
      <c r="CO1" s="3841"/>
      <c r="CP1" s="3841"/>
      <c r="CQ1" s="3842">
        <v>5</v>
      </c>
      <c r="CR1" s="3842"/>
      <c r="CS1" s="3842"/>
      <c r="CT1" s="3842"/>
      <c r="CU1" s="3842"/>
      <c r="CV1" s="3842"/>
      <c r="CW1" s="3842"/>
      <c r="CX1" s="3842"/>
      <c r="CY1" s="3842"/>
      <c r="CZ1" s="3842"/>
      <c r="DA1" s="3843">
        <v>6</v>
      </c>
      <c r="DB1" s="3843"/>
      <c r="DC1" s="3843"/>
      <c r="DD1" s="3843"/>
      <c r="DE1" s="3843"/>
      <c r="DF1" s="3843"/>
      <c r="DG1" s="3843"/>
      <c r="DH1" s="3843"/>
      <c r="DI1" s="3843"/>
      <c r="DJ1" s="3843"/>
      <c r="DK1" s="3843"/>
      <c r="DL1" s="3843"/>
      <c r="DM1" s="3843"/>
      <c r="DN1" s="3844">
        <v>7</v>
      </c>
      <c r="DO1" s="3844"/>
      <c r="DP1" s="3844"/>
      <c r="DQ1" s="3844"/>
      <c r="DR1" s="3844"/>
      <c r="DS1" s="3844"/>
      <c r="DT1" s="3844"/>
      <c r="DU1" s="3844"/>
      <c r="DV1" s="3844"/>
      <c r="DW1" s="3844"/>
      <c r="DX1" s="3844"/>
      <c r="DY1" s="3844"/>
      <c r="DZ1" s="3845">
        <v>8</v>
      </c>
      <c r="EA1" s="3846"/>
      <c r="EB1" s="3846"/>
      <c r="EC1" s="3846"/>
      <c r="ED1" s="3846"/>
      <c r="EE1" s="3846"/>
      <c r="EF1" s="3846"/>
      <c r="EG1" s="3846"/>
      <c r="EH1" s="3846"/>
      <c r="EI1" s="3846"/>
      <c r="EJ1" s="3846"/>
      <c r="EK1" s="3846"/>
      <c r="EL1" s="3847"/>
      <c r="EM1" s="3848">
        <v>9</v>
      </c>
      <c r="EN1" s="3849"/>
      <c r="EO1" s="3849"/>
      <c r="EP1" s="3849"/>
      <c r="EQ1" s="3849"/>
      <c r="ER1" s="3849"/>
      <c r="ES1" s="3849"/>
      <c r="ET1" s="3849"/>
      <c r="EU1" s="3849"/>
      <c r="EV1" s="3849"/>
      <c r="EW1" s="3849"/>
      <c r="EX1" s="3849"/>
      <c r="EY1" s="3849"/>
      <c r="EZ1" s="3850"/>
      <c r="FA1" s="3820">
        <v>10</v>
      </c>
      <c r="FB1" s="3821"/>
      <c r="FC1" s="3821"/>
      <c r="FD1" s="3821"/>
      <c r="FE1" s="3821"/>
      <c r="FF1" s="3821"/>
      <c r="FG1" s="3821"/>
      <c r="FH1" s="3821"/>
      <c r="FI1" s="3821"/>
      <c r="FJ1" s="3821"/>
      <c r="FK1" s="3821"/>
      <c r="FL1" s="3821"/>
      <c r="FM1" s="3821"/>
      <c r="FN1" s="3821"/>
      <c r="FO1" s="3822">
        <v>11</v>
      </c>
      <c r="FP1" s="3822"/>
      <c r="FQ1" s="3822"/>
      <c r="FR1" s="3822"/>
      <c r="FS1" s="3822"/>
      <c r="FT1" s="3822"/>
      <c r="FU1" s="3822"/>
      <c r="FV1" s="3822"/>
      <c r="FW1" s="3822"/>
      <c r="FX1" s="3822"/>
      <c r="FY1" s="3822"/>
      <c r="FZ1" s="3822"/>
      <c r="GA1" s="3822"/>
      <c r="GB1" s="3822"/>
      <c r="GC1" s="3823">
        <v>12</v>
      </c>
      <c r="GD1" s="3823"/>
      <c r="GE1" s="3823"/>
      <c r="GF1" s="3823"/>
      <c r="GG1" s="3823"/>
      <c r="GH1" s="3823"/>
      <c r="GI1" s="3823"/>
      <c r="GJ1" s="3824"/>
      <c r="GK1" s="530"/>
      <c r="GL1" s="529"/>
      <c r="GM1" s="529"/>
      <c r="GN1" s="529"/>
      <c r="GO1" s="529"/>
      <c r="GP1" s="529"/>
      <c r="GQ1" s="529"/>
      <c r="GR1" s="529"/>
      <c r="GS1" s="529"/>
      <c r="GT1" s="529"/>
      <c r="GU1" s="529"/>
      <c r="GV1" s="529"/>
      <c r="GW1" s="529"/>
      <c r="GX1" s="529"/>
      <c r="GY1" s="529"/>
      <c r="GZ1" s="529"/>
      <c r="HA1" s="529"/>
      <c r="HB1" s="529"/>
      <c r="HC1" s="529"/>
      <c r="HD1" s="529"/>
      <c r="HE1" s="529"/>
      <c r="HF1" s="529"/>
      <c r="HG1" s="529"/>
      <c r="HH1" s="529"/>
      <c r="HI1" s="529"/>
      <c r="HJ1" s="529"/>
      <c r="HK1" s="529"/>
      <c r="HL1" s="529"/>
      <c r="HM1" s="529"/>
      <c r="HN1" s="529"/>
      <c r="HO1" s="529"/>
      <c r="HP1" s="529"/>
      <c r="HQ1" s="529"/>
      <c r="HR1" s="529"/>
      <c r="HS1" s="529"/>
      <c r="HT1" s="529"/>
      <c r="HU1" s="529"/>
      <c r="HV1" s="529"/>
      <c r="HW1" s="529"/>
      <c r="HX1" s="529"/>
      <c r="HY1" s="529"/>
      <c r="HZ1" s="529"/>
      <c r="IA1" s="529"/>
      <c r="IB1" s="529"/>
      <c r="IC1" s="529"/>
      <c r="ID1" s="529"/>
      <c r="IE1" s="529"/>
      <c r="IF1" s="529"/>
      <c r="IG1" s="529"/>
      <c r="IH1" s="529"/>
      <c r="II1" s="529"/>
    </row>
    <row r="2" spans="1:243" s="474" customFormat="1" ht="16.5" customHeight="1" x14ac:dyDescent="0.25">
      <c r="A2" s="464"/>
      <c r="B2" s="465"/>
      <c r="C2" s="3851"/>
      <c r="D2" s="3851"/>
      <c r="E2" s="3851"/>
      <c r="F2" s="3851"/>
      <c r="G2" s="3851"/>
      <c r="H2" s="3851"/>
      <c r="I2" s="3851"/>
      <c r="J2" s="3851"/>
      <c r="K2" s="3851"/>
      <c r="L2" s="3851"/>
      <c r="M2" s="3851"/>
      <c r="N2" s="3851"/>
      <c r="O2" s="3851"/>
      <c r="P2" s="3851"/>
      <c r="Q2" s="3851"/>
      <c r="R2" s="3851"/>
      <c r="S2" s="3851"/>
      <c r="T2" s="3851"/>
      <c r="U2" s="3851"/>
      <c r="V2" s="3851"/>
      <c r="W2" s="3851"/>
      <c r="X2" s="3851"/>
      <c r="Y2" s="3851"/>
      <c r="Z2" s="3851"/>
      <c r="AA2" s="3851"/>
      <c r="AB2" s="3851"/>
      <c r="AC2" s="3856"/>
      <c r="AD2" s="3856"/>
      <c r="AE2" s="3856"/>
      <c r="AF2" s="3856"/>
      <c r="AG2" s="3856"/>
      <c r="AH2" s="3856"/>
      <c r="AI2" s="3856"/>
      <c r="AJ2" s="3856"/>
      <c r="AK2" s="3856"/>
      <c r="AL2" s="3856"/>
      <c r="AM2" s="3856"/>
      <c r="AN2" s="3856"/>
      <c r="AO2" s="3856"/>
      <c r="AP2" s="3856"/>
      <c r="AQ2" s="3856"/>
      <c r="AR2" s="3856"/>
      <c r="AS2" s="3856"/>
      <c r="AT2" s="3856"/>
      <c r="AU2" s="3856"/>
      <c r="AV2" s="3856"/>
      <c r="AW2" s="3856"/>
      <c r="AX2" s="3856"/>
      <c r="AY2" s="3856"/>
      <c r="AZ2" s="3856"/>
      <c r="BA2" s="3856"/>
      <c r="BB2" s="3856"/>
      <c r="BC2" s="466">
        <v>1</v>
      </c>
      <c r="BD2" s="466">
        <v>2</v>
      </c>
      <c r="BE2" s="466">
        <v>3</v>
      </c>
      <c r="BF2" s="467">
        <v>4</v>
      </c>
      <c r="BG2" s="467">
        <v>5</v>
      </c>
      <c r="BH2" s="467">
        <v>6</v>
      </c>
      <c r="BI2" s="467">
        <v>7</v>
      </c>
      <c r="BJ2" s="467">
        <v>8</v>
      </c>
      <c r="BK2" s="467">
        <v>9</v>
      </c>
      <c r="BL2" s="467">
        <v>10</v>
      </c>
      <c r="BM2" s="467">
        <v>11</v>
      </c>
      <c r="BN2" s="468">
        <v>12</v>
      </c>
      <c r="BO2" s="468">
        <v>13</v>
      </c>
      <c r="BP2" s="468">
        <v>14</v>
      </c>
      <c r="BQ2" s="468">
        <v>15</v>
      </c>
      <c r="BR2" s="468">
        <v>16</v>
      </c>
      <c r="BS2" s="468">
        <v>17</v>
      </c>
      <c r="BT2" s="468">
        <v>18</v>
      </c>
      <c r="BU2" s="468">
        <v>19</v>
      </c>
      <c r="BV2" s="469">
        <v>20</v>
      </c>
      <c r="BW2" s="469">
        <v>21</v>
      </c>
      <c r="BX2" s="469">
        <v>22</v>
      </c>
      <c r="BY2" s="469">
        <v>23</v>
      </c>
      <c r="BZ2" s="469">
        <v>24</v>
      </c>
      <c r="CA2" s="469">
        <v>25</v>
      </c>
      <c r="CB2" s="469">
        <v>26</v>
      </c>
      <c r="CC2" s="469">
        <v>27</v>
      </c>
      <c r="CD2" s="469">
        <v>28</v>
      </c>
      <c r="CE2" s="469">
        <v>29</v>
      </c>
      <c r="CF2" s="470">
        <v>30</v>
      </c>
      <c r="CG2" s="470">
        <v>31</v>
      </c>
      <c r="CH2" s="470">
        <v>32</v>
      </c>
      <c r="CI2" s="470">
        <v>33</v>
      </c>
      <c r="CJ2" s="470">
        <v>34</v>
      </c>
      <c r="CK2" s="470">
        <v>35</v>
      </c>
      <c r="CL2" s="470">
        <v>36</v>
      </c>
      <c r="CM2" s="470">
        <v>37</v>
      </c>
      <c r="CN2" s="470">
        <v>38</v>
      </c>
      <c r="CO2" s="470">
        <v>39</v>
      </c>
      <c r="CP2" s="470">
        <v>40</v>
      </c>
      <c r="CQ2" s="471">
        <v>41</v>
      </c>
      <c r="CR2" s="471">
        <v>42</v>
      </c>
      <c r="CS2" s="471">
        <v>43</v>
      </c>
      <c r="CT2" s="471">
        <v>44</v>
      </c>
      <c r="CU2" s="471">
        <v>45</v>
      </c>
      <c r="CV2" s="471">
        <v>46</v>
      </c>
      <c r="CW2" s="471">
        <v>47</v>
      </c>
      <c r="CX2" s="471">
        <v>48</v>
      </c>
      <c r="CY2" s="471">
        <v>49</v>
      </c>
      <c r="CZ2" s="471">
        <v>50</v>
      </c>
      <c r="DA2" s="472">
        <v>51</v>
      </c>
      <c r="DB2" s="472">
        <v>52</v>
      </c>
      <c r="DC2" s="472">
        <v>53</v>
      </c>
      <c r="DD2" s="472">
        <v>54</v>
      </c>
      <c r="DE2" s="472">
        <v>55</v>
      </c>
      <c r="DF2" s="472">
        <v>56</v>
      </c>
      <c r="DG2" s="472">
        <v>57</v>
      </c>
      <c r="DH2" s="472">
        <v>58</v>
      </c>
      <c r="DI2" s="472">
        <v>59</v>
      </c>
      <c r="DJ2" s="472">
        <v>60</v>
      </c>
      <c r="DK2" s="472">
        <v>61</v>
      </c>
      <c r="DL2" s="472">
        <v>62</v>
      </c>
      <c r="DM2" s="472">
        <v>63</v>
      </c>
      <c r="DN2" s="466">
        <v>64</v>
      </c>
      <c r="DO2" s="466">
        <v>65</v>
      </c>
      <c r="DP2" s="466">
        <v>66</v>
      </c>
      <c r="DQ2" s="466">
        <v>67</v>
      </c>
      <c r="DR2" s="466">
        <v>68</v>
      </c>
      <c r="DS2" s="466">
        <v>69</v>
      </c>
      <c r="DT2" s="466">
        <v>70</v>
      </c>
      <c r="DU2" s="466">
        <v>71</v>
      </c>
      <c r="DV2" s="466">
        <v>72</v>
      </c>
      <c r="DW2" s="466">
        <v>73</v>
      </c>
      <c r="DX2" s="466">
        <v>74</v>
      </c>
      <c r="DY2" s="466">
        <v>75</v>
      </c>
      <c r="DZ2" s="467">
        <v>76</v>
      </c>
      <c r="EA2" s="467">
        <v>77</v>
      </c>
      <c r="EB2" s="467">
        <v>78</v>
      </c>
      <c r="EC2" s="467">
        <v>79</v>
      </c>
      <c r="ED2" s="467">
        <v>80</v>
      </c>
      <c r="EE2" s="467">
        <v>81</v>
      </c>
      <c r="EF2" s="467">
        <v>82</v>
      </c>
      <c r="EG2" s="467">
        <v>83</v>
      </c>
      <c r="EH2" s="467">
        <v>84</v>
      </c>
      <c r="EI2" s="467">
        <v>85</v>
      </c>
      <c r="EJ2" s="467">
        <v>86</v>
      </c>
      <c r="EK2" s="467">
        <v>87</v>
      </c>
      <c r="EL2" s="467">
        <v>88</v>
      </c>
      <c r="EM2" s="473">
        <v>89</v>
      </c>
      <c r="EN2" s="473">
        <v>90</v>
      </c>
      <c r="EO2" s="473">
        <v>91</v>
      </c>
      <c r="EP2" s="473">
        <v>92</v>
      </c>
      <c r="EQ2" s="473">
        <v>93</v>
      </c>
      <c r="ER2" s="473">
        <v>94</v>
      </c>
      <c r="ES2" s="473">
        <v>95</v>
      </c>
      <c r="ET2" s="473">
        <v>96</v>
      </c>
      <c r="EU2" s="473">
        <v>97</v>
      </c>
      <c r="EV2" s="473">
        <v>98</v>
      </c>
      <c r="EW2" s="473">
        <v>99</v>
      </c>
      <c r="EX2" s="473">
        <v>100</v>
      </c>
      <c r="EY2" s="473">
        <v>101</v>
      </c>
      <c r="EZ2" s="473">
        <v>102</v>
      </c>
      <c r="FA2" s="631">
        <v>103</v>
      </c>
      <c r="FB2" s="631">
        <v>104</v>
      </c>
      <c r="FC2" s="631">
        <v>105</v>
      </c>
      <c r="FD2" s="631">
        <v>106</v>
      </c>
      <c r="FE2" s="631">
        <v>107</v>
      </c>
      <c r="FF2" s="631">
        <v>108</v>
      </c>
      <c r="FG2" s="631">
        <v>109</v>
      </c>
      <c r="FH2" s="631">
        <v>110</v>
      </c>
      <c r="FI2" s="631">
        <v>111</v>
      </c>
      <c r="FJ2" s="631">
        <v>112</v>
      </c>
      <c r="FK2" s="631">
        <v>113</v>
      </c>
      <c r="FL2" s="631">
        <v>114</v>
      </c>
      <c r="FM2" s="631">
        <v>115</v>
      </c>
      <c r="FN2" s="631">
        <v>116</v>
      </c>
      <c r="FO2" s="764">
        <v>117</v>
      </c>
      <c r="FP2" s="764">
        <v>118</v>
      </c>
      <c r="FQ2" s="764">
        <v>119</v>
      </c>
      <c r="FR2" s="764">
        <v>120</v>
      </c>
      <c r="FS2" s="764">
        <v>121</v>
      </c>
      <c r="FT2" s="764">
        <v>122</v>
      </c>
      <c r="FU2" s="764">
        <v>123</v>
      </c>
      <c r="FV2" s="764">
        <v>124</v>
      </c>
      <c r="FW2" s="764">
        <v>125</v>
      </c>
      <c r="FX2" s="764">
        <v>126</v>
      </c>
      <c r="FY2" s="764">
        <v>127</v>
      </c>
      <c r="FZ2" s="764">
        <v>128</v>
      </c>
      <c r="GA2" s="764">
        <v>129</v>
      </c>
      <c r="GB2" s="764">
        <v>130</v>
      </c>
      <c r="GC2" s="1658">
        <v>131</v>
      </c>
      <c r="GD2" s="1658">
        <v>132</v>
      </c>
      <c r="GE2" s="1658">
        <v>133</v>
      </c>
      <c r="GF2" s="1658">
        <v>134</v>
      </c>
      <c r="GG2" s="1658">
        <v>135</v>
      </c>
      <c r="GH2" s="1658">
        <v>136</v>
      </c>
      <c r="GI2" s="1658">
        <v>137</v>
      </c>
      <c r="GJ2" s="1658">
        <v>138</v>
      </c>
      <c r="GK2" s="531"/>
      <c r="GL2" s="535"/>
      <c r="GM2" s="535"/>
      <c r="GN2" s="535"/>
      <c r="GO2" s="535"/>
      <c r="GP2" s="535"/>
      <c r="GQ2" s="535"/>
      <c r="GR2" s="535"/>
      <c r="GS2" s="535"/>
      <c r="GT2" s="535"/>
      <c r="GU2" s="535"/>
      <c r="GV2" s="535"/>
      <c r="GW2" s="535"/>
      <c r="GX2" s="535"/>
      <c r="GY2" s="535"/>
      <c r="GZ2" s="535"/>
      <c r="HA2" s="535"/>
      <c r="HB2" s="535"/>
      <c r="HC2" s="535"/>
      <c r="HD2" s="535"/>
      <c r="HE2" s="535"/>
      <c r="HF2" s="535"/>
      <c r="HG2" s="535"/>
      <c r="HH2" s="535"/>
      <c r="HI2" s="535"/>
      <c r="HJ2" s="535"/>
      <c r="HK2" s="535"/>
      <c r="HL2" s="535"/>
      <c r="HM2" s="535"/>
      <c r="HN2" s="535"/>
      <c r="HO2" s="535"/>
      <c r="HP2" s="535"/>
      <c r="HQ2" s="535"/>
      <c r="HR2" s="535"/>
      <c r="HS2" s="535"/>
      <c r="HT2" s="535"/>
      <c r="HU2" s="535"/>
      <c r="HV2" s="535"/>
      <c r="HW2" s="535"/>
      <c r="HX2" s="535"/>
      <c r="HY2" s="535"/>
      <c r="HZ2" s="535"/>
      <c r="IA2" s="535"/>
      <c r="IB2" s="535"/>
      <c r="IC2" s="535"/>
      <c r="ID2" s="535"/>
      <c r="IE2" s="535"/>
      <c r="IF2" s="535"/>
      <c r="IG2" s="535"/>
      <c r="IH2" s="535"/>
      <c r="II2" s="535"/>
    </row>
    <row r="3" spans="1:243" s="65" customFormat="1" ht="141.6" customHeight="1" x14ac:dyDescent="0.25">
      <c r="A3" s="406"/>
      <c r="B3" s="153"/>
      <c r="C3" s="424" t="s">
        <v>278</v>
      </c>
      <c r="D3" s="425" t="s">
        <v>240</v>
      </c>
      <c r="E3" s="426" t="s">
        <v>276</v>
      </c>
      <c r="F3" s="427" t="s">
        <v>275</v>
      </c>
      <c r="G3" s="121" t="s">
        <v>277</v>
      </c>
      <c r="H3" s="421" t="s">
        <v>241</v>
      </c>
      <c r="I3" s="638" t="s">
        <v>300</v>
      </c>
      <c r="J3" s="422" t="s">
        <v>272</v>
      </c>
      <c r="K3" s="773" t="s">
        <v>334</v>
      </c>
      <c r="L3" s="423" t="s">
        <v>337</v>
      </c>
      <c r="M3" s="423" t="s">
        <v>273</v>
      </c>
      <c r="N3" s="129" t="s">
        <v>230</v>
      </c>
      <c r="O3" s="428" t="s">
        <v>245</v>
      </c>
      <c r="P3" s="134" t="s">
        <v>231</v>
      </c>
      <c r="Q3" s="429" t="s">
        <v>246</v>
      </c>
      <c r="R3" s="121" t="s">
        <v>247</v>
      </c>
      <c r="S3" s="430" t="s">
        <v>233</v>
      </c>
      <c r="T3" s="142" t="s">
        <v>248</v>
      </c>
      <c r="U3" s="431" t="s">
        <v>244</v>
      </c>
      <c r="V3" s="136" t="s">
        <v>249</v>
      </c>
      <c r="W3" s="432" t="s">
        <v>243</v>
      </c>
      <c r="X3" s="118" t="s">
        <v>239</v>
      </c>
      <c r="Y3" s="433" t="s">
        <v>242</v>
      </c>
      <c r="Z3" s="391" t="s">
        <v>255</v>
      </c>
      <c r="AA3" s="391" t="s">
        <v>256</v>
      </c>
      <c r="AB3" s="399" t="s">
        <v>266</v>
      </c>
      <c r="AC3" s="3465" t="s">
        <v>824</v>
      </c>
      <c r="AD3" s="3466" t="s">
        <v>304</v>
      </c>
      <c r="AE3" s="3467" t="s">
        <v>825</v>
      </c>
      <c r="AF3" s="3468" t="s">
        <v>304</v>
      </c>
      <c r="AG3" s="3469" t="s">
        <v>826</v>
      </c>
      <c r="AH3" s="3470" t="s">
        <v>304</v>
      </c>
      <c r="AI3" s="3471" t="s">
        <v>827</v>
      </c>
      <c r="AJ3" s="3472" t="s">
        <v>304</v>
      </c>
      <c r="AK3" s="3473" t="s">
        <v>828</v>
      </c>
      <c r="AL3" s="3474" t="s">
        <v>304</v>
      </c>
      <c r="AM3" s="3475" t="s">
        <v>301</v>
      </c>
      <c r="AN3" s="3476" t="s">
        <v>304</v>
      </c>
      <c r="AO3" s="3477" t="s">
        <v>123</v>
      </c>
      <c r="AP3" s="3478" t="s">
        <v>304</v>
      </c>
      <c r="AQ3" s="3465" t="s">
        <v>124</v>
      </c>
      <c r="AR3" s="3466" t="s">
        <v>304</v>
      </c>
      <c r="AS3" s="3467" t="s">
        <v>209</v>
      </c>
      <c r="AT3" s="3468" t="s">
        <v>304</v>
      </c>
      <c r="AU3" s="3469" t="s">
        <v>219</v>
      </c>
      <c r="AV3" s="3470" t="s">
        <v>304</v>
      </c>
      <c r="AW3" s="3471" t="s">
        <v>267</v>
      </c>
      <c r="AX3" s="3472" t="s">
        <v>304</v>
      </c>
      <c r="AY3" s="3473" t="s">
        <v>302</v>
      </c>
      <c r="AZ3" s="3474" t="s">
        <v>304</v>
      </c>
      <c r="BA3" s="3475" t="s">
        <v>830</v>
      </c>
      <c r="BB3" s="3476" t="s">
        <v>304</v>
      </c>
      <c r="BC3" s="67">
        <v>39227</v>
      </c>
      <c r="BD3" s="68">
        <v>39263</v>
      </c>
      <c r="BE3" s="68">
        <v>39308</v>
      </c>
      <c r="BF3" s="69">
        <v>39354</v>
      </c>
      <c r="BG3" s="69">
        <v>39389</v>
      </c>
      <c r="BH3" s="69">
        <v>39410</v>
      </c>
      <c r="BI3" s="69">
        <v>39445</v>
      </c>
      <c r="BJ3" s="69">
        <v>39480</v>
      </c>
      <c r="BK3" s="69">
        <v>39536</v>
      </c>
      <c r="BL3" s="69">
        <v>39564</v>
      </c>
      <c r="BM3" s="69">
        <v>39599</v>
      </c>
      <c r="BN3" s="70">
        <v>39718</v>
      </c>
      <c r="BO3" s="70">
        <v>39745</v>
      </c>
      <c r="BP3" s="70">
        <v>39781</v>
      </c>
      <c r="BQ3" s="70">
        <v>39809</v>
      </c>
      <c r="BR3" s="70">
        <v>39879</v>
      </c>
      <c r="BS3" s="70">
        <v>39913</v>
      </c>
      <c r="BT3" s="70">
        <v>39934</v>
      </c>
      <c r="BU3" s="70">
        <v>39963</v>
      </c>
      <c r="BV3" s="71">
        <v>40053</v>
      </c>
      <c r="BW3" s="72">
        <v>40082</v>
      </c>
      <c r="BX3" s="72">
        <v>40138</v>
      </c>
      <c r="BY3" s="72">
        <v>40145</v>
      </c>
      <c r="BZ3" s="72">
        <v>40166</v>
      </c>
      <c r="CA3" s="72">
        <v>40215</v>
      </c>
      <c r="CB3" s="72">
        <v>40222</v>
      </c>
      <c r="CC3" s="72">
        <v>40243</v>
      </c>
      <c r="CD3" s="72">
        <v>40271</v>
      </c>
      <c r="CE3" s="72">
        <v>40327</v>
      </c>
      <c r="CF3" s="73">
        <v>40424</v>
      </c>
      <c r="CG3" s="73">
        <v>40466</v>
      </c>
      <c r="CH3" s="73">
        <v>40480</v>
      </c>
      <c r="CI3" s="73">
        <v>40522</v>
      </c>
      <c r="CJ3" s="73">
        <v>40571</v>
      </c>
      <c r="CK3" s="73">
        <v>40606</v>
      </c>
      <c r="CL3" s="73">
        <v>40620</v>
      </c>
      <c r="CM3" s="73">
        <v>40634</v>
      </c>
      <c r="CN3" s="73">
        <v>40663</v>
      </c>
      <c r="CO3" s="73">
        <v>40695</v>
      </c>
      <c r="CP3" s="73">
        <v>40697</v>
      </c>
      <c r="CQ3" s="74">
        <v>40782</v>
      </c>
      <c r="CR3" s="74">
        <v>40809</v>
      </c>
      <c r="CS3" s="74">
        <v>40844</v>
      </c>
      <c r="CT3" s="74">
        <v>40879</v>
      </c>
      <c r="CU3" s="74">
        <v>40914</v>
      </c>
      <c r="CV3" s="74">
        <v>40942</v>
      </c>
      <c r="CW3" s="74">
        <v>40962</v>
      </c>
      <c r="CX3" s="74">
        <v>40992</v>
      </c>
      <c r="CY3" s="74">
        <v>41033</v>
      </c>
      <c r="CZ3" s="74">
        <v>41040</v>
      </c>
      <c r="DA3" s="75">
        <v>41117</v>
      </c>
      <c r="DB3" s="75">
        <v>41152</v>
      </c>
      <c r="DC3" s="75">
        <v>41180</v>
      </c>
      <c r="DD3" s="75">
        <v>41208</v>
      </c>
      <c r="DE3" s="75">
        <v>41250</v>
      </c>
      <c r="DF3" s="75">
        <v>41271</v>
      </c>
      <c r="DG3" s="75">
        <v>41278</v>
      </c>
      <c r="DH3" s="75">
        <v>41306</v>
      </c>
      <c r="DI3" s="75">
        <v>41334</v>
      </c>
      <c r="DJ3" s="75">
        <v>41348</v>
      </c>
      <c r="DK3" s="75">
        <v>41362</v>
      </c>
      <c r="DL3" s="75">
        <v>41397</v>
      </c>
      <c r="DM3" s="75">
        <v>41432</v>
      </c>
      <c r="DN3" s="76">
        <v>41516</v>
      </c>
      <c r="DO3" s="76">
        <v>41544</v>
      </c>
      <c r="DP3" s="76">
        <v>41558</v>
      </c>
      <c r="DQ3" s="76">
        <v>41572</v>
      </c>
      <c r="DR3" s="76">
        <v>41607</v>
      </c>
      <c r="DS3" s="76">
        <v>41635</v>
      </c>
      <c r="DT3" s="76">
        <v>41670</v>
      </c>
      <c r="DU3" s="76">
        <v>41698</v>
      </c>
      <c r="DV3" s="76">
        <v>41726</v>
      </c>
      <c r="DW3" s="76">
        <v>41754</v>
      </c>
      <c r="DX3" s="76">
        <v>41782</v>
      </c>
      <c r="DY3" s="76">
        <v>41803</v>
      </c>
      <c r="DZ3" s="77">
        <v>41880</v>
      </c>
      <c r="EA3" s="77">
        <v>41915</v>
      </c>
      <c r="EB3" s="77">
        <v>41943</v>
      </c>
      <c r="EC3" s="78">
        <v>41978</v>
      </c>
      <c r="ED3" s="78">
        <v>41992</v>
      </c>
      <c r="EE3" s="78">
        <v>41996</v>
      </c>
      <c r="EF3" s="78">
        <v>42034</v>
      </c>
      <c r="EG3" s="78">
        <v>42062</v>
      </c>
      <c r="EH3" s="78">
        <v>42083</v>
      </c>
      <c r="EI3" s="78">
        <v>42104</v>
      </c>
      <c r="EJ3" s="78">
        <v>42125</v>
      </c>
      <c r="EK3" s="78">
        <v>42139</v>
      </c>
      <c r="EL3" s="78">
        <v>42174</v>
      </c>
      <c r="EM3" s="370">
        <v>42244</v>
      </c>
      <c r="EN3" s="370">
        <v>42272</v>
      </c>
      <c r="EO3" s="370">
        <v>42294</v>
      </c>
      <c r="EP3" s="370">
        <v>42307</v>
      </c>
      <c r="EQ3" s="370">
        <v>42328</v>
      </c>
      <c r="ER3" s="370">
        <v>42356</v>
      </c>
      <c r="ES3" s="524">
        <v>42367</v>
      </c>
      <c r="ET3" s="524">
        <v>42391</v>
      </c>
      <c r="EU3" s="524">
        <v>42412</v>
      </c>
      <c r="EV3" s="524">
        <v>42433</v>
      </c>
      <c r="EW3" s="524">
        <v>42461</v>
      </c>
      <c r="EX3" s="524">
        <v>42494</v>
      </c>
      <c r="EY3" s="524">
        <v>42524</v>
      </c>
      <c r="EZ3" s="524">
        <v>42545</v>
      </c>
      <c r="FA3" s="632">
        <v>42615</v>
      </c>
      <c r="FB3" s="632">
        <v>42643</v>
      </c>
      <c r="FC3" s="632">
        <v>42657</v>
      </c>
      <c r="FD3" s="632">
        <v>42671</v>
      </c>
      <c r="FE3" s="632">
        <v>42699</v>
      </c>
      <c r="FF3" s="632">
        <v>42720</v>
      </c>
      <c r="FG3" s="632">
        <v>42734</v>
      </c>
      <c r="FH3" s="632">
        <v>42762</v>
      </c>
      <c r="FI3" s="632">
        <v>42776</v>
      </c>
      <c r="FJ3" s="632">
        <v>42797</v>
      </c>
      <c r="FK3" s="632">
        <v>42825</v>
      </c>
      <c r="FL3" s="632">
        <v>42853</v>
      </c>
      <c r="FM3" s="632">
        <v>42881</v>
      </c>
      <c r="FN3" s="632">
        <v>42902</v>
      </c>
      <c r="FO3" s="765">
        <v>42979</v>
      </c>
      <c r="FP3" s="765">
        <v>43007</v>
      </c>
      <c r="FQ3" s="765">
        <v>43049</v>
      </c>
      <c r="FR3" s="765">
        <v>43077</v>
      </c>
      <c r="FS3" s="765">
        <v>43091</v>
      </c>
      <c r="FT3" s="765">
        <v>43105</v>
      </c>
      <c r="FU3" s="765">
        <v>43133</v>
      </c>
      <c r="FV3" s="765">
        <v>43147</v>
      </c>
      <c r="FW3" s="765">
        <v>43168</v>
      </c>
      <c r="FX3" s="765">
        <v>43189</v>
      </c>
      <c r="FY3" s="765">
        <v>43224</v>
      </c>
      <c r="FZ3" s="765">
        <v>43245</v>
      </c>
      <c r="GA3" s="765">
        <v>43259</v>
      </c>
      <c r="GB3" s="765">
        <v>43276</v>
      </c>
      <c r="GC3" s="1659">
        <v>43343</v>
      </c>
      <c r="GD3" s="1659">
        <v>43371</v>
      </c>
      <c r="GE3" s="1659">
        <v>43406</v>
      </c>
      <c r="GF3" s="1659">
        <v>43434</v>
      </c>
      <c r="GG3" s="1659">
        <v>43455</v>
      </c>
      <c r="GH3" s="1659">
        <v>43462</v>
      </c>
      <c r="GI3" s="1659">
        <v>43490</v>
      </c>
      <c r="GJ3" s="1659"/>
      <c r="GK3" s="532"/>
      <c r="GL3" s="536"/>
      <c r="GM3" s="536"/>
      <c r="GN3" s="536"/>
      <c r="GO3" s="536"/>
      <c r="GP3" s="536"/>
      <c r="GQ3" s="536"/>
      <c r="GR3" s="536"/>
      <c r="GS3" s="536"/>
      <c r="GT3" s="536"/>
      <c r="GU3" s="536"/>
      <c r="GV3" s="536"/>
      <c r="GW3" s="536"/>
      <c r="GX3" s="536"/>
      <c r="GY3" s="536"/>
      <c r="GZ3" s="536"/>
      <c r="HA3" s="536"/>
      <c r="HB3" s="536"/>
      <c r="HC3" s="536"/>
      <c r="HD3" s="536"/>
      <c r="HE3" s="536"/>
      <c r="HF3" s="536"/>
      <c r="HG3" s="536"/>
      <c r="HH3" s="536"/>
      <c r="HI3" s="536"/>
      <c r="HJ3" s="536"/>
      <c r="HK3" s="536"/>
      <c r="HL3" s="536"/>
      <c r="HM3" s="536"/>
      <c r="HN3" s="536"/>
      <c r="HO3" s="536"/>
      <c r="HP3" s="536"/>
      <c r="HQ3" s="536"/>
      <c r="HR3" s="536"/>
      <c r="HS3" s="536"/>
      <c r="HT3" s="536"/>
      <c r="HU3" s="536"/>
      <c r="HV3" s="536"/>
      <c r="HW3" s="536"/>
      <c r="HX3" s="536"/>
      <c r="HY3" s="536"/>
      <c r="HZ3" s="536"/>
      <c r="IA3" s="536"/>
      <c r="IB3" s="536"/>
      <c r="IC3" s="536"/>
      <c r="ID3" s="536"/>
      <c r="IE3" s="536"/>
      <c r="IF3" s="536"/>
      <c r="IG3" s="536"/>
      <c r="IH3" s="536"/>
      <c r="II3" s="536"/>
    </row>
    <row r="4" spans="1:243" s="207" customFormat="1" ht="12" customHeight="1" x14ac:dyDescent="0.2">
      <c r="A4" s="407"/>
      <c r="B4" s="192"/>
      <c r="C4" s="193"/>
      <c r="D4" s="194"/>
      <c r="E4" s="411"/>
      <c r="F4" s="414"/>
      <c r="G4" s="195"/>
      <c r="H4" s="385"/>
      <c r="I4" s="385"/>
      <c r="J4" s="379"/>
      <c r="K4" s="774"/>
      <c r="L4" s="387"/>
      <c r="M4" s="387"/>
      <c r="N4" s="197"/>
      <c r="O4" s="198"/>
      <c r="P4" s="199"/>
      <c r="Q4" s="200"/>
      <c r="R4" s="195"/>
      <c r="S4" s="196"/>
      <c r="T4" s="201"/>
      <c r="U4" s="202"/>
      <c r="V4" s="203"/>
      <c r="W4" s="204"/>
      <c r="X4" s="205"/>
      <c r="Y4" s="206"/>
      <c r="Z4" s="392"/>
      <c r="AA4" s="392"/>
      <c r="AB4" s="400"/>
      <c r="AC4" s="3857" t="s">
        <v>823</v>
      </c>
      <c r="AD4" s="3857"/>
      <c r="AE4" s="3857"/>
      <c r="AF4" s="3857"/>
      <c r="AG4" s="3857"/>
      <c r="AH4" s="3857"/>
      <c r="AI4" s="3857"/>
      <c r="AJ4" s="3857"/>
      <c r="AK4" s="3857"/>
      <c r="AL4" s="3857"/>
      <c r="AM4" s="3857"/>
      <c r="AN4" s="3857"/>
      <c r="AO4" s="3857"/>
      <c r="AP4" s="3857"/>
      <c r="AQ4" s="3857"/>
      <c r="AR4" s="3857"/>
      <c r="AS4" s="3857"/>
      <c r="AT4" s="3857"/>
      <c r="AU4" s="3857"/>
      <c r="AV4" s="3857"/>
      <c r="AW4" s="3857"/>
      <c r="AX4" s="3857"/>
      <c r="AY4" s="3857"/>
      <c r="AZ4" s="3857"/>
      <c r="BA4" s="3533"/>
      <c r="BB4" s="3533"/>
      <c r="BC4" s="3825">
        <f>AVERAGE(BC5:BE5)</f>
        <v>12</v>
      </c>
      <c r="BD4" s="3825"/>
      <c r="BE4" s="3826"/>
      <c r="BF4" s="3827">
        <f>AVERAGE(BF5:BM5)</f>
        <v>13.125</v>
      </c>
      <c r="BG4" s="3828"/>
      <c r="BH4" s="3828"/>
      <c r="BI4" s="3828"/>
      <c r="BJ4" s="3828"/>
      <c r="BK4" s="3828"/>
      <c r="BL4" s="3828"/>
      <c r="BM4" s="3829"/>
      <c r="BN4" s="3830">
        <f>AVERAGE(BN5:BU5)</f>
        <v>11.125</v>
      </c>
      <c r="BO4" s="3831"/>
      <c r="BP4" s="3831"/>
      <c r="BQ4" s="3831"/>
      <c r="BR4" s="3831"/>
      <c r="BS4" s="3831"/>
      <c r="BT4" s="3831"/>
      <c r="BU4" s="3832"/>
      <c r="BV4" s="3833">
        <f>AVERAGE(BV5:CE5)</f>
        <v>10.199999999999999</v>
      </c>
      <c r="BW4" s="3834"/>
      <c r="BX4" s="3834"/>
      <c r="BY4" s="3834"/>
      <c r="BZ4" s="3834"/>
      <c r="CA4" s="3834"/>
      <c r="CB4" s="3834"/>
      <c r="CC4" s="3834"/>
      <c r="CD4" s="3834"/>
      <c r="CE4" s="3835"/>
      <c r="CF4" s="3836">
        <f>AVERAGE(CF5:CP5)</f>
        <v>10.454545454545455</v>
      </c>
      <c r="CG4" s="3819"/>
      <c r="CH4" s="3819"/>
      <c r="CI4" s="3819"/>
      <c r="CJ4" s="3819"/>
      <c r="CK4" s="3819"/>
      <c r="CL4" s="3819"/>
      <c r="CM4" s="3819"/>
      <c r="CN4" s="3819"/>
      <c r="CO4" s="3819"/>
      <c r="CP4" s="3837"/>
      <c r="CQ4" s="3838">
        <f>AVERAGE(CQ5:CZ5)</f>
        <v>10.1</v>
      </c>
      <c r="CR4" s="3839"/>
      <c r="CS4" s="3839"/>
      <c r="CT4" s="3839"/>
      <c r="CU4" s="3839"/>
      <c r="CV4" s="3839"/>
      <c r="CW4" s="3839"/>
      <c r="CX4" s="3839"/>
      <c r="CY4" s="3839"/>
      <c r="CZ4" s="3840"/>
      <c r="DA4" s="3807">
        <f>AVERAGE(DA5:DM5)</f>
        <v>11.153846153846153</v>
      </c>
      <c r="DB4" s="3808"/>
      <c r="DC4" s="3808"/>
      <c r="DD4" s="3808"/>
      <c r="DE4" s="3808"/>
      <c r="DF4" s="3808"/>
      <c r="DG4" s="3808"/>
      <c r="DH4" s="3808"/>
      <c r="DI4" s="3808"/>
      <c r="DJ4" s="3808"/>
      <c r="DK4" s="3808"/>
      <c r="DL4" s="3808"/>
      <c r="DM4" s="3809"/>
      <c r="DN4" s="3810">
        <f>AVERAGE(DN5:DY5)</f>
        <v>14</v>
      </c>
      <c r="DO4" s="3811"/>
      <c r="DP4" s="3811"/>
      <c r="DQ4" s="3811"/>
      <c r="DR4" s="3811"/>
      <c r="DS4" s="3811"/>
      <c r="DT4" s="3811"/>
      <c r="DU4" s="3811"/>
      <c r="DV4" s="3811"/>
      <c r="DW4" s="3811"/>
      <c r="DX4" s="3811"/>
      <c r="DY4" s="3812"/>
      <c r="DZ4" s="3813">
        <f>AVERAGE(DZ5:EL5)</f>
        <v>15.307692307692308</v>
      </c>
      <c r="EA4" s="3814"/>
      <c r="EB4" s="3814"/>
      <c r="EC4" s="3814"/>
      <c r="ED4" s="3814"/>
      <c r="EE4" s="3814"/>
      <c r="EF4" s="3814"/>
      <c r="EG4" s="3814"/>
      <c r="EH4" s="3814"/>
      <c r="EI4" s="3814"/>
      <c r="EJ4" s="3814"/>
      <c r="EK4" s="3814"/>
      <c r="EL4" s="3815"/>
      <c r="EM4" s="3816">
        <f>AVERAGE(EM5:EZ5)</f>
        <v>14.571428571428571</v>
      </c>
      <c r="EN4" s="3817"/>
      <c r="EO4" s="3817"/>
      <c r="EP4" s="3817"/>
      <c r="EQ4" s="3817"/>
      <c r="ER4" s="3817"/>
      <c r="ES4" s="3817"/>
      <c r="ET4" s="3817"/>
      <c r="EU4" s="3817"/>
      <c r="EV4" s="3817"/>
      <c r="EW4" s="3817"/>
      <c r="EX4" s="3817"/>
      <c r="EY4" s="3817"/>
      <c r="EZ4" s="3817"/>
      <c r="FA4" s="3818">
        <f>AVERAGE(FA5:GJ5)</f>
        <v>14.4</v>
      </c>
      <c r="FB4" s="3818"/>
      <c r="FC4" s="3818"/>
      <c r="FD4" s="3818"/>
      <c r="FE4" s="3818"/>
      <c r="FF4" s="3818"/>
      <c r="FG4" s="3818"/>
      <c r="FH4" s="3818"/>
      <c r="FI4" s="3818"/>
      <c r="FJ4" s="3818"/>
      <c r="FK4" s="3818"/>
      <c r="FL4" s="3818"/>
      <c r="FM4" s="3818"/>
      <c r="FN4" s="3818"/>
      <c r="FO4" s="3819">
        <f>AVERAGE(FO5:GB5)</f>
        <v>15</v>
      </c>
      <c r="FP4" s="3819"/>
      <c r="FQ4" s="3819"/>
      <c r="FR4" s="3819"/>
      <c r="FS4" s="3819"/>
      <c r="FT4" s="3819"/>
      <c r="FU4" s="3819"/>
      <c r="FV4" s="3819"/>
      <c r="FW4" s="3819"/>
      <c r="FX4" s="3819"/>
      <c r="FY4" s="3819"/>
      <c r="FZ4" s="3819"/>
      <c r="GA4" s="3819"/>
      <c r="GB4" s="3819"/>
      <c r="GC4" s="1652"/>
      <c r="GD4" s="3569"/>
      <c r="GE4" s="3571"/>
      <c r="GF4" s="3575"/>
      <c r="GG4" s="3576"/>
      <c r="GH4" s="3580"/>
      <c r="GI4" s="3583"/>
      <c r="GJ4" s="1665"/>
      <c r="GK4" s="533"/>
      <c r="GL4" s="537"/>
      <c r="GM4" s="537"/>
      <c r="GN4" s="537"/>
      <c r="GO4" s="537"/>
      <c r="GP4" s="537"/>
      <c r="GQ4" s="537"/>
      <c r="GR4" s="537"/>
      <c r="GS4" s="537"/>
      <c r="GT4" s="537"/>
      <c r="GU4" s="537"/>
      <c r="GV4" s="537"/>
      <c r="GW4" s="537"/>
      <c r="GX4" s="537"/>
      <c r="GY4" s="537"/>
      <c r="GZ4" s="537"/>
      <c r="HA4" s="537"/>
      <c r="HB4" s="537"/>
      <c r="HC4" s="537"/>
      <c r="HD4" s="537"/>
      <c r="HE4" s="537"/>
      <c r="HF4" s="537"/>
      <c r="HG4" s="537"/>
      <c r="HH4" s="537"/>
      <c r="HI4" s="537"/>
      <c r="HJ4" s="537"/>
      <c r="HK4" s="537"/>
      <c r="HL4" s="537"/>
      <c r="HM4" s="537"/>
      <c r="HN4" s="537"/>
      <c r="HO4" s="537"/>
      <c r="HP4" s="537"/>
      <c r="HQ4" s="537"/>
      <c r="HR4" s="537"/>
      <c r="HS4" s="537"/>
      <c r="HT4" s="537"/>
      <c r="HU4" s="537"/>
      <c r="HV4" s="537"/>
      <c r="HW4" s="537"/>
      <c r="HX4" s="537"/>
      <c r="HY4" s="537"/>
      <c r="HZ4" s="537"/>
      <c r="IA4" s="537"/>
      <c r="IB4" s="537"/>
      <c r="IC4" s="537"/>
      <c r="ID4" s="537"/>
      <c r="IE4" s="537"/>
      <c r="IF4" s="537"/>
      <c r="IG4" s="537"/>
      <c r="IH4" s="537"/>
      <c r="II4" s="537"/>
    </row>
    <row r="5" spans="1:243" s="66" customFormat="1" ht="12.75" customHeight="1" x14ac:dyDescent="0.2">
      <c r="A5" s="406"/>
      <c r="B5" s="154"/>
      <c r="C5" s="180">
        <f>COUNTIF(BC5:GJ5,"&gt;=0")</f>
        <v>137</v>
      </c>
      <c r="D5" s="167"/>
      <c r="E5" s="412"/>
      <c r="F5" s="415"/>
      <c r="G5" s="168"/>
      <c r="H5" s="386"/>
      <c r="I5" s="386"/>
      <c r="J5" s="380"/>
      <c r="K5" s="773"/>
      <c r="L5" s="388"/>
      <c r="M5" s="388"/>
      <c r="N5" s="170"/>
      <c r="O5" s="171"/>
      <c r="P5" s="172"/>
      <c r="Q5" s="173"/>
      <c r="R5" s="168"/>
      <c r="S5" s="169"/>
      <c r="T5" s="174"/>
      <c r="U5" s="175"/>
      <c r="V5" s="176"/>
      <c r="W5" s="177"/>
      <c r="X5" s="178"/>
      <c r="Y5" s="179"/>
      <c r="Z5" s="393"/>
      <c r="AA5" s="393"/>
      <c r="AB5" s="401"/>
      <c r="AC5" s="3858"/>
      <c r="AD5" s="3858"/>
      <c r="AE5" s="3858"/>
      <c r="AF5" s="3858"/>
      <c r="AG5" s="3858"/>
      <c r="AH5" s="3858"/>
      <c r="AI5" s="3858"/>
      <c r="AJ5" s="3858"/>
      <c r="AK5" s="3858"/>
      <c r="AL5" s="3858"/>
      <c r="AM5" s="3858"/>
      <c r="AN5" s="3858"/>
      <c r="AO5" s="3858"/>
      <c r="AP5" s="3858"/>
      <c r="AQ5" s="3858"/>
      <c r="AR5" s="3858"/>
      <c r="AS5" s="3858"/>
      <c r="AT5" s="3858"/>
      <c r="AU5" s="3858"/>
      <c r="AV5" s="3858"/>
      <c r="AW5" s="3858"/>
      <c r="AX5" s="3858"/>
      <c r="AY5" s="3858"/>
      <c r="AZ5" s="3858"/>
      <c r="BA5" s="3534"/>
      <c r="BB5" s="3534"/>
      <c r="BC5" s="79">
        <f t="shared" ref="BC5:CH5" si="0">COUNTIF(BC7:BC108,"&gt;=0")</f>
        <v>13</v>
      </c>
      <c r="BD5" s="80">
        <f t="shared" si="0"/>
        <v>13</v>
      </c>
      <c r="BE5" s="80">
        <f t="shared" si="0"/>
        <v>10</v>
      </c>
      <c r="BF5" s="81">
        <f t="shared" si="0"/>
        <v>12</v>
      </c>
      <c r="BG5" s="81">
        <f t="shared" si="0"/>
        <v>13</v>
      </c>
      <c r="BH5" s="81">
        <f t="shared" si="0"/>
        <v>13</v>
      </c>
      <c r="BI5" s="81">
        <f t="shared" si="0"/>
        <v>14</v>
      </c>
      <c r="BJ5" s="81">
        <f t="shared" si="0"/>
        <v>13</v>
      </c>
      <c r="BK5" s="81">
        <f t="shared" si="0"/>
        <v>14</v>
      </c>
      <c r="BL5" s="81">
        <f t="shared" si="0"/>
        <v>12</v>
      </c>
      <c r="BM5" s="81">
        <f t="shared" si="0"/>
        <v>14</v>
      </c>
      <c r="BN5" s="82">
        <f t="shared" si="0"/>
        <v>13</v>
      </c>
      <c r="BO5" s="82">
        <f t="shared" si="0"/>
        <v>9</v>
      </c>
      <c r="BP5" s="82">
        <f t="shared" si="0"/>
        <v>9</v>
      </c>
      <c r="BQ5" s="82">
        <f t="shared" si="0"/>
        <v>10</v>
      </c>
      <c r="BR5" s="82">
        <f t="shared" si="0"/>
        <v>10</v>
      </c>
      <c r="BS5" s="82">
        <f t="shared" si="0"/>
        <v>12</v>
      </c>
      <c r="BT5" s="82">
        <f t="shared" si="0"/>
        <v>14</v>
      </c>
      <c r="BU5" s="82">
        <f t="shared" si="0"/>
        <v>12</v>
      </c>
      <c r="BV5" s="83">
        <f t="shared" si="0"/>
        <v>10</v>
      </c>
      <c r="BW5" s="83">
        <f t="shared" si="0"/>
        <v>12</v>
      </c>
      <c r="BX5" s="83">
        <f t="shared" si="0"/>
        <v>10</v>
      </c>
      <c r="BY5" s="83">
        <f t="shared" si="0"/>
        <v>10</v>
      </c>
      <c r="BZ5" s="83">
        <f t="shared" si="0"/>
        <v>13</v>
      </c>
      <c r="CA5" s="83">
        <f t="shared" si="0"/>
        <v>12</v>
      </c>
      <c r="CB5" s="83">
        <f t="shared" si="0"/>
        <v>9</v>
      </c>
      <c r="CC5" s="83">
        <f t="shared" si="0"/>
        <v>9</v>
      </c>
      <c r="CD5" s="83">
        <f t="shared" si="0"/>
        <v>9</v>
      </c>
      <c r="CE5" s="83">
        <f t="shared" si="0"/>
        <v>8</v>
      </c>
      <c r="CF5" s="84">
        <f t="shared" si="0"/>
        <v>8</v>
      </c>
      <c r="CG5" s="84">
        <f t="shared" si="0"/>
        <v>11</v>
      </c>
      <c r="CH5" s="84">
        <f t="shared" si="0"/>
        <v>13</v>
      </c>
      <c r="CI5" s="84">
        <f t="shared" ref="CI5:DN5" si="1">COUNTIF(CI7:CI108,"&gt;=0")</f>
        <v>14</v>
      </c>
      <c r="CJ5" s="84">
        <f t="shared" si="1"/>
        <v>10</v>
      </c>
      <c r="CK5" s="84">
        <f t="shared" si="1"/>
        <v>8</v>
      </c>
      <c r="CL5" s="84">
        <f t="shared" si="1"/>
        <v>11</v>
      </c>
      <c r="CM5" s="84">
        <f t="shared" si="1"/>
        <v>9</v>
      </c>
      <c r="CN5" s="84">
        <f t="shared" si="1"/>
        <v>10</v>
      </c>
      <c r="CO5" s="84">
        <f t="shared" si="1"/>
        <v>11</v>
      </c>
      <c r="CP5" s="84">
        <f t="shared" si="1"/>
        <v>10</v>
      </c>
      <c r="CQ5" s="85">
        <f t="shared" si="1"/>
        <v>10</v>
      </c>
      <c r="CR5" s="85">
        <f t="shared" si="1"/>
        <v>10</v>
      </c>
      <c r="CS5" s="85">
        <f t="shared" si="1"/>
        <v>10</v>
      </c>
      <c r="CT5" s="85">
        <f t="shared" si="1"/>
        <v>10</v>
      </c>
      <c r="CU5" s="85">
        <f t="shared" si="1"/>
        <v>13</v>
      </c>
      <c r="CV5" s="85">
        <f t="shared" si="1"/>
        <v>11</v>
      </c>
      <c r="CW5" s="85">
        <f t="shared" si="1"/>
        <v>8</v>
      </c>
      <c r="CX5" s="85">
        <f t="shared" si="1"/>
        <v>8</v>
      </c>
      <c r="CY5" s="85">
        <f t="shared" si="1"/>
        <v>7</v>
      </c>
      <c r="CZ5" s="85">
        <f t="shared" si="1"/>
        <v>14</v>
      </c>
      <c r="DA5" s="86">
        <f t="shared" si="1"/>
        <v>10</v>
      </c>
      <c r="DB5" s="86">
        <f t="shared" si="1"/>
        <v>8</v>
      </c>
      <c r="DC5" s="86">
        <f t="shared" si="1"/>
        <v>12</v>
      </c>
      <c r="DD5" s="86">
        <f t="shared" si="1"/>
        <v>8</v>
      </c>
      <c r="DE5" s="86">
        <f t="shared" si="1"/>
        <v>12</v>
      </c>
      <c r="DF5" s="86">
        <f t="shared" si="1"/>
        <v>10</v>
      </c>
      <c r="DG5" s="86">
        <f t="shared" si="1"/>
        <v>10</v>
      </c>
      <c r="DH5" s="86">
        <f t="shared" si="1"/>
        <v>8</v>
      </c>
      <c r="DI5" s="86">
        <f t="shared" si="1"/>
        <v>11</v>
      </c>
      <c r="DJ5" s="86">
        <f t="shared" si="1"/>
        <v>11</v>
      </c>
      <c r="DK5" s="86">
        <f t="shared" si="1"/>
        <v>14</v>
      </c>
      <c r="DL5" s="86">
        <f t="shared" si="1"/>
        <v>17</v>
      </c>
      <c r="DM5" s="86">
        <f t="shared" si="1"/>
        <v>14</v>
      </c>
      <c r="DN5" s="80">
        <f t="shared" si="1"/>
        <v>8</v>
      </c>
      <c r="DO5" s="80">
        <f t="shared" ref="DO5:ED5" si="2">COUNTIF(DO7:DO108,"&gt;=0")</f>
        <v>17</v>
      </c>
      <c r="DP5" s="80">
        <f t="shared" si="2"/>
        <v>14</v>
      </c>
      <c r="DQ5" s="80">
        <f t="shared" si="2"/>
        <v>12</v>
      </c>
      <c r="DR5" s="80">
        <f t="shared" si="2"/>
        <v>18</v>
      </c>
      <c r="DS5" s="80">
        <f t="shared" si="2"/>
        <v>12</v>
      </c>
      <c r="DT5" s="80">
        <f t="shared" si="2"/>
        <v>16</v>
      </c>
      <c r="DU5" s="80">
        <f t="shared" si="2"/>
        <v>13</v>
      </c>
      <c r="DV5" s="80">
        <f t="shared" si="2"/>
        <v>14</v>
      </c>
      <c r="DW5" s="80">
        <f t="shared" si="2"/>
        <v>18</v>
      </c>
      <c r="DX5" s="80">
        <f t="shared" si="2"/>
        <v>9</v>
      </c>
      <c r="DY5" s="80">
        <f t="shared" si="2"/>
        <v>17</v>
      </c>
      <c r="DZ5" s="81">
        <f t="shared" si="2"/>
        <v>17</v>
      </c>
      <c r="EA5" s="81">
        <f t="shared" si="2"/>
        <v>15</v>
      </c>
      <c r="EB5" s="81">
        <f t="shared" si="2"/>
        <v>16</v>
      </c>
      <c r="EC5" s="87">
        <f t="shared" si="2"/>
        <v>16</v>
      </c>
      <c r="ED5" s="87">
        <f t="shared" si="2"/>
        <v>13</v>
      </c>
      <c r="EE5" s="87">
        <f>COUNTIF(EE7:EE108,"&gt;=0")</f>
        <v>17</v>
      </c>
      <c r="EF5" s="87">
        <f t="shared" ref="EF5:EN5" si="3">COUNTIF(EF7:EF108,"&gt;=0")</f>
        <v>16</v>
      </c>
      <c r="EG5" s="87">
        <f t="shared" si="3"/>
        <v>16</v>
      </c>
      <c r="EH5" s="87">
        <f t="shared" si="3"/>
        <v>15</v>
      </c>
      <c r="EI5" s="87">
        <f t="shared" si="3"/>
        <v>18</v>
      </c>
      <c r="EJ5" s="87">
        <f t="shared" si="3"/>
        <v>12</v>
      </c>
      <c r="EK5" s="87">
        <f t="shared" si="3"/>
        <v>13</v>
      </c>
      <c r="EL5" s="87">
        <f t="shared" si="3"/>
        <v>15</v>
      </c>
      <c r="EM5" s="371">
        <f t="shared" si="3"/>
        <v>12</v>
      </c>
      <c r="EN5" s="371">
        <f t="shared" si="3"/>
        <v>14</v>
      </c>
      <c r="EO5" s="371">
        <f t="shared" ref="EO5:FI5" si="4">COUNTIF(EO7:EO108,"&gt;=0")</f>
        <v>11</v>
      </c>
      <c r="EP5" s="371">
        <f t="shared" si="4"/>
        <v>15</v>
      </c>
      <c r="EQ5" s="371">
        <f t="shared" si="4"/>
        <v>14</v>
      </c>
      <c r="ER5" s="371">
        <f t="shared" si="4"/>
        <v>18</v>
      </c>
      <c r="ES5" s="371">
        <f t="shared" si="4"/>
        <v>18</v>
      </c>
      <c r="ET5" s="371">
        <f t="shared" si="4"/>
        <v>15</v>
      </c>
      <c r="EU5" s="371">
        <f t="shared" si="4"/>
        <v>12</v>
      </c>
      <c r="EV5" s="371">
        <f t="shared" si="4"/>
        <v>17</v>
      </c>
      <c r="EW5" s="371">
        <f t="shared" si="4"/>
        <v>17</v>
      </c>
      <c r="EX5" s="371">
        <f t="shared" si="4"/>
        <v>16</v>
      </c>
      <c r="EY5" s="371">
        <f t="shared" si="4"/>
        <v>13</v>
      </c>
      <c r="EZ5" s="371">
        <f t="shared" si="4"/>
        <v>12</v>
      </c>
      <c r="FA5" s="636">
        <f t="shared" si="4"/>
        <v>18</v>
      </c>
      <c r="FB5" s="636">
        <f t="shared" si="4"/>
        <v>12</v>
      </c>
      <c r="FC5" s="636">
        <f t="shared" si="4"/>
        <v>15</v>
      </c>
      <c r="FD5" s="636">
        <f t="shared" si="4"/>
        <v>18</v>
      </c>
      <c r="FE5" s="636">
        <f t="shared" si="4"/>
        <v>12</v>
      </c>
      <c r="FF5" s="636">
        <f t="shared" si="4"/>
        <v>14</v>
      </c>
      <c r="FG5" s="636">
        <f t="shared" si="4"/>
        <v>13</v>
      </c>
      <c r="FH5" s="636">
        <f t="shared" si="4"/>
        <v>14</v>
      </c>
      <c r="FI5" s="636">
        <f t="shared" si="4"/>
        <v>10</v>
      </c>
      <c r="FJ5" s="636">
        <f t="shared" ref="FJ5:GI5" si="5">COUNTIF(FJ7:FJ108,"&gt;=0")</f>
        <v>18</v>
      </c>
      <c r="FK5" s="636">
        <f t="shared" si="5"/>
        <v>12</v>
      </c>
      <c r="FL5" s="636">
        <f t="shared" si="5"/>
        <v>12</v>
      </c>
      <c r="FM5" s="636">
        <f t="shared" si="5"/>
        <v>12</v>
      </c>
      <c r="FN5" s="636">
        <f t="shared" si="5"/>
        <v>13</v>
      </c>
      <c r="FO5" s="783">
        <f t="shared" si="5"/>
        <v>16</v>
      </c>
      <c r="FP5" s="783">
        <f t="shared" si="5"/>
        <v>19</v>
      </c>
      <c r="FQ5" s="783">
        <f t="shared" si="5"/>
        <v>15</v>
      </c>
      <c r="FR5" s="783">
        <f t="shared" si="5"/>
        <v>12</v>
      </c>
      <c r="FS5" s="783">
        <f t="shared" si="5"/>
        <v>17</v>
      </c>
      <c r="FT5" s="783">
        <f t="shared" si="5"/>
        <v>18</v>
      </c>
      <c r="FU5" s="783">
        <f t="shared" si="5"/>
        <v>14</v>
      </c>
      <c r="FV5" s="783">
        <f t="shared" si="5"/>
        <v>16</v>
      </c>
      <c r="FW5" s="783">
        <f t="shared" si="5"/>
        <v>15</v>
      </c>
      <c r="FX5" s="783">
        <f t="shared" si="5"/>
        <v>14</v>
      </c>
      <c r="FY5" s="783">
        <f t="shared" si="5"/>
        <v>10</v>
      </c>
      <c r="FZ5" s="783">
        <f t="shared" si="5"/>
        <v>13</v>
      </c>
      <c r="GA5" s="783">
        <f t="shared" si="5"/>
        <v>15</v>
      </c>
      <c r="GB5" s="783">
        <f t="shared" si="5"/>
        <v>16</v>
      </c>
      <c r="GC5" s="3464">
        <f t="shared" si="5"/>
        <v>14</v>
      </c>
      <c r="GD5" s="3464">
        <f t="shared" si="5"/>
        <v>17</v>
      </c>
      <c r="GE5" s="3464">
        <f t="shared" si="5"/>
        <v>13</v>
      </c>
      <c r="GF5" s="3464">
        <f t="shared" si="5"/>
        <v>14</v>
      </c>
      <c r="GG5" s="3464">
        <f t="shared" si="5"/>
        <v>18</v>
      </c>
      <c r="GH5" s="3464">
        <f t="shared" si="5"/>
        <v>14</v>
      </c>
      <c r="GI5" s="3464">
        <f t="shared" si="5"/>
        <v>11</v>
      </c>
      <c r="GJ5" s="1660"/>
      <c r="GK5" s="534"/>
      <c r="GL5" s="538"/>
      <c r="GM5" s="538"/>
      <c r="GN5" s="538"/>
      <c r="GO5" s="538"/>
      <c r="GP5" s="538"/>
      <c r="GQ5" s="538"/>
      <c r="GR5" s="538"/>
      <c r="GS5" s="538"/>
      <c r="GT5" s="538"/>
      <c r="GU5" s="538"/>
      <c r="GV5" s="538"/>
      <c r="GW5" s="538"/>
      <c r="GX5" s="538"/>
      <c r="GY5" s="538"/>
      <c r="GZ5" s="538"/>
      <c r="HA5" s="538"/>
      <c r="HB5" s="538"/>
      <c r="HC5" s="538"/>
      <c r="HD5" s="538"/>
      <c r="HE5" s="538"/>
      <c r="HF5" s="538"/>
      <c r="HG5" s="538"/>
      <c r="HH5" s="538"/>
      <c r="HI5" s="538"/>
      <c r="HJ5" s="538"/>
      <c r="HK5" s="538"/>
      <c r="HL5" s="538"/>
      <c r="HM5" s="538"/>
      <c r="HN5" s="538"/>
      <c r="HO5" s="538"/>
      <c r="HP5" s="538"/>
      <c r="HQ5" s="538"/>
      <c r="HR5" s="538"/>
      <c r="HS5" s="538"/>
      <c r="HT5" s="538"/>
      <c r="HU5" s="538"/>
      <c r="HV5" s="538"/>
      <c r="HW5" s="538"/>
      <c r="HX5" s="538"/>
      <c r="HY5" s="538"/>
      <c r="HZ5" s="538"/>
      <c r="IA5" s="538"/>
      <c r="IB5" s="538"/>
      <c r="IC5" s="538"/>
      <c r="ID5" s="538"/>
      <c r="IE5" s="538"/>
      <c r="IF5" s="538"/>
      <c r="IG5" s="538"/>
      <c r="IH5" s="538"/>
      <c r="II5" s="538"/>
    </row>
    <row r="6" spans="1:243" s="66" customFormat="1" ht="12.75" customHeight="1" x14ac:dyDescent="0.2">
      <c r="A6" s="406"/>
      <c r="B6" s="154"/>
      <c r="C6" s="416"/>
      <c r="D6" s="417"/>
      <c r="E6" s="418"/>
      <c r="F6" s="419"/>
      <c r="G6" s="121"/>
      <c r="H6" s="384"/>
      <c r="I6" s="384"/>
      <c r="J6" s="378"/>
      <c r="K6" s="773"/>
      <c r="L6" s="389"/>
      <c r="M6" s="389"/>
      <c r="N6" s="129"/>
      <c r="O6" s="130"/>
      <c r="P6" s="125"/>
      <c r="Q6" s="126"/>
      <c r="R6" s="121"/>
      <c r="S6" s="122"/>
      <c r="T6" s="143"/>
      <c r="U6" s="141"/>
      <c r="V6" s="135"/>
      <c r="W6" s="137"/>
      <c r="X6" s="118"/>
      <c r="Y6" s="119"/>
      <c r="Z6" s="394"/>
      <c r="AA6" s="394"/>
      <c r="AB6" s="402"/>
      <c r="AC6" s="3479"/>
      <c r="AD6" s="3479"/>
      <c r="AE6" s="3480"/>
      <c r="AF6" s="3480"/>
      <c r="AG6" s="3481"/>
      <c r="AH6" s="3481"/>
      <c r="AI6" s="3482"/>
      <c r="AJ6" s="3482"/>
      <c r="AK6" s="3483"/>
      <c r="AL6" s="3483"/>
      <c r="AM6" s="3484"/>
      <c r="AN6" s="3484"/>
      <c r="AO6" s="3485"/>
      <c r="AP6" s="3485"/>
      <c r="AQ6" s="3479"/>
      <c r="AR6" s="3479"/>
      <c r="AS6" s="3480"/>
      <c r="AT6" s="3480"/>
      <c r="AU6" s="3481"/>
      <c r="AV6" s="3481"/>
      <c r="AW6" s="3482"/>
      <c r="AX6" s="3482"/>
      <c r="AY6" s="3486"/>
      <c r="AZ6" s="3486"/>
      <c r="BA6" s="3535"/>
      <c r="BB6" s="3535"/>
      <c r="BC6" s="420"/>
      <c r="BD6" s="543"/>
      <c r="BE6" s="543"/>
      <c r="BF6" s="544"/>
      <c r="BG6" s="544"/>
      <c r="BH6" s="544"/>
      <c r="BI6" s="544"/>
      <c r="BJ6" s="544"/>
      <c r="BK6" s="544"/>
      <c r="BL6" s="544"/>
      <c r="BM6" s="544"/>
      <c r="BN6" s="545"/>
      <c r="BO6" s="545"/>
      <c r="BP6" s="545"/>
      <c r="BQ6" s="545"/>
      <c r="BR6" s="545"/>
      <c r="BS6" s="545"/>
      <c r="BT6" s="545"/>
      <c r="BU6" s="545"/>
      <c r="BV6" s="546"/>
      <c r="BW6" s="546"/>
      <c r="BX6" s="546"/>
      <c r="BY6" s="546"/>
      <c r="BZ6" s="546"/>
      <c r="CA6" s="546"/>
      <c r="CB6" s="546"/>
      <c r="CC6" s="546"/>
      <c r="CD6" s="546"/>
      <c r="CE6" s="546"/>
      <c r="CF6" s="547"/>
      <c r="CG6" s="547"/>
      <c r="CH6" s="547"/>
      <c r="CI6" s="547"/>
      <c r="CJ6" s="547"/>
      <c r="CK6" s="547"/>
      <c r="CL6" s="547"/>
      <c r="CM6" s="547"/>
      <c r="CN6" s="547"/>
      <c r="CO6" s="547"/>
      <c r="CP6" s="547"/>
      <c r="CQ6" s="548"/>
      <c r="CR6" s="548"/>
      <c r="CS6" s="548"/>
      <c r="CT6" s="548"/>
      <c r="CU6" s="548"/>
      <c r="CV6" s="548"/>
      <c r="CW6" s="548"/>
      <c r="CX6" s="548"/>
      <c r="CY6" s="548"/>
      <c r="CZ6" s="548"/>
      <c r="DA6" s="549"/>
      <c r="DB6" s="549"/>
      <c r="DC6" s="549"/>
      <c r="DD6" s="549"/>
      <c r="DE6" s="549"/>
      <c r="DF6" s="549"/>
      <c r="DG6" s="549"/>
      <c r="DH6" s="549"/>
      <c r="DI6" s="549"/>
      <c r="DJ6" s="549"/>
      <c r="DK6" s="549"/>
      <c r="DL6" s="549"/>
      <c r="DM6" s="549"/>
      <c r="DN6" s="543"/>
      <c r="DO6" s="543"/>
      <c r="DP6" s="543"/>
      <c r="DQ6" s="543"/>
      <c r="DR6" s="543"/>
      <c r="DS6" s="543"/>
      <c r="DT6" s="543"/>
      <c r="DU6" s="543"/>
      <c r="DV6" s="543"/>
      <c r="DW6" s="543"/>
      <c r="DX6" s="543"/>
      <c r="DY6" s="543"/>
      <c r="DZ6" s="544"/>
      <c r="EA6" s="544"/>
      <c r="EB6" s="544"/>
      <c r="EC6" s="550"/>
      <c r="ED6" s="550"/>
      <c r="EE6" s="550"/>
      <c r="EF6" s="550"/>
      <c r="EG6" s="550"/>
      <c r="EH6" s="550"/>
      <c r="EI6" s="550"/>
      <c r="EJ6" s="550"/>
      <c r="EK6" s="550"/>
      <c r="EL6" s="550"/>
      <c r="EM6" s="551"/>
      <c r="EN6" s="551"/>
      <c r="EO6" s="551"/>
      <c r="EP6" s="551"/>
      <c r="EQ6" s="551"/>
      <c r="ER6" s="551"/>
      <c r="ES6" s="552"/>
      <c r="ET6" s="552"/>
      <c r="EU6" s="552"/>
      <c r="EV6" s="552"/>
      <c r="EW6" s="552"/>
      <c r="EX6" s="552"/>
      <c r="EY6" s="552"/>
      <c r="EZ6" s="552"/>
      <c r="FA6" s="633"/>
      <c r="FB6" s="633"/>
      <c r="FC6" s="633"/>
      <c r="FD6" s="633"/>
      <c r="FE6" s="633"/>
      <c r="FF6" s="633"/>
      <c r="FG6" s="633"/>
      <c r="FH6" s="633"/>
      <c r="FI6" s="633"/>
      <c r="FJ6" s="633"/>
      <c r="FK6" s="633"/>
      <c r="FL6" s="633"/>
      <c r="FM6" s="633"/>
      <c r="FN6" s="633"/>
      <c r="FO6" s="766"/>
      <c r="FP6" s="766"/>
      <c r="FQ6" s="766"/>
      <c r="FR6" s="766"/>
      <c r="FS6" s="766"/>
      <c r="FT6" s="766"/>
      <c r="FU6" s="766"/>
      <c r="FV6" s="766"/>
      <c r="FW6" s="766"/>
      <c r="FX6" s="766"/>
      <c r="FY6" s="766"/>
      <c r="FZ6" s="766"/>
      <c r="GA6" s="766"/>
      <c r="GB6" s="766"/>
      <c r="GC6" s="1661"/>
      <c r="GD6" s="1661"/>
      <c r="GE6" s="1661"/>
      <c r="GF6" s="1661"/>
      <c r="GG6" s="1661"/>
      <c r="GH6" s="1661"/>
      <c r="GI6" s="1661"/>
      <c r="GJ6" s="1661"/>
      <c r="GK6" s="534"/>
      <c r="GL6" s="538"/>
      <c r="GM6" s="538"/>
      <c r="GN6" s="538"/>
      <c r="GO6" s="538"/>
      <c r="GP6" s="538"/>
      <c r="GQ6" s="538"/>
      <c r="GR6" s="538"/>
      <c r="GS6" s="538"/>
      <c r="GT6" s="538"/>
      <c r="GU6" s="538"/>
      <c r="GV6" s="538"/>
      <c r="GW6" s="538"/>
      <c r="GX6" s="538"/>
      <c r="GY6" s="538"/>
      <c r="GZ6" s="538"/>
      <c r="HA6" s="538"/>
      <c r="HB6" s="538"/>
      <c r="HC6" s="538"/>
      <c r="HD6" s="538"/>
      <c r="HE6" s="538"/>
      <c r="HF6" s="538"/>
      <c r="HG6" s="538"/>
      <c r="HH6" s="538"/>
      <c r="HI6" s="538"/>
      <c r="HJ6" s="538"/>
      <c r="HK6" s="538"/>
      <c r="HL6" s="538"/>
      <c r="HM6" s="538"/>
      <c r="HN6" s="538"/>
      <c r="HO6" s="538"/>
      <c r="HP6" s="538"/>
      <c r="HQ6" s="538"/>
      <c r="HR6" s="538"/>
      <c r="HS6" s="538"/>
      <c r="HT6" s="538"/>
      <c r="HU6" s="538"/>
      <c r="HV6" s="538"/>
      <c r="HW6" s="538"/>
      <c r="HX6" s="538"/>
      <c r="HY6" s="538"/>
      <c r="HZ6" s="538"/>
      <c r="IA6" s="538"/>
      <c r="IB6" s="538"/>
      <c r="IC6" s="538"/>
      <c r="ID6" s="538"/>
      <c r="IE6" s="538"/>
      <c r="IF6" s="538"/>
      <c r="IG6" s="538"/>
      <c r="IH6" s="538"/>
      <c r="II6" s="538"/>
    </row>
    <row r="7" spans="1:243" s="522" customFormat="1" ht="11.1" customHeight="1" x14ac:dyDescent="0.2">
      <c r="A7" s="637"/>
      <c r="B7" s="59" t="s">
        <v>46</v>
      </c>
      <c r="C7" s="458">
        <f t="shared" ref="C7:C38" si="6">COUNTIF(BC7:GJ7,"&gt;=0")</f>
        <v>1</v>
      </c>
      <c r="D7" s="457">
        <f t="shared" ref="D7:D38" si="7">C7/$C$5</f>
        <v>7.2992700729927005E-3</v>
      </c>
      <c r="E7" s="413">
        <f t="array" ref="E7">MIN(IF(BC7:GJ7&gt;=1,$BC$3:$GJ$3))</f>
        <v>39934</v>
      </c>
      <c r="F7" s="410">
        <f t="array" ref="F7">MAX(IF(BC7:GJ7&gt;=1,$BC$3:$GJ$3))</f>
        <v>39934</v>
      </c>
      <c r="G7" s="452">
        <f t="shared" ref="G7:G38" si="8">COUNTIF(BC7:GJ7,"=1")</f>
        <v>0</v>
      </c>
      <c r="H7" s="456">
        <f t="shared" ref="H7:H38" si="9">G7/C7</f>
        <v>0</v>
      </c>
      <c r="I7" s="639" t="str">
        <f t="shared" ref="I7:I38" si="10">IF(G7&gt;=1,G7/(G7+N7),"-")</f>
        <v>-</v>
      </c>
      <c r="J7" s="381" t="str">
        <f t="array" ref="J7">IF((G7&gt;=1),MAX(IF(BC7:GJ7=1,$BC$3:$GJ$3)),"-")</f>
        <v>-</v>
      </c>
      <c r="K7" s="775" t="str">
        <f t="array" ref="K7">IF((G7&gt;=1),MAX(IF(BC7:GJ7=1,$BC$2:$GJ$2)),"-")</f>
        <v>-</v>
      </c>
      <c r="L7" s="390">
        <f t="shared" ref="L7:L38" ca="1" si="11">IF(G7&gt;=1,COUNTIF(OFFSET(BC7,,K7,1,($GJ$2-K7)),"&gt;1"),C7)</f>
        <v>1</v>
      </c>
      <c r="M7" s="390" t="str">
        <f t="shared" ref="M7:M38" ca="1" si="12">IF(G7&gt;=1,COUNTBLANK(OFFSET(BC7,,K7,1,($GJ$2-K7)))+L7-1,"-")</f>
        <v>-</v>
      </c>
      <c r="N7" s="455">
        <f t="shared" ref="N7:N38" si="13">COUNTIF(BC7:GJ7,"=2")</f>
        <v>0</v>
      </c>
      <c r="O7" s="454">
        <f t="shared" ref="O7:O38" si="14">N7/C7</f>
        <v>0</v>
      </c>
      <c r="P7" s="162">
        <f t="shared" ref="P7:P38" si="15">COUNTIF(BC7:GJ7,"=3")</f>
        <v>0</v>
      </c>
      <c r="Q7" s="453">
        <f t="shared" ref="Q7:Q38" si="16">P7/C7</f>
        <v>0</v>
      </c>
      <c r="R7" s="452">
        <f t="shared" ref="R7:R38" si="17">COUNTIF(BC7:GJ7,"&lt;=3")</f>
        <v>0</v>
      </c>
      <c r="S7" s="451">
        <f t="shared" ref="S7:S38" si="18">R7/C7</f>
        <v>0</v>
      </c>
      <c r="T7" s="368">
        <f t="shared" ref="T7:T38" si="19">SUMPRODUCT((((BC$5:GJ$5)/3)&gt;=(BC7:GJ7))*1)-$C$5+C7-1</f>
        <v>1</v>
      </c>
      <c r="U7" s="163">
        <f t="shared" ref="U7:U38" si="20">T7/C7</f>
        <v>1</v>
      </c>
      <c r="V7" s="369">
        <f t="shared" ref="V7:V38" si="21">SUMPRODUCT((((BC$5:GJ$5)/2)&gt;=(BC7:GJ7))*1)-$C$5+C7-1</f>
        <v>1</v>
      </c>
      <c r="W7" s="164">
        <f t="shared" ref="W7:W38" si="22">V7/C7</f>
        <v>1</v>
      </c>
      <c r="X7" s="165">
        <f t="array" ref="X7">SUM(1*(BC$5:GJ$5=BC7:GJ7))-1</f>
        <v>0</v>
      </c>
      <c r="Y7" s="166">
        <f t="shared" ref="Y7:Y38" si="23">X7/C7</f>
        <v>0</v>
      </c>
      <c r="Z7" s="395">
        <f t="shared" ref="Z7:Z38" si="24">AVERAGE(BC7:GJ7)</f>
        <v>4</v>
      </c>
      <c r="AA7" s="395">
        <f t="shared" ref="AA7:AA38" si="25">AVERAGEIFS($BC$5:$GJ$5,BC7:GJ7,"&gt;0")</f>
        <v>14</v>
      </c>
      <c r="AB7" s="403">
        <f t="shared" ref="AB7:AB38" si="26">Z7/AA7</f>
        <v>0.2857142857142857</v>
      </c>
      <c r="AC7" s="3487">
        <f t="shared" ref="AC7:AC42" si="27">COUNTIF(BC7:BE7,"&gt;=0")</f>
        <v>0</v>
      </c>
      <c r="AD7" s="3488">
        <f t="shared" ref="AD7:AD42" si="28">COUNTIF(BC7:BE7,"=1")</f>
        <v>0</v>
      </c>
      <c r="AE7" s="3489">
        <f t="shared" ref="AE7:AE42" si="29">COUNTIF(BF7:BM7,"&gt;=0")</f>
        <v>0</v>
      </c>
      <c r="AF7" s="3490">
        <f t="shared" ref="AF7:AF42" si="30">COUNTIF(BF7:BM7,"=1")</f>
        <v>0</v>
      </c>
      <c r="AG7" s="3491">
        <f t="shared" ref="AG7:AG42" si="31">COUNTIF(BN7:BU7,"&gt;=0")</f>
        <v>1</v>
      </c>
      <c r="AH7" s="3492">
        <f t="shared" ref="AH7:AH42" si="32">COUNTIF(BN7:BU7,"=1")</f>
        <v>0</v>
      </c>
      <c r="AI7" s="3493">
        <f t="shared" ref="AI7:AI42" si="33">COUNTIF(BV7:CE7,"&gt;=0")</f>
        <v>0</v>
      </c>
      <c r="AJ7" s="3494">
        <f t="shared" ref="AJ7:AJ42" si="34">COUNTIF(BV7:CE7,"=1")</f>
        <v>0</v>
      </c>
      <c r="AK7" s="3495">
        <f t="shared" ref="AK7:AK42" si="35">COUNTIF(CF7:CP7,"&gt;=0")</f>
        <v>0</v>
      </c>
      <c r="AL7" s="3496">
        <f t="shared" ref="AL7:AL42" si="36">COUNTIF(CF7:CP7,"=1")</f>
        <v>0</v>
      </c>
      <c r="AM7" s="3497">
        <f t="shared" ref="AM7:AM42" si="37">COUNTIF(CQ7:CZ7,"&gt;=0")</f>
        <v>0</v>
      </c>
      <c r="AN7" s="3498">
        <f t="shared" ref="AN7:AN42" si="38">COUNTIF(CQ7:CZ7,"=1")</f>
        <v>0</v>
      </c>
      <c r="AO7" s="3499">
        <f t="shared" ref="AO7:AO42" si="39">COUNTIF(DA7:DM7,"&gt;=0")</f>
        <v>0</v>
      </c>
      <c r="AP7" s="3500">
        <f t="shared" ref="AP7:AP42" si="40">COUNTIF(DA7:DM7,"=1")</f>
        <v>0</v>
      </c>
      <c r="AQ7" s="3487">
        <f t="shared" ref="AQ7:AQ42" si="41">COUNTIF(DN7:DY7,"&gt;=0")</f>
        <v>0</v>
      </c>
      <c r="AR7" s="3488">
        <f t="shared" ref="AR7:AR42" si="42">COUNTIF(DN7:DY7,"=1")</f>
        <v>0</v>
      </c>
      <c r="AS7" s="3489">
        <f t="shared" ref="AS7:AS42" si="43">COUNTIF(DZ7:EL7,"&gt;=0")</f>
        <v>0</v>
      </c>
      <c r="AT7" s="3490">
        <f t="shared" ref="AT7:AT42" si="44">COUNTIF(DZ7:EL7,"=1")</f>
        <v>0</v>
      </c>
      <c r="AU7" s="3491">
        <f t="shared" ref="AU7:AU42" si="45">COUNTIF(EM7:EZ7,"&gt;=0")</f>
        <v>0</v>
      </c>
      <c r="AV7" s="3492">
        <f t="shared" ref="AV7:AV42" si="46">COUNTIF(EM7:EZ7,"=1")</f>
        <v>0</v>
      </c>
      <c r="AW7" s="3493">
        <f t="shared" ref="AW7:AW42" si="47">COUNTIF(FA7:FN7,"&gt;=0")</f>
        <v>0</v>
      </c>
      <c r="AX7" s="3494">
        <f t="shared" ref="AX7:AX42" si="48">COUNTIF(FA7:FN7,"=1")</f>
        <v>0</v>
      </c>
      <c r="AY7" s="3495">
        <f t="shared" ref="AY7:AY42" si="49">COUNTIF(FO7:GB7,"&gt;=0")</f>
        <v>0</v>
      </c>
      <c r="AZ7" s="3496">
        <f t="shared" ref="AZ7:AZ42" si="50">COUNTIF(FO7:GB7,"=1")</f>
        <v>0</v>
      </c>
      <c r="BA7" s="3497">
        <f t="shared" ref="BA7:BA42" si="51">COUNTIF(GC7:GJ7,"&gt;=0")</f>
        <v>0</v>
      </c>
      <c r="BB7" s="3498">
        <f t="shared" ref="BB7:BB42" si="52">COUNTIF(GC7:GJ7,"=1")</f>
        <v>0</v>
      </c>
      <c r="BC7" s="97"/>
      <c r="BD7" s="88"/>
      <c r="BE7" s="88"/>
      <c r="BF7" s="89"/>
      <c r="BG7" s="89"/>
      <c r="BH7" s="89"/>
      <c r="BI7" s="89"/>
      <c r="BJ7" s="89"/>
      <c r="BK7" s="89"/>
      <c r="BL7" s="89"/>
      <c r="BM7" s="89"/>
      <c r="BN7" s="90"/>
      <c r="BO7" s="90"/>
      <c r="BP7" s="90"/>
      <c r="BQ7" s="90"/>
      <c r="BR7" s="90"/>
      <c r="BS7" s="90"/>
      <c r="BT7" s="90">
        <v>4</v>
      </c>
      <c r="BU7" s="90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89"/>
      <c r="EA7" s="89"/>
      <c r="EB7" s="89"/>
      <c r="EC7" s="96"/>
      <c r="ED7" s="96"/>
      <c r="EE7" s="110"/>
      <c r="EF7" s="110"/>
      <c r="EG7" s="110"/>
      <c r="EH7" s="110"/>
      <c r="EI7" s="110"/>
      <c r="EJ7" s="110"/>
      <c r="EK7" s="110"/>
      <c r="EL7" s="110"/>
      <c r="EM7" s="372"/>
      <c r="EN7" s="372"/>
      <c r="EO7" s="372"/>
      <c r="EP7" s="372"/>
      <c r="EQ7" s="372"/>
      <c r="ER7" s="372"/>
      <c r="ES7" s="525"/>
      <c r="ET7" s="525"/>
      <c r="EU7" s="525"/>
      <c r="EV7" s="525"/>
      <c r="EW7" s="525"/>
      <c r="EX7" s="525"/>
      <c r="EY7" s="525"/>
      <c r="EZ7" s="525"/>
      <c r="FA7" s="648"/>
      <c r="FB7" s="648"/>
      <c r="FC7" s="648"/>
      <c r="FD7" s="648"/>
      <c r="FE7" s="648"/>
      <c r="FF7" s="648"/>
      <c r="FG7" s="648"/>
      <c r="FH7" s="648"/>
      <c r="FI7" s="648"/>
      <c r="FJ7" s="648"/>
      <c r="FK7" s="648"/>
      <c r="FL7" s="648"/>
      <c r="FM7" s="648"/>
      <c r="FN7" s="648"/>
      <c r="FO7" s="767"/>
      <c r="FP7" s="767"/>
      <c r="FQ7" s="767"/>
      <c r="FR7" s="767"/>
      <c r="FS7" s="767"/>
      <c r="FT7" s="767"/>
      <c r="FU7" s="767"/>
      <c r="FV7" s="767"/>
      <c r="FW7" s="767"/>
      <c r="FX7" s="767"/>
      <c r="FY7" s="767"/>
      <c r="FZ7" s="767"/>
      <c r="GA7" s="767"/>
      <c r="GB7" s="767"/>
      <c r="GC7" s="1662"/>
      <c r="GD7" s="1662"/>
      <c r="GE7" s="1662"/>
      <c r="GF7" s="1662"/>
      <c r="GG7" s="1662"/>
      <c r="GH7" s="1662"/>
      <c r="GI7" s="1662"/>
      <c r="GJ7" s="1666"/>
      <c r="GK7" s="539"/>
    </row>
    <row r="8" spans="1:243" s="489" customFormat="1" ht="11.1" customHeight="1" x14ac:dyDescent="0.2">
      <c r="A8" s="637"/>
      <c r="B8" s="64" t="s">
        <v>146</v>
      </c>
      <c r="C8" s="458">
        <f t="shared" si="6"/>
        <v>1</v>
      </c>
      <c r="D8" s="457">
        <f t="shared" si="7"/>
        <v>7.2992700729927005E-3</v>
      </c>
      <c r="E8" s="413">
        <f t="array" ref="E8">MIN(IF(BC8:GJ8&gt;=1,$BC$3:$GJ$3))</f>
        <v>39809</v>
      </c>
      <c r="F8" s="410">
        <f t="array" ref="F8">MAX(IF(BC8:GJ8&gt;=1,$BC$3:$GJ$3))</f>
        <v>39809</v>
      </c>
      <c r="G8" s="452">
        <f t="shared" si="8"/>
        <v>1</v>
      </c>
      <c r="H8" s="456">
        <f t="shared" si="9"/>
        <v>1</v>
      </c>
      <c r="I8" s="639">
        <f t="shared" si="10"/>
        <v>1</v>
      </c>
      <c r="J8" s="381">
        <f t="array" ref="J8">IF((G8&gt;=1),MAX(IF(BC8:GJ8=1,$BC$3:$GJ$3)),"-")</f>
        <v>39809</v>
      </c>
      <c r="K8" s="775">
        <f t="array" ref="K8">IF((G8&gt;=1),MAX(IF(BC8:GJ8=1,$BC$2:$GJ$2)),"-")</f>
        <v>15</v>
      </c>
      <c r="L8" s="390">
        <f t="shared" ca="1" si="11"/>
        <v>0</v>
      </c>
      <c r="M8" s="390">
        <f t="shared" ca="1" si="12"/>
        <v>122</v>
      </c>
      <c r="N8" s="455">
        <f t="shared" si="13"/>
        <v>0</v>
      </c>
      <c r="O8" s="454">
        <f t="shared" si="14"/>
        <v>0</v>
      </c>
      <c r="P8" s="162">
        <f t="shared" si="15"/>
        <v>0</v>
      </c>
      <c r="Q8" s="453">
        <f t="shared" si="16"/>
        <v>0</v>
      </c>
      <c r="R8" s="452">
        <f t="shared" si="17"/>
        <v>1</v>
      </c>
      <c r="S8" s="451">
        <f t="shared" si="18"/>
        <v>1</v>
      </c>
      <c r="T8" s="368">
        <f t="shared" si="19"/>
        <v>1</v>
      </c>
      <c r="U8" s="163">
        <f t="shared" si="20"/>
        <v>1</v>
      </c>
      <c r="V8" s="369">
        <f t="shared" si="21"/>
        <v>1</v>
      </c>
      <c r="W8" s="164">
        <f t="shared" si="22"/>
        <v>1</v>
      </c>
      <c r="X8" s="165">
        <f t="array" ref="X8">SUM(1*(BC$5:GJ$5=BC8:GJ8))-1</f>
        <v>0</v>
      </c>
      <c r="Y8" s="166">
        <f t="shared" si="23"/>
        <v>0</v>
      </c>
      <c r="Z8" s="395">
        <f t="shared" si="24"/>
        <v>1</v>
      </c>
      <c r="AA8" s="395">
        <f t="shared" si="25"/>
        <v>10</v>
      </c>
      <c r="AB8" s="403">
        <f t="shared" si="26"/>
        <v>0.1</v>
      </c>
      <c r="AC8" s="3487">
        <f t="shared" si="27"/>
        <v>0</v>
      </c>
      <c r="AD8" s="3488">
        <f t="shared" si="28"/>
        <v>0</v>
      </c>
      <c r="AE8" s="3489">
        <f t="shared" si="29"/>
        <v>0</v>
      </c>
      <c r="AF8" s="3490">
        <f t="shared" si="30"/>
        <v>0</v>
      </c>
      <c r="AG8" s="3491">
        <f t="shared" si="31"/>
        <v>1</v>
      </c>
      <c r="AH8" s="3492">
        <f t="shared" si="32"/>
        <v>1</v>
      </c>
      <c r="AI8" s="3493">
        <f t="shared" si="33"/>
        <v>0</v>
      </c>
      <c r="AJ8" s="3494">
        <f t="shared" si="34"/>
        <v>0</v>
      </c>
      <c r="AK8" s="3495">
        <f t="shared" si="35"/>
        <v>0</v>
      </c>
      <c r="AL8" s="3496">
        <f t="shared" si="36"/>
        <v>0</v>
      </c>
      <c r="AM8" s="3497">
        <f t="shared" si="37"/>
        <v>0</v>
      </c>
      <c r="AN8" s="3498">
        <f t="shared" si="38"/>
        <v>0</v>
      </c>
      <c r="AO8" s="3499">
        <f t="shared" si="39"/>
        <v>0</v>
      </c>
      <c r="AP8" s="3500">
        <f t="shared" si="40"/>
        <v>0</v>
      </c>
      <c r="AQ8" s="3487">
        <f t="shared" si="41"/>
        <v>0</v>
      </c>
      <c r="AR8" s="3488">
        <f t="shared" si="42"/>
        <v>0</v>
      </c>
      <c r="AS8" s="3489">
        <f t="shared" si="43"/>
        <v>0</v>
      </c>
      <c r="AT8" s="3490">
        <f t="shared" si="44"/>
        <v>0</v>
      </c>
      <c r="AU8" s="3491">
        <f t="shared" si="45"/>
        <v>0</v>
      </c>
      <c r="AV8" s="3492">
        <f t="shared" si="46"/>
        <v>0</v>
      </c>
      <c r="AW8" s="3493">
        <f t="shared" si="47"/>
        <v>0</v>
      </c>
      <c r="AX8" s="3494">
        <f t="shared" si="48"/>
        <v>0</v>
      </c>
      <c r="AY8" s="3495">
        <f t="shared" si="49"/>
        <v>0</v>
      </c>
      <c r="AZ8" s="3496">
        <f t="shared" si="50"/>
        <v>0</v>
      </c>
      <c r="BA8" s="3497">
        <f t="shared" si="51"/>
        <v>0</v>
      </c>
      <c r="BB8" s="3498">
        <f t="shared" si="52"/>
        <v>0</v>
      </c>
      <c r="BC8" s="97"/>
      <c r="BD8" s="88"/>
      <c r="BE8" s="88"/>
      <c r="BF8" s="89"/>
      <c r="BG8" s="89"/>
      <c r="BH8" s="89"/>
      <c r="BI8" s="89"/>
      <c r="BJ8" s="89"/>
      <c r="BK8" s="89"/>
      <c r="BL8" s="89"/>
      <c r="BM8" s="89"/>
      <c r="BN8" s="90"/>
      <c r="BO8" s="90"/>
      <c r="BP8" s="90"/>
      <c r="BQ8" s="90">
        <v>1</v>
      </c>
      <c r="BR8" s="90"/>
      <c r="BS8" s="90"/>
      <c r="BT8" s="90"/>
      <c r="BU8" s="90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89"/>
      <c r="EA8" s="89"/>
      <c r="EB8" s="89"/>
      <c r="EC8" s="96"/>
      <c r="ED8" s="96"/>
      <c r="EE8" s="110"/>
      <c r="EF8" s="110"/>
      <c r="EG8" s="110"/>
      <c r="EH8" s="110"/>
      <c r="EI8" s="110"/>
      <c r="EJ8" s="110"/>
      <c r="EK8" s="110"/>
      <c r="EL8" s="110"/>
      <c r="EM8" s="372"/>
      <c r="EN8" s="372"/>
      <c r="EO8" s="372"/>
      <c r="EP8" s="372"/>
      <c r="EQ8" s="372"/>
      <c r="ER8" s="372"/>
      <c r="ES8" s="525"/>
      <c r="ET8" s="525"/>
      <c r="EU8" s="525"/>
      <c r="EV8" s="525"/>
      <c r="EW8" s="525"/>
      <c r="EX8" s="525"/>
      <c r="EY8" s="525"/>
      <c r="EZ8" s="525"/>
      <c r="FA8" s="648"/>
      <c r="FB8" s="648"/>
      <c r="FC8" s="648"/>
      <c r="FD8" s="648"/>
      <c r="FE8" s="648"/>
      <c r="FF8" s="648"/>
      <c r="FG8" s="648"/>
      <c r="FH8" s="648"/>
      <c r="FI8" s="648"/>
      <c r="FJ8" s="648"/>
      <c r="FK8" s="648"/>
      <c r="FL8" s="648"/>
      <c r="FM8" s="648"/>
      <c r="FN8" s="648"/>
      <c r="FO8" s="767"/>
      <c r="FP8" s="767"/>
      <c r="FQ8" s="767"/>
      <c r="FR8" s="767"/>
      <c r="FS8" s="767"/>
      <c r="FT8" s="767"/>
      <c r="FU8" s="767"/>
      <c r="FV8" s="767"/>
      <c r="FW8" s="767"/>
      <c r="FX8" s="767"/>
      <c r="FY8" s="767"/>
      <c r="FZ8" s="767"/>
      <c r="GA8" s="767"/>
      <c r="GB8" s="767"/>
      <c r="GC8" s="1662"/>
      <c r="GD8" s="1662"/>
      <c r="GE8" s="1662"/>
      <c r="GF8" s="1662"/>
      <c r="GG8" s="1662"/>
      <c r="GH8" s="1662"/>
      <c r="GI8" s="1662"/>
      <c r="GJ8" s="1666"/>
      <c r="GK8" s="540"/>
    </row>
    <row r="9" spans="1:243" s="489" customFormat="1" ht="11.1" customHeight="1" x14ac:dyDescent="0.2">
      <c r="A9" s="640" t="s">
        <v>161</v>
      </c>
      <c r="B9" s="59" t="s">
        <v>160</v>
      </c>
      <c r="C9" s="458">
        <f t="shared" si="6"/>
        <v>2</v>
      </c>
      <c r="D9" s="457">
        <f t="shared" si="7"/>
        <v>1.4598540145985401E-2</v>
      </c>
      <c r="E9" s="413">
        <f t="array" ref="E9">MIN(IF(BC9:GJ9&gt;=1,$BC$3:$GJ$3))</f>
        <v>41362</v>
      </c>
      <c r="F9" s="410">
        <f t="array" ref="F9">MAX(IF(BC9:GJ9&gt;=1,$BC$3:$GJ$3))</f>
        <v>41397</v>
      </c>
      <c r="G9" s="452">
        <f t="shared" si="8"/>
        <v>0</v>
      </c>
      <c r="H9" s="456">
        <f t="shared" si="9"/>
        <v>0</v>
      </c>
      <c r="I9" s="639" t="str">
        <f t="shared" si="10"/>
        <v>-</v>
      </c>
      <c r="J9" s="381" t="str">
        <f t="array" ref="J9">IF((G9&gt;=1),MAX(IF(BC9:GJ9=1,$BC$3:$GJ$3)),"-")</f>
        <v>-</v>
      </c>
      <c r="K9" s="775" t="str">
        <f t="array" ref="K9">IF((G9&gt;=1),MAX(IF(BC9:GJ9=1,$BC$2:$GJ$2)),"-")</f>
        <v>-</v>
      </c>
      <c r="L9" s="390">
        <f t="shared" ca="1" si="11"/>
        <v>2</v>
      </c>
      <c r="M9" s="390" t="str">
        <f t="shared" ca="1" si="12"/>
        <v>-</v>
      </c>
      <c r="N9" s="455">
        <f t="shared" si="13"/>
        <v>0</v>
      </c>
      <c r="O9" s="454">
        <f t="shared" si="14"/>
        <v>0</v>
      </c>
      <c r="P9" s="162">
        <f t="shared" si="15"/>
        <v>0</v>
      </c>
      <c r="Q9" s="453">
        <f t="shared" si="16"/>
        <v>0</v>
      </c>
      <c r="R9" s="452">
        <f t="shared" si="17"/>
        <v>0</v>
      </c>
      <c r="S9" s="451">
        <f t="shared" si="18"/>
        <v>0</v>
      </c>
      <c r="T9" s="368">
        <f t="shared" si="19"/>
        <v>0</v>
      </c>
      <c r="U9" s="163">
        <f t="shared" si="20"/>
        <v>0</v>
      </c>
      <c r="V9" s="369">
        <f t="shared" si="21"/>
        <v>0</v>
      </c>
      <c r="W9" s="164">
        <f t="shared" si="22"/>
        <v>0</v>
      </c>
      <c r="X9" s="165">
        <f t="array" ref="X9">SUM(1*(BC$5:GJ$5=BC9:GJ9))-1</f>
        <v>0</v>
      </c>
      <c r="Y9" s="166">
        <f t="shared" si="23"/>
        <v>0</v>
      </c>
      <c r="Z9" s="395">
        <f t="shared" si="24"/>
        <v>12.5</v>
      </c>
      <c r="AA9" s="395">
        <f t="shared" si="25"/>
        <v>15.5</v>
      </c>
      <c r="AB9" s="403">
        <f t="shared" si="26"/>
        <v>0.80645161290322576</v>
      </c>
      <c r="AC9" s="3487">
        <f t="shared" si="27"/>
        <v>0</v>
      </c>
      <c r="AD9" s="3488">
        <f t="shared" si="28"/>
        <v>0</v>
      </c>
      <c r="AE9" s="3489">
        <f t="shared" si="29"/>
        <v>0</v>
      </c>
      <c r="AF9" s="3490">
        <f t="shared" si="30"/>
        <v>0</v>
      </c>
      <c r="AG9" s="3491">
        <f t="shared" si="31"/>
        <v>0</v>
      </c>
      <c r="AH9" s="3492">
        <f t="shared" si="32"/>
        <v>0</v>
      </c>
      <c r="AI9" s="3493">
        <f t="shared" si="33"/>
        <v>0</v>
      </c>
      <c r="AJ9" s="3494">
        <f t="shared" si="34"/>
        <v>0</v>
      </c>
      <c r="AK9" s="3495">
        <f t="shared" si="35"/>
        <v>0</v>
      </c>
      <c r="AL9" s="3496">
        <f t="shared" si="36"/>
        <v>0</v>
      </c>
      <c r="AM9" s="3497">
        <f t="shared" si="37"/>
        <v>0</v>
      </c>
      <c r="AN9" s="3498">
        <f t="shared" si="38"/>
        <v>0</v>
      </c>
      <c r="AO9" s="3499">
        <f t="shared" si="39"/>
        <v>2</v>
      </c>
      <c r="AP9" s="3500">
        <f t="shared" si="40"/>
        <v>0</v>
      </c>
      <c r="AQ9" s="3487">
        <f t="shared" si="41"/>
        <v>0</v>
      </c>
      <c r="AR9" s="3488">
        <f t="shared" si="42"/>
        <v>0</v>
      </c>
      <c r="AS9" s="3489">
        <f t="shared" si="43"/>
        <v>0</v>
      </c>
      <c r="AT9" s="3490">
        <f t="shared" si="44"/>
        <v>0</v>
      </c>
      <c r="AU9" s="3491">
        <f t="shared" si="45"/>
        <v>0</v>
      </c>
      <c r="AV9" s="3492">
        <f t="shared" si="46"/>
        <v>0</v>
      </c>
      <c r="AW9" s="3493">
        <f t="shared" si="47"/>
        <v>0</v>
      </c>
      <c r="AX9" s="3494">
        <f t="shared" si="48"/>
        <v>0</v>
      </c>
      <c r="AY9" s="3495">
        <f t="shared" si="49"/>
        <v>0</v>
      </c>
      <c r="AZ9" s="3496">
        <f t="shared" si="50"/>
        <v>0</v>
      </c>
      <c r="BA9" s="3497">
        <f t="shared" si="51"/>
        <v>0</v>
      </c>
      <c r="BB9" s="3498">
        <f t="shared" si="52"/>
        <v>0</v>
      </c>
      <c r="BC9" s="97"/>
      <c r="BD9" s="88"/>
      <c r="BE9" s="88"/>
      <c r="BF9" s="89"/>
      <c r="BG9" s="89"/>
      <c r="BH9" s="89"/>
      <c r="BI9" s="89"/>
      <c r="BJ9" s="89"/>
      <c r="BK9" s="89"/>
      <c r="BL9" s="89"/>
      <c r="BM9" s="89"/>
      <c r="BN9" s="98"/>
      <c r="BO9" s="98"/>
      <c r="BP9" s="98"/>
      <c r="BQ9" s="98"/>
      <c r="BR9" s="98"/>
      <c r="BS9" s="98"/>
      <c r="BT9" s="98"/>
      <c r="BU9" s="90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>
        <v>12</v>
      </c>
      <c r="DL9" s="94">
        <v>13</v>
      </c>
      <c r="DM9" s="94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89"/>
      <c r="EA9" s="89"/>
      <c r="EB9" s="89"/>
      <c r="EC9" s="96"/>
      <c r="ED9" s="96"/>
      <c r="EE9" s="110"/>
      <c r="EF9" s="110"/>
      <c r="EG9" s="110"/>
      <c r="EH9" s="110"/>
      <c r="EI9" s="110"/>
      <c r="EJ9" s="110"/>
      <c r="EK9" s="110"/>
      <c r="EL9" s="110"/>
      <c r="EM9" s="372"/>
      <c r="EN9" s="372"/>
      <c r="EO9" s="372"/>
      <c r="EP9" s="372"/>
      <c r="EQ9" s="372"/>
      <c r="ER9" s="372"/>
      <c r="ES9" s="525"/>
      <c r="ET9" s="525"/>
      <c r="EU9" s="525"/>
      <c r="EV9" s="525"/>
      <c r="EW9" s="525"/>
      <c r="EX9" s="525"/>
      <c r="EY9" s="525"/>
      <c r="EZ9" s="525"/>
      <c r="FA9" s="648"/>
      <c r="FB9" s="648"/>
      <c r="FC9" s="648"/>
      <c r="FD9" s="648"/>
      <c r="FE9" s="648"/>
      <c r="FF9" s="648"/>
      <c r="FG9" s="648"/>
      <c r="FH9" s="648"/>
      <c r="FI9" s="648"/>
      <c r="FJ9" s="648"/>
      <c r="FK9" s="648"/>
      <c r="FL9" s="648"/>
      <c r="FM9" s="648"/>
      <c r="FN9" s="648"/>
      <c r="FO9" s="767"/>
      <c r="FP9" s="767"/>
      <c r="FQ9" s="767"/>
      <c r="FR9" s="767"/>
      <c r="FS9" s="767"/>
      <c r="FT9" s="767"/>
      <c r="FU9" s="767"/>
      <c r="FV9" s="767"/>
      <c r="FW9" s="767"/>
      <c r="FX9" s="767"/>
      <c r="FY9" s="767"/>
      <c r="FZ9" s="767"/>
      <c r="GA9" s="767"/>
      <c r="GB9" s="767"/>
      <c r="GC9" s="1662"/>
      <c r="GD9" s="1662"/>
      <c r="GE9" s="1662"/>
      <c r="GF9" s="1662"/>
      <c r="GG9" s="1662"/>
      <c r="GH9" s="1662"/>
      <c r="GI9" s="1662"/>
      <c r="GJ9" s="1666"/>
    </row>
    <row r="10" spans="1:243" s="489" customFormat="1" ht="11.1" customHeight="1" x14ac:dyDescent="0.2">
      <c r="A10" s="640"/>
      <c r="B10" s="59" t="s">
        <v>80</v>
      </c>
      <c r="C10" s="458">
        <f t="shared" si="6"/>
        <v>1</v>
      </c>
      <c r="D10" s="457">
        <f t="shared" si="7"/>
        <v>7.2992700729927005E-3</v>
      </c>
      <c r="E10" s="413">
        <f t="array" ref="E10">MIN(IF(BC10:GJ10&gt;=1,$BC$3:$GJ$3))</f>
        <v>40571</v>
      </c>
      <c r="F10" s="410">
        <f t="array" ref="F10">MAX(IF(BC10:GJ10&gt;=1,$BC$3:$GJ$3))</f>
        <v>40571</v>
      </c>
      <c r="G10" s="452">
        <f t="shared" si="8"/>
        <v>0</v>
      </c>
      <c r="H10" s="456">
        <f t="shared" si="9"/>
        <v>0</v>
      </c>
      <c r="I10" s="639" t="str">
        <f t="shared" si="10"/>
        <v>-</v>
      </c>
      <c r="J10" s="381" t="str">
        <f t="array" ref="J10">IF((G10&gt;=1),MAX(IF(BC10:GJ10=1,$BC$3:$GJ$3)),"-")</f>
        <v>-</v>
      </c>
      <c r="K10" s="775" t="str">
        <f t="array" ref="K10">IF((G10&gt;=1),MAX(IF(BC10:GJ10=1,$BC$2:$GJ$2)),"-")</f>
        <v>-</v>
      </c>
      <c r="L10" s="390">
        <f t="shared" ca="1" si="11"/>
        <v>1</v>
      </c>
      <c r="M10" s="390" t="str">
        <f t="shared" ca="1" si="12"/>
        <v>-</v>
      </c>
      <c r="N10" s="455">
        <f t="shared" si="13"/>
        <v>0</v>
      </c>
      <c r="O10" s="454">
        <f t="shared" si="14"/>
        <v>0</v>
      </c>
      <c r="P10" s="162">
        <f t="shared" si="15"/>
        <v>0</v>
      </c>
      <c r="Q10" s="453">
        <f t="shared" si="16"/>
        <v>0</v>
      </c>
      <c r="R10" s="452">
        <f t="shared" si="17"/>
        <v>0</v>
      </c>
      <c r="S10" s="451">
        <f t="shared" si="18"/>
        <v>0</v>
      </c>
      <c r="T10" s="368">
        <f t="shared" si="19"/>
        <v>0</v>
      </c>
      <c r="U10" s="163">
        <f t="shared" si="20"/>
        <v>0</v>
      </c>
      <c r="V10" s="369">
        <f t="shared" si="21"/>
        <v>1</v>
      </c>
      <c r="W10" s="164">
        <f t="shared" si="22"/>
        <v>1</v>
      </c>
      <c r="X10" s="165">
        <f t="array" ref="X10">SUM(1*(BC$5:GJ$5=BC10:GJ10))-1</f>
        <v>0</v>
      </c>
      <c r="Y10" s="166">
        <f t="shared" si="23"/>
        <v>0</v>
      </c>
      <c r="Z10" s="395">
        <f t="shared" si="24"/>
        <v>5</v>
      </c>
      <c r="AA10" s="395">
        <f t="shared" si="25"/>
        <v>10</v>
      </c>
      <c r="AB10" s="403">
        <f t="shared" si="26"/>
        <v>0.5</v>
      </c>
      <c r="AC10" s="3487">
        <f t="shared" si="27"/>
        <v>0</v>
      </c>
      <c r="AD10" s="3488">
        <f t="shared" si="28"/>
        <v>0</v>
      </c>
      <c r="AE10" s="3489">
        <f t="shared" si="29"/>
        <v>0</v>
      </c>
      <c r="AF10" s="3490">
        <f t="shared" si="30"/>
        <v>0</v>
      </c>
      <c r="AG10" s="3491">
        <f t="shared" si="31"/>
        <v>0</v>
      </c>
      <c r="AH10" s="3492">
        <f t="shared" si="32"/>
        <v>0</v>
      </c>
      <c r="AI10" s="3493">
        <f t="shared" si="33"/>
        <v>0</v>
      </c>
      <c r="AJ10" s="3494">
        <f t="shared" si="34"/>
        <v>0</v>
      </c>
      <c r="AK10" s="3495">
        <f t="shared" si="35"/>
        <v>1</v>
      </c>
      <c r="AL10" s="3496">
        <f t="shared" si="36"/>
        <v>0</v>
      </c>
      <c r="AM10" s="3497">
        <f t="shared" si="37"/>
        <v>0</v>
      </c>
      <c r="AN10" s="3498">
        <f t="shared" si="38"/>
        <v>0</v>
      </c>
      <c r="AO10" s="3499">
        <f t="shared" si="39"/>
        <v>0</v>
      </c>
      <c r="AP10" s="3500">
        <f t="shared" si="40"/>
        <v>0</v>
      </c>
      <c r="AQ10" s="3487">
        <f t="shared" si="41"/>
        <v>0</v>
      </c>
      <c r="AR10" s="3488">
        <f t="shared" si="42"/>
        <v>0</v>
      </c>
      <c r="AS10" s="3489">
        <f t="shared" si="43"/>
        <v>0</v>
      </c>
      <c r="AT10" s="3490">
        <f t="shared" si="44"/>
        <v>0</v>
      </c>
      <c r="AU10" s="3491">
        <f t="shared" si="45"/>
        <v>0</v>
      </c>
      <c r="AV10" s="3492">
        <f t="shared" si="46"/>
        <v>0</v>
      </c>
      <c r="AW10" s="3493">
        <f t="shared" si="47"/>
        <v>0</v>
      </c>
      <c r="AX10" s="3494">
        <f t="shared" si="48"/>
        <v>0</v>
      </c>
      <c r="AY10" s="3495">
        <f t="shared" si="49"/>
        <v>0</v>
      </c>
      <c r="AZ10" s="3496">
        <f t="shared" si="50"/>
        <v>0</v>
      </c>
      <c r="BA10" s="3497">
        <f t="shared" si="51"/>
        <v>0</v>
      </c>
      <c r="BB10" s="3498">
        <f t="shared" si="52"/>
        <v>0</v>
      </c>
      <c r="BC10" s="97"/>
      <c r="BD10" s="88"/>
      <c r="BE10" s="88"/>
      <c r="BF10" s="89"/>
      <c r="BG10" s="89"/>
      <c r="BH10" s="89"/>
      <c r="BI10" s="89"/>
      <c r="BJ10" s="89"/>
      <c r="BK10" s="89"/>
      <c r="BL10" s="89"/>
      <c r="BM10" s="89"/>
      <c r="BN10" s="98"/>
      <c r="BO10" s="98"/>
      <c r="BP10" s="98"/>
      <c r="BQ10" s="98"/>
      <c r="BR10" s="98"/>
      <c r="BS10" s="98"/>
      <c r="BT10" s="98"/>
      <c r="BU10" s="90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2"/>
      <c r="CG10" s="92"/>
      <c r="CH10" s="92"/>
      <c r="CI10" s="92"/>
      <c r="CJ10" s="92">
        <v>5</v>
      </c>
      <c r="CK10" s="92"/>
      <c r="CL10" s="92"/>
      <c r="CM10" s="92"/>
      <c r="CN10" s="92"/>
      <c r="CO10" s="92"/>
      <c r="CP10" s="92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89"/>
      <c r="EA10" s="89"/>
      <c r="EB10" s="89"/>
      <c r="EC10" s="96"/>
      <c r="ED10" s="96"/>
      <c r="EE10" s="110"/>
      <c r="EF10" s="110"/>
      <c r="EG10" s="110"/>
      <c r="EH10" s="110"/>
      <c r="EI10" s="110"/>
      <c r="EJ10" s="110"/>
      <c r="EK10" s="110"/>
      <c r="EL10" s="110"/>
      <c r="EM10" s="372"/>
      <c r="EN10" s="372"/>
      <c r="EO10" s="372"/>
      <c r="EP10" s="372"/>
      <c r="EQ10" s="372"/>
      <c r="ER10" s="372"/>
      <c r="ES10" s="525"/>
      <c r="ET10" s="525"/>
      <c r="EU10" s="525"/>
      <c r="EV10" s="525"/>
      <c r="EW10" s="525"/>
      <c r="EX10" s="525"/>
      <c r="EY10" s="525"/>
      <c r="EZ10" s="525"/>
      <c r="FA10" s="648"/>
      <c r="FB10" s="648"/>
      <c r="FC10" s="648"/>
      <c r="FD10" s="648"/>
      <c r="FE10" s="648"/>
      <c r="FF10" s="648"/>
      <c r="FG10" s="648"/>
      <c r="FH10" s="648"/>
      <c r="FI10" s="648"/>
      <c r="FJ10" s="648"/>
      <c r="FK10" s="648"/>
      <c r="FL10" s="648"/>
      <c r="FM10" s="648"/>
      <c r="FN10" s="648"/>
      <c r="FO10" s="767"/>
      <c r="FP10" s="767"/>
      <c r="FQ10" s="767"/>
      <c r="FR10" s="767"/>
      <c r="FS10" s="767"/>
      <c r="FT10" s="767"/>
      <c r="FU10" s="767"/>
      <c r="FV10" s="767"/>
      <c r="FW10" s="767"/>
      <c r="FX10" s="767"/>
      <c r="FY10" s="767"/>
      <c r="FZ10" s="767"/>
      <c r="GA10" s="767"/>
      <c r="GB10" s="767"/>
      <c r="GC10" s="1662"/>
      <c r="GD10" s="1662"/>
      <c r="GE10" s="1662"/>
      <c r="GF10" s="1662"/>
      <c r="GG10" s="1662"/>
      <c r="GH10" s="1662"/>
      <c r="GI10" s="1662"/>
      <c r="GJ10" s="1666"/>
    </row>
    <row r="11" spans="1:243" s="489" customFormat="1" ht="11.1" customHeight="1" x14ac:dyDescent="0.2">
      <c r="A11" s="640"/>
      <c r="B11" s="59" t="s">
        <v>47</v>
      </c>
      <c r="C11" s="458">
        <f t="shared" si="6"/>
        <v>1</v>
      </c>
      <c r="D11" s="457">
        <f t="shared" si="7"/>
        <v>7.2992700729927005E-3</v>
      </c>
      <c r="E11" s="413">
        <f t="array" ref="E11">MIN(IF(BC11:GJ11&gt;=1,$BC$3:$GJ$3))</f>
        <v>39963</v>
      </c>
      <c r="F11" s="410">
        <f t="array" ref="F11">MAX(IF(BC11:GJ11&gt;=1,$BC$3:$GJ$3))</f>
        <v>39963</v>
      </c>
      <c r="G11" s="452">
        <f t="shared" si="8"/>
        <v>0</v>
      </c>
      <c r="H11" s="456">
        <f t="shared" si="9"/>
        <v>0</v>
      </c>
      <c r="I11" s="639" t="str">
        <f t="shared" si="10"/>
        <v>-</v>
      </c>
      <c r="J11" s="381" t="str">
        <f t="array" ref="J11">IF((G11&gt;=1),MAX(IF(BC11:GJ11=1,$BC$3:$GJ$3)),"-")</f>
        <v>-</v>
      </c>
      <c r="K11" s="775" t="str">
        <f t="array" ref="K11">IF((G11&gt;=1),MAX(IF(BC11:GJ11=1,$BC$2:$GJ$2)),"-")</f>
        <v>-</v>
      </c>
      <c r="L11" s="390">
        <f t="shared" ca="1" si="11"/>
        <v>1</v>
      </c>
      <c r="M11" s="390" t="str">
        <f t="shared" ca="1" si="12"/>
        <v>-</v>
      </c>
      <c r="N11" s="455">
        <f t="shared" si="13"/>
        <v>0</v>
      </c>
      <c r="O11" s="454">
        <f t="shared" si="14"/>
        <v>0</v>
      </c>
      <c r="P11" s="162">
        <f t="shared" si="15"/>
        <v>0</v>
      </c>
      <c r="Q11" s="453">
        <f t="shared" si="16"/>
        <v>0</v>
      </c>
      <c r="R11" s="452">
        <f t="shared" si="17"/>
        <v>0</v>
      </c>
      <c r="S11" s="451">
        <f t="shared" si="18"/>
        <v>0</v>
      </c>
      <c r="T11" s="368">
        <f t="shared" si="19"/>
        <v>0</v>
      </c>
      <c r="U11" s="163">
        <f t="shared" si="20"/>
        <v>0</v>
      </c>
      <c r="V11" s="369">
        <f t="shared" si="21"/>
        <v>0</v>
      </c>
      <c r="W11" s="164">
        <f t="shared" si="22"/>
        <v>0</v>
      </c>
      <c r="X11" s="165">
        <f t="array" ref="X11">SUM(1*(BC$5:GJ$5=BC11:GJ11))-1</f>
        <v>0</v>
      </c>
      <c r="Y11" s="166">
        <f t="shared" si="23"/>
        <v>0</v>
      </c>
      <c r="Z11" s="395">
        <f t="shared" si="24"/>
        <v>8</v>
      </c>
      <c r="AA11" s="395">
        <f t="shared" si="25"/>
        <v>12</v>
      </c>
      <c r="AB11" s="403">
        <f t="shared" si="26"/>
        <v>0.66666666666666663</v>
      </c>
      <c r="AC11" s="3487">
        <f t="shared" si="27"/>
        <v>0</v>
      </c>
      <c r="AD11" s="3488">
        <f t="shared" si="28"/>
        <v>0</v>
      </c>
      <c r="AE11" s="3489">
        <f t="shared" si="29"/>
        <v>0</v>
      </c>
      <c r="AF11" s="3490">
        <f t="shared" si="30"/>
        <v>0</v>
      </c>
      <c r="AG11" s="3491">
        <f t="shared" si="31"/>
        <v>1</v>
      </c>
      <c r="AH11" s="3492">
        <f t="shared" si="32"/>
        <v>0</v>
      </c>
      <c r="AI11" s="3493">
        <f t="shared" si="33"/>
        <v>0</v>
      </c>
      <c r="AJ11" s="3494">
        <f t="shared" si="34"/>
        <v>0</v>
      </c>
      <c r="AK11" s="3495">
        <f t="shared" si="35"/>
        <v>0</v>
      </c>
      <c r="AL11" s="3496">
        <f t="shared" si="36"/>
        <v>0</v>
      </c>
      <c r="AM11" s="3497">
        <f t="shared" si="37"/>
        <v>0</v>
      </c>
      <c r="AN11" s="3498">
        <f t="shared" si="38"/>
        <v>0</v>
      </c>
      <c r="AO11" s="3499">
        <f t="shared" si="39"/>
        <v>0</v>
      </c>
      <c r="AP11" s="3500">
        <f t="shared" si="40"/>
        <v>0</v>
      </c>
      <c r="AQ11" s="3487">
        <f t="shared" si="41"/>
        <v>0</v>
      </c>
      <c r="AR11" s="3488">
        <f t="shared" si="42"/>
        <v>0</v>
      </c>
      <c r="AS11" s="3489">
        <f t="shared" si="43"/>
        <v>0</v>
      </c>
      <c r="AT11" s="3490">
        <f t="shared" si="44"/>
        <v>0</v>
      </c>
      <c r="AU11" s="3491">
        <f t="shared" si="45"/>
        <v>0</v>
      </c>
      <c r="AV11" s="3492">
        <f t="shared" si="46"/>
        <v>0</v>
      </c>
      <c r="AW11" s="3493">
        <f t="shared" si="47"/>
        <v>0</v>
      </c>
      <c r="AX11" s="3494">
        <f t="shared" si="48"/>
        <v>0</v>
      </c>
      <c r="AY11" s="3495">
        <f t="shared" si="49"/>
        <v>0</v>
      </c>
      <c r="AZ11" s="3496">
        <f t="shared" si="50"/>
        <v>0</v>
      </c>
      <c r="BA11" s="3497">
        <f t="shared" si="51"/>
        <v>0</v>
      </c>
      <c r="BB11" s="3498">
        <f t="shared" si="52"/>
        <v>0</v>
      </c>
      <c r="BC11" s="97"/>
      <c r="BD11" s="88"/>
      <c r="BE11" s="88"/>
      <c r="BF11" s="89"/>
      <c r="BG11" s="89"/>
      <c r="BH11" s="89"/>
      <c r="BI11" s="89"/>
      <c r="BJ11" s="89"/>
      <c r="BK11" s="89"/>
      <c r="BL11" s="89"/>
      <c r="BM11" s="89"/>
      <c r="BN11" s="90"/>
      <c r="BO11" s="90"/>
      <c r="BP11" s="90"/>
      <c r="BQ11" s="90"/>
      <c r="BR11" s="90"/>
      <c r="BS11" s="90"/>
      <c r="BT11" s="90"/>
      <c r="BU11" s="90">
        <v>8</v>
      </c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89"/>
      <c r="EA11" s="89"/>
      <c r="EB11" s="89"/>
      <c r="EC11" s="96"/>
      <c r="ED11" s="96"/>
      <c r="EE11" s="110"/>
      <c r="EF11" s="110"/>
      <c r="EG11" s="110"/>
      <c r="EH11" s="110"/>
      <c r="EI11" s="110"/>
      <c r="EJ11" s="110"/>
      <c r="EK11" s="110"/>
      <c r="EL11" s="110"/>
      <c r="EM11" s="372"/>
      <c r="EN11" s="372"/>
      <c r="EO11" s="372"/>
      <c r="EP11" s="372"/>
      <c r="EQ11" s="372"/>
      <c r="ER11" s="372"/>
      <c r="ES11" s="525"/>
      <c r="ET11" s="525"/>
      <c r="EU11" s="525"/>
      <c r="EV11" s="525"/>
      <c r="EW11" s="525"/>
      <c r="EX11" s="525"/>
      <c r="EY11" s="525"/>
      <c r="EZ11" s="525"/>
      <c r="FA11" s="648"/>
      <c r="FB11" s="648"/>
      <c r="FC11" s="648"/>
      <c r="FD11" s="648"/>
      <c r="FE11" s="648"/>
      <c r="FF11" s="648"/>
      <c r="FG11" s="648"/>
      <c r="FH11" s="648"/>
      <c r="FI11" s="648"/>
      <c r="FJ11" s="648"/>
      <c r="FK11" s="648"/>
      <c r="FL11" s="648"/>
      <c r="FM11" s="648"/>
      <c r="FN11" s="648"/>
      <c r="FO11" s="767"/>
      <c r="FP11" s="767"/>
      <c r="FQ11" s="767"/>
      <c r="FR11" s="767"/>
      <c r="FS11" s="767"/>
      <c r="FT11" s="767"/>
      <c r="FU11" s="767"/>
      <c r="FV11" s="767"/>
      <c r="FW11" s="767"/>
      <c r="FX11" s="767"/>
      <c r="FY11" s="767"/>
      <c r="FZ11" s="767"/>
      <c r="GA11" s="767"/>
      <c r="GB11" s="767"/>
      <c r="GC11" s="1662"/>
      <c r="GD11" s="1662"/>
      <c r="GE11" s="1662"/>
      <c r="GF11" s="1662"/>
      <c r="GG11" s="1662"/>
      <c r="GH11" s="1662"/>
      <c r="GI11" s="1662"/>
      <c r="GJ11" s="1666"/>
    </row>
    <row r="12" spans="1:243" s="489" customFormat="1" ht="11.1" customHeight="1" x14ac:dyDescent="0.2">
      <c r="A12" s="640" t="s">
        <v>283</v>
      </c>
      <c r="B12" s="246" t="s">
        <v>284</v>
      </c>
      <c r="C12" s="458">
        <f t="shared" si="6"/>
        <v>29</v>
      </c>
      <c r="D12" s="457">
        <f t="shared" si="7"/>
        <v>0.21167883211678831</v>
      </c>
      <c r="E12" s="413">
        <f t="array" ref="E12">MIN(IF(BC12:GJ12&gt;=1,$BC$3:$GJ$3))</f>
        <v>42356</v>
      </c>
      <c r="F12" s="410">
        <f t="array" ref="F12">MAX(IF(BC12:GJ12&gt;=1,$BC$3:$GJ$3))</f>
        <v>43462</v>
      </c>
      <c r="G12" s="452">
        <f t="shared" si="8"/>
        <v>1</v>
      </c>
      <c r="H12" s="456">
        <f t="shared" si="9"/>
        <v>3.4482758620689655E-2</v>
      </c>
      <c r="I12" s="639">
        <f t="shared" si="10"/>
        <v>0.2</v>
      </c>
      <c r="J12" s="381">
        <f t="array" ref="J12">IF((G12&gt;=1),MAX(IF(BC12:GJ12=1,$BC$3:$GJ$3)),"-")</f>
        <v>43434</v>
      </c>
      <c r="K12" s="775"/>
      <c r="L12" s="390">
        <f t="shared" ca="1" si="11"/>
        <v>28</v>
      </c>
      <c r="M12" s="390">
        <f t="shared" ca="1" si="12"/>
        <v>136</v>
      </c>
      <c r="N12" s="455">
        <f t="shared" si="13"/>
        <v>4</v>
      </c>
      <c r="O12" s="454">
        <f t="shared" si="14"/>
        <v>0.13793103448275862</v>
      </c>
      <c r="P12" s="162">
        <f t="shared" si="15"/>
        <v>1</v>
      </c>
      <c r="Q12" s="453">
        <f t="shared" si="16"/>
        <v>3.4482758620689655E-2</v>
      </c>
      <c r="R12" s="452">
        <f t="shared" si="17"/>
        <v>6</v>
      </c>
      <c r="S12" s="451">
        <f t="shared" si="18"/>
        <v>0.20689655172413793</v>
      </c>
      <c r="T12" s="368">
        <f t="shared" si="19"/>
        <v>8</v>
      </c>
      <c r="U12" s="163">
        <f t="shared" si="20"/>
        <v>0.27586206896551724</v>
      </c>
      <c r="V12" s="369">
        <f t="shared" si="21"/>
        <v>17</v>
      </c>
      <c r="W12" s="164">
        <f t="shared" si="22"/>
        <v>0.58620689655172409</v>
      </c>
      <c r="X12" s="165">
        <f t="array" ref="X12">SUM(1*(BC$5:GJ$5=BC12:GJ12))-1</f>
        <v>0</v>
      </c>
      <c r="Y12" s="166">
        <f t="shared" si="23"/>
        <v>0</v>
      </c>
      <c r="Z12" s="395">
        <f t="shared" si="24"/>
        <v>7.2413793103448274</v>
      </c>
      <c r="AA12" s="395">
        <f t="shared" si="25"/>
        <v>14.96551724137931</v>
      </c>
      <c r="AB12" s="403">
        <f t="shared" si="26"/>
        <v>0.4838709677419355</v>
      </c>
      <c r="AC12" s="3487">
        <f t="shared" si="27"/>
        <v>0</v>
      </c>
      <c r="AD12" s="3488">
        <f t="shared" si="28"/>
        <v>0</v>
      </c>
      <c r="AE12" s="3489">
        <f t="shared" si="29"/>
        <v>0</v>
      </c>
      <c r="AF12" s="3490">
        <f t="shared" si="30"/>
        <v>0</v>
      </c>
      <c r="AG12" s="3491">
        <f t="shared" si="31"/>
        <v>0</v>
      </c>
      <c r="AH12" s="3492">
        <f t="shared" si="32"/>
        <v>0</v>
      </c>
      <c r="AI12" s="3493">
        <f t="shared" si="33"/>
        <v>0</v>
      </c>
      <c r="AJ12" s="3494">
        <f t="shared" si="34"/>
        <v>0</v>
      </c>
      <c r="AK12" s="3495">
        <f t="shared" si="35"/>
        <v>0</v>
      </c>
      <c r="AL12" s="3496">
        <f t="shared" si="36"/>
        <v>0</v>
      </c>
      <c r="AM12" s="3497">
        <f t="shared" si="37"/>
        <v>0</v>
      </c>
      <c r="AN12" s="3498">
        <f t="shared" si="38"/>
        <v>0</v>
      </c>
      <c r="AO12" s="3499">
        <f t="shared" si="39"/>
        <v>0</v>
      </c>
      <c r="AP12" s="3500">
        <f t="shared" si="40"/>
        <v>0</v>
      </c>
      <c r="AQ12" s="3487">
        <f t="shared" si="41"/>
        <v>0</v>
      </c>
      <c r="AR12" s="3488">
        <f t="shared" si="42"/>
        <v>0</v>
      </c>
      <c r="AS12" s="3489">
        <f t="shared" si="43"/>
        <v>0</v>
      </c>
      <c r="AT12" s="3490">
        <f t="shared" si="44"/>
        <v>0</v>
      </c>
      <c r="AU12" s="3491">
        <f t="shared" si="45"/>
        <v>6</v>
      </c>
      <c r="AV12" s="3492">
        <f t="shared" si="46"/>
        <v>0</v>
      </c>
      <c r="AW12" s="3493">
        <f t="shared" si="47"/>
        <v>12</v>
      </c>
      <c r="AX12" s="3494">
        <f t="shared" si="48"/>
        <v>0</v>
      </c>
      <c r="AY12" s="3495">
        <f t="shared" si="49"/>
        <v>8</v>
      </c>
      <c r="AZ12" s="3496">
        <f t="shared" si="50"/>
        <v>0</v>
      </c>
      <c r="BA12" s="3497">
        <f t="shared" si="51"/>
        <v>3</v>
      </c>
      <c r="BB12" s="3498">
        <f t="shared" si="52"/>
        <v>1</v>
      </c>
      <c r="BC12" s="97"/>
      <c r="BD12" s="88"/>
      <c r="BE12" s="88"/>
      <c r="BF12" s="89"/>
      <c r="BG12" s="89"/>
      <c r="BH12" s="89"/>
      <c r="BI12" s="89"/>
      <c r="BJ12" s="89"/>
      <c r="BK12" s="89"/>
      <c r="BL12" s="89"/>
      <c r="BM12" s="89"/>
      <c r="BN12" s="90"/>
      <c r="BO12" s="90"/>
      <c r="BP12" s="90"/>
      <c r="BQ12" s="90"/>
      <c r="BR12" s="90"/>
      <c r="BS12" s="90"/>
      <c r="BT12" s="90"/>
      <c r="BU12" s="90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89"/>
      <c r="EA12" s="89"/>
      <c r="EB12" s="89"/>
      <c r="EC12" s="96"/>
      <c r="ED12" s="96"/>
      <c r="EE12" s="110"/>
      <c r="EF12" s="110"/>
      <c r="EG12" s="110"/>
      <c r="EH12" s="110"/>
      <c r="EI12" s="110"/>
      <c r="EJ12" s="110"/>
      <c r="EK12" s="110"/>
      <c r="EL12" s="110"/>
      <c r="EM12" s="372"/>
      <c r="EN12" s="372"/>
      <c r="EO12" s="372"/>
      <c r="EP12" s="372"/>
      <c r="EQ12" s="372"/>
      <c r="ER12" s="372">
        <v>7</v>
      </c>
      <c r="ES12" s="525">
        <v>9</v>
      </c>
      <c r="ET12" s="525"/>
      <c r="EU12" s="525"/>
      <c r="EV12" s="525">
        <v>16</v>
      </c>
      <c r="EW12" s="525"/>
      <c r="EX12" s="525">
        <v>13</v>
      </c>
      <c r="EY12" s="525">
        <v>8</v>
      </c>
      <c r="EZ12" s="525">
        <v>5</v>
      </c>
      <c r="FA12" s="648">
        <v>2</v>
      </c>
      <c r="FB12" s="648"/>
      <c r="FC12" s="648">
        <v>5</v>
      </c>
      <c r="FD12" s="648">
        <v>10</v>
      </c>
      <c r="FE12" s="648">
        <v>5</v>
      </c>
      <c r="FF12" s="648">
        <v>12</v>
      </c>
      <c r="FG12" s="648">
        <v>11</v>
      </c>
      <c r="FH12" s="648">
        <v>10</v>
      </c>
      <c r="FI12" s="648"/>
      <c r="FJ12" s="648">
        <v>6</v>
      </c>
      <c r="FK12" s="648">
        <v>8</v>
      </c>
      <c r="FL12" s="648">
        <v>5</v>
      </c>
      <c r="FM12" s="648">
        <v>3</v>
      </c>
      <c r="FN12" s="648">
        <v>5</v>
      </c>
      <c r="FO12" s="767"/>
      <c r="FP12" s="767">
        <v>10</v>
      </c>
      <c r="FQ12" s="767">
        <v>13</v>
      </c>
      <c r="FR12" s="767">
        <v>2</v>
      </c>
      <c r="FS12" s="767"/>
      <c r="FT12" s="767">
        <v>7</v>
      </c>
      <c r="FU12" s="767">
        <v>6</v>
      </c>
      <c r="FV12" s="767">
        <v>2</v>
      </c>
      <c r="FW12" s="767"/>
      <c r="FX12" s="767">
        <v>2</v>
      </c>
      <c r="FY12" s="767"/>
      <c r="FZ12" s="767"/>
      <c r="GA12" s="767"/>
      <c r="GB12" s="767">
        <v>6</v>
      </c>
      <c r="GC12" s="1662"/>
      <c r="GD12" s="1662">
        <v>13</v>
      </c>
      <c r="GE12" s="1662"/>
      <c r="GF12" s="1662">
        <v>1</v>
      </c>
      <c r="GG12" s="1662"/>
      <c r="GH12" s="1662">
        <v>8</v>
      </c>
      <c r="GI12" s="1662"/>
      <c r="GJ12" s="1666"/>
    </row>
    <row r="13" spans="1:243" s="489" customFormat="1" ht="11.1" customHeight="1" x14ac:dyDescent="0.2">
      <c r="A13" s="640"/>
      <c r="B13" s="59" t="s">
        <v>11</v>
      </c>
      <c r="C13" s="458">
        <f t="shared" si="6"/>
        <v>8</v>
      </c>
      <c r="D13" s="457">
        <f t="shared" si="7"/>
        <v>5.8394160583941604E-2</v>
      </c>
      <c r="E13" s="413">
        <f t="array" ref="E13">MIN(IF(BC13:GJ13&gt;=1,$BC$3:$GJ$3))</f>
        <v>39227</v>
      </c>
      <c r="F13" s="410">
        <f t="array" ref="F13">MAX(IF(BC13:GJ13&gt;=1,$BC$3:$GJ$3))</f>
        <v>39934</v>
      </c>
      <c r="G13" s="452">
        <f t="shared" si="8"/>
        <v>0</v>
      </c>
      <c r="H13" s="456">
        <f t="shared" si="9"/>
        <v>0</v>
      </c>
      <c r="I13" s="639" t="str">
        <f t="shared" si="10"/>
        <v>-</v>
      </c>
      <c r="J13" s="381" t="str">
        <f t="array" ref="J13">IF((G13&gt;=1),MAX(IF(BC13:GJ13=1,$BC$3:$GJ$3)),"-")</f>
        <v>-</v>
      </c>
      <c r="K13" s="775" t="str">
        <f t="array" ref="K13">IF((G13&gt;=1),MAX(IF(BC13:GJ13=1,$BC$2:$GJ$2)),"-")</f>
        <v>-</v>
      </c>
      <c r="L13" s="390">
        <f t="shared" ca="1" si="11"/>
        <v>8</v>
      </c>
      <c r="M13" s="390" t="str">
        <f t="shared" ca="1" si="12"/>
        <v>-</v>
      </c>
      <c r="N13" s="455">
        <f t="shared" si="13"/>
        <v>2</v>
      </c>
      <c r="O13" s="454">
        <f t="shared" si="14"/>
        <v>0.25</v>
      </c>
      <c r="P13" s="162">
        <f t="shared" si="15"/>
        <v>1</v>
      </c>
      <c r="Q13" s="453">
        <f t="shared" si="16"/>
        <v>0.125</v>
      </c>
      <c r="R13" s="452">
        <f t="shared" si="17"/>
        <v>3</v>
      </c>
      <c r="S13" s="451">
        <f t="shared" si="18"/>
        <v>0.375</v>
      </c>
      <c r="T13" s="368">
        <f t="shared" si="19"/>
        <v>3</v>
      </c>
      <c r="U13" s="163">
        <f t="shared" si="20"/>
        <v>0.375</v>
      </c>
      <c r="V13" s="369">
        <f t="shared" si="21"/>
        <v>6</v>
      </c>
      <c r="W13" s="164">
        <f t="shared" si="22"/>
        <v>0.75</v>
      </c>
      <c r="X13" s="165">
        <f t="array" ref="X13">SUM(1*(BC$5:GJ$5=BC13:GJ13))-1</f>
        <v>0</v>
      </c>
      <c r="Y13" s="166">
        <f t="shared" si="23"/>
        <v>0</v>
      </c>
      <c r="Z13" s="395">
        <f t="shared" si="24"/>
        <v>5.125</v>
      </c>
      <c r="AA13" s="395">
        <f t="shared" si="25"/>
        <v>12.125</v>
      </c>
      <c r="AB13" s="403">
        <f t="shared" si="26"/>
        <v>0.42268041237113402</v>
      </c>
      <c r="AC13" s="3487">
        <f t="shared" si="27"/>
        <v>3</v>
      </c>
      <c r="AD13" s="3488">
        <f t="shared" si="28"/>
        <v>0</v>
      </c>
      <c r="AE13" s="3489">
        <f t="shared" si="29"/>
        <v>2</v>
      </c>
      <c r="AF13" s="3490">
        <f t="shared" si="30"/>
        <v>0</v>
      </c>
      <c r="AG13" s="3491">
        <f t="shared" si="31"/>
        <v>3</v>
      </c>
      <c r="AH13" s="3492">
        <f t="shared" si="32"/>
        <v>0</v>
      </c>
      <c r="AI13" s="3493">
        <f t="shared" si="33"/>
        <v>0</v>
      </c>
      <c r="AJ13" s="3494">
        <f t="shared" si="34"/>
        <v>0</v>
      </c>
      <c r="AK13" s="3495">
        <f t="shared" si="35"/>
        <v>0</v>
      </c>
      <c r="AL13" s="3496">
        <f t="shared" si="36"/>
        <v>0</v>
      </c>
      <c r="AM13" s="3497">
        <f t="shared" si="37"/>
        <v>0</v>
      </c>
      <c r="AN13" s="3498">
        <f t="shared" si="38"/>
        <v>0</v>
      </c>
      <c r="AO13" s="3499">
        <f t="shared" si="39"/>
        <v>0</v>
      </c>
      <c r="AP13" s="3500">
        <f t="shared" si="40"/>
        <v>0</v>
      </c>
      <c r="AQ13" s="3487">
        <f t="shared" si="41"/>
        <v>0</v>
      </c>
      <c r="AR13" s="3488">
        <f t="shared" si="42"/>
        <v>0</v>
      </c>
      <c r="AS13" s="3489">
        <f t="shared" si="43"/>
        <v>0</v>
      </c>
      <c r="AT13" s="3490">
        <f t="shared" si="44"/>
        <v>0</v>
      </c>
      <c r="AU13" s="3491">
        <f t="shared" si="45"/>
        <v>0</v>
      </c>
      <c r="AV13" s="3492">
        <f t="shared" si="46"/>
        <v>0</v>
      </c>
      <c r="AW13" s="3493">
        <f t="shared" si="47"/>
        <v>0</v>
      </c>
      <c r="AX13" s="3494">
        <f t="shared" si="48"/>
        <v>0</v>
      </c>
      <c r="AY13" s="3495">
        <f t="shared" si="49"/>
        <v>0</v>
      </c>
      <c r="AZ13" s="3496">
        <f t="shared" si="50"/>
        <v>0</v>
      </c>
      <c r="BA13" s="3497">
        <f t="shared" si="51"/>
        <v>0</v>
      </c>
      <c r="BB13" s="3498">
        <f t="shared" si="52"/>
        <v>0</v>
      </c>
      <c r="BC13" s="99">
        <v>5</v>
      </c>
      <c r="BD13" s="95">
        <v>6</v>
      </c>
      <c r="BE13" s="95">
        <v>2</v>
      </c>
      <c r="BF13" s="89"/>
      <c r="BG13" s="89">
        <v>3</v>
      </c>
      <c r="BH13" s="89"/>
      <c r="BI13" s="89"/>
      <c r="BJ13" s="89"/>
      <c r="BK13" s="89"/>
      <c r="BL13" s="89">
        <v>5</v>
      </c>
      <c r="BM13" s="89"/>
      <c r="BN13" s="90">
        <v>2</v>
      </c>
      <c r="BO13" s="90">
        <v>6</v>
      </c>
      <c r="BP13" s="90"/>
      <c r="BQ13" s="90"/>
      <c r="BR13" s="90"/>
      <c r="BS13" s="90"/>
      <c r="BT13" s="90">
        <v>12</v>
      </c>
      <c r="BU13" s="90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89"/>
      <c r="EA13" s="89"/>
      <c r="EB13" s="89"/>
      <c r="EC13" s="96"/>
      <c r="ED13" s="96"/>
      <c r="EE13" s="110"/>
      <c r="EF13" s="110"/>
      <c r="EG13" s="110"/>
      <c r="EH13" s="110"/>
      <c r="EI13" s="110"/>
      <c r="EJ13" s="110"/>
      <c r="EK13" s="110"/>
      <c r="EL13" s="110"/>
      <c r="EM13" s="372"/>
      <c r="EN13" s="372"/>
      <c r="EO13" s="372"/>
      <c r="EP13" s="372"/>
      <c r="EQ13" s="372"/>
      <c r="ER13" s="372"/>
      <c r="ES13" s="525"/>
      <c r="ET13" s="525"/>
      <c r="EU13" s="525"/>
      <c r="EV13" s="525"/>
      <c r="EW13" s="525"/>
      <c r="EX13" s="525"/>
      <c r="EY13" s="525"/>
      <c r="EZ13" s="525"/>
      <c r="FA13" s="648"/>
      <c r="FB13" s="648"/>
      <c r="FC13" s="648"/>
      <c r="FD13" s="648"/>
      <c r="FE13" s="648"/>
      <c r="FF13" s="648"/>
      <c r="FG13" s="648"/>
      <c r="FH13" s="648"/>
      <c r="FI13" s="648"/>
      <c r="FJ13" s="648"/>
      <c r="FK13" s="648"/>
      <c r="FL13" s="648"/>
      <c r="FM13" s="648"/>
      <c r="FN13" s="648"/>
      <c r="FO13" s="767"/>
      <c r="FP13" s="767"/>
      <c r="FQ13" s="767"/>
      <c r="FR13" s="767"/>
      <c r="FS13" s="767"/>
      <c r="FT13" s="767"/>
      <c r="FU13" s="767"/>
      <c r="FV13" s="767"/>
      <c r="FW13" s="767"/>
      <c r="FX13" s="767"/>
      <c r="FY13" s="767"/>
      <c r="FZ13" s="767"/>
      <c r="GA13" s="767"/>
      <c r="GB13" s="767"/>
      <c r="GC13" s="1662"/>
      <c r="GD13" s="1662"/>
      <c r="GE13" s="1662"/>
      <c r="GF13" s="1662"/>
      <c r="GG13" s="1662"/>
      <c r="GH13" s="1662"/>
      <c r="GI13" s="1662"/>
      <c r="GJ13" s="1666"/>
    </row>
    <row r="14" spans="1:243" s="489" customFormat="1" ht="11.1" customHeight="1" x14ac:dyDescent="0.2">
      <c r="A14" s="640" t="s">
        <v>150</v>
      </c>
      <c r="B14" s="59" t="s">
        <v>149</v>
      </c>
      <c r="C14" s="458">
        <f t="shared" si="6"/>
        <v>2</v>
      </c>
      <c r="D14" s="457">
        <f t="shared" si="7"/>
        <v>1.4598540145985401E-2</v>
      </c>
      <c r="E14" s="413">
        <f t="array" ref="E14">MIN(IF(BC14:GJ14&gt;=1,$BC$3:$GJ$3))</f>
        <v>41306</v>
      </c>
      <c r="F14" s="410">
        <f t="array" ref="F14">MAX(IF(BC14:GJ14&gt;=1,$BC$3:$GJ$3))</f>
        <v>41397</v>
      </c>
      <c r="G14" s="452">
        <f t="shared" si="8"/>
        <v>0</v>
      </c>
      <c r="H14" s="456">
        <f t="shared" si="9"/>
        <v>0</v>
      </c>
      <c r="I14" s="639" t="str">
        <f t="shared" si="10"/>
        <v>-</v>
      </c>
      <c r="J14" s="381" t="str">
        <f t="array" ref="J14">IF((G14&gt;=1),MAX(IF(BC14:GJ14=1,$BC$3:$GJ$3)),"-")</f>
        <v>-</v>
      </c>
      <c r="K14" s="775" t="str">
        <f t="array" ref="K14">IF((G14&gt;=1),MAX(IF(BC14:GJ14=1,$BC$2:$GJ$2)),"-")</f>
        <v>-</v>
      </c>
      <c r="L14" s="390">
        <f t="shared" ca="1" si="11"/>
        <v>2</v>
      </c>
      <c r="M14" s="390" t="str">
        <f t="shared" ca="1" si="12"/>
        <v>-</v>
      </c>
      <c r="N14" s="455">
        <f t="shared" si="13"/>
        <v>0</v>
      </c>
      <c r="O14" s="454">
        <f t="shared" si="14"/>
        <v>0</v>
      </c>
      <c r="P14" s="162">
        <f t="shared" si="15"/>
        <v>0</v>
      </c>
      <c r="Q14" s="453">
        <f t="shared" si="16"/>
        <v>0</v>
      </c>
      <c r="R14" s="452">
        <f t="shared" si="17"/>
        <v>0</v>
      </c>
      <c r="S14" s="451">
        <f t="shared" si="18"/>
        <v>0</v>
      </c>
      <c r="T14" s="368">
        <f t="shared" si="19"/>
        <v>0</v>
      </c>
      <c r="U14" s="163">
        <f t="shared" si="20"/>
        <v>0</v>
      </c>
      <c r="V14" s="369">
        <f t="shared" si="21"/>
        <v>0</v>
      </c>
      <c r="W14" s="164">
        <f t="shared" si="22"/>
        <v>0</v>
      </c>
      <c r="X14" s="165">
        <f t="array" ref="X14">SUM(1*(BC$5:GJ$5=BC14:GJ14))-1</f>
        <v>0</v>
      </c>
      <c r="Y14" s="166">
        <f t="shared" si="23"/>
        <v>0</v>
      </c>
      <c r="Z14" s="395">
        <f t="shared" si="24"/>
        <v>10</v>
      </c>
      <c r="AA14" s="395">
        <f t="shared" si="25"/>
        <v>12.5</v>
      </c>
      <c r="AB14" s="403">
        <f t="shared" si="26"/>
        <v>0.8</v>
      </c>
      <c r="AC14" s="3487">
        <f t="shared" si="27"/>
        <v>0</v>
      </c>
      <c r="AD14" s="3488">
        <f t="shared" si="28"/>
        <v>0</v>
      </c>
      <c r="AE14" s="3489">
        <f t="shared" si="29"/>
        <v>0</v>
      </c>
      <c r="AF14" s="3490">
        <f t="shared" si="30"/>
        <v>0</v>
      </c>
      <c r="AG14" s="3491">
        <f t="shared" si="31"/>
        <v>0</v>
      </c>
      <c r="AH14" s="3492">
        <f t="shared" si="32"/>
        <v>0</v>
      </c>
      <c r="AI14" s="3493">
        <f t="shared" si="33"/>
        <v>0</v>
      </c>
      <c r="AJ14" s="3494">
        <f t="shared" si="34"/>
        <v>0</v>
      </c>
      <c r="AK14" s="3495">
        <f t="shared" si="35"/>
        <v>0</v>
      </c>
      <c r="AL14" s="3496">
        <f t="shared" si="36"/>
        <v>0</v>
      </c>
      <c r="AM14" s="3497">
        <f t="shared" si="37"/>
        <v>0</v>
      </c>
      <c r="AN14" s="3498">
        <f t="shared" si="38"/>
        <v>0</v>
      </c>
      <c r="AO14" s="3499">
        <f t="shared" si="39"/>
        <v>2</v>
      </c>
      <c r="AP14" s="3500">
        <f t="shared" si="40"/>
        <v>0</v>
      </c>
      <c r="AQ14" s="3487">
        <f t="shared" si="41"/>
        <v>0</v>
      </c>
      <c r="AR14" s="3488">
        <f t="shared" si="42"/>
        <v>0</v>
      </c>
      <c r="AS14" s="3489">
        <f t="shared" si="43"/>
        <v>0</v>
      </c>
      <c r="AT14" s="3490">
        <f t="shared" si="44"/>
        <v>0</v>
      </c>
      <c r="AU14" s="3491">
        <f t="shared" si="45"/>
        <v>0</v>
      </c>
      <c r="AV14" s="3492">
        <f t="shared" si="46"/>
        <v>0</v>
      </c>
      <c r="AW14" s="3493">
        <f t="shared" si="47"/>
        <v>0</v>
      </c>
      <c r="AX14" s="3494">
        <f t="shared" si="48"/>
        <v>0</v>
      </c>
      <c r="AY14" s="3495">
        <f t="shared" si="49"/>
        <v>0</v>
      </c>
      <c r="AZ14" s="3496">
        <f t="shared" si="50"/>
        <v>0</v>
      </c>
      <c r="BA14" s="3497">
        <f t="shared" si="51"/>
        <v>0</v>
      </c>
      <c r="BB14" s="3498">
        <f t="shared" si="52"/>
        <v>0</v>
      </c>
      <c r="BC14" s="97"/>
      <c r="BD14" s="88"/>
      <c r="BE14" s="88"/>
      <c r="BF14" s="89"/>
      <c r="BG14" s="89"/>
      <c r="BH14" s="89"/>
      <c r="BI14" s="89"/>
      <c r="BJ14" s="89"/>
      <c r="BK14" s="89"/>
      <c r="BL14" s="89"/>
      <c r="BM14" s="89"/>
      <c r="BN14" s="98"/>
      <c r="BO14" s="98"/>
      <c r="BP14" s="98"/>
      <c r="BQ14" s="98"/>
      <c r="BR14" s="98"/>
      <c r="BS14" s="98"/>
      <c r="BT14" s="98"/>
      <c r="BU14" s="90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4"/>
      <c r="DB14" s="94"/>
      <c r="DC14" s="94"/>
      <c r="DD14" s="94"/>
      <c r="DE14" s="94"/>
      <c r="DF14" s="94"/>
      <c r="DG14" s="94"/>
      <c r="DH14" s="94">
        <v>5</v>
      </c>
      <c r="DI14" s="94"/>
      <c r="DJ14" s="94"/>
      <c r="DK14" s="94"/>
      <c r="DL14" s="94">
        <v>15</v>
      </c>
      <c r="DM14" s="94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89"/>
      <c r="EA14" s="89"/>
      <c r="EB14" s="89"/>
      <c r="EC14" s="96"/>
      <c r="ED14" s="96"/>
      <c r="EE14" s="110"/>
      <c r="EF14" s="110"/>
      <c r="EG14" s="110"/>
      <c r="EH14" s="110"/>
      <c r="EI14" s="110"/>
      <c r="EJ14" s="110"/>
      <c r="EK14" s="110"/>
      <c r="EL14" s="110"/>
      <c r="EM14" s="372"/>
      <c r="EN14" s="372"/>
      <c r="EO14" s="372"/>
      <c r="EP14" s="372"/>
      <c r="EQ14" s="372"/>
      <c r="ER14" s="372"/>
      <c r="ES14" s="525"/>
      <c r="ET14" s="525"/>
      <c r="EU14" s="525"/>
      <c r="EV14" s="525"/>
      <c r="EW14" s="525"/>
      <c r="EX14" s="525"/>
      <c r="EY14" s="525"/>
      <c r="EZ14" s="525"/>
      <c r="FA14" s="648"/>
      <c r="FB14" s="648"/>
      <c r="FC14" s="648"/>
      <c r="FD14" s="648"/>
      <c r="FE14" s="648"/>
      <c r="FF14" s="648"/>
      <c r="FG14" s="648"/>
      <c r="FH14" s="648"/>
      <c r="FI14" s="648"/>
      <c r="FJ14" s="648"/>
      <c r="FK14" s="648"/>
      <c r="FL14" s="648"/>
      <c r="FM14" s="648"/>
      <c r="FN14" s="648"/>
      <c r="FO14" s="767"/>
      <c r="FP14" s="767"/>
      <c r="FQ14" s="767"/>
      <c r="FR14" s="767"/>
      <c r="FS14" s="767"/>
      <c r="FT14" s="767"/>
      <c r="FU14" s="767"/>
      <c r="FV14" s="767"/>
      <c r="FW14" s="767"/>
      <c r="FX14" s="767"/>
      <c r="FY14" s="767"/>
      <c r="FZ14" s="767"/>
      <c r="GA14" s="767"/>
      <c r="GB14" s="767"/>
      <c r="GC14" s="1662"/>
      <c r="GD14" s="1662"/>
      <c r="GE14" s="1662"/>
      <c r="GF14" s="1662"/>
      <c r="GG14" s="1662"/>
      <c r="GH14" s="1662"/>
      <c r="GI14" s="1662"/>
      <c r="GJ14" s="1666"/>
    </row>
    <row r="15" spans="1:243" s="489" customFormat="1" ht="11.1" customHeight="1" x14ac:dyDescent="0.2">
      <c r="A15" s="640"/>
      <c r="B15" s="59" t="s">
        <v>82</v>
      </c>
      <c r="C15" s="458">
        <f t="shared" si="6"/>
        <v>1</v>
      </c>
      <c r="D15" s="457">
        <f t="shared" si="7"/>
        <v>7.2992700729927005E-3</v>
      </c>
      <c r="E15" s="413">
        <f t="array" ref="E15">MIN(IF(BC15:GJ15&gt;=1,$BC$3:$GJ$3))</f>
        <v>40663</v>
      </c>
      <c r="F15" s="410">
        <f t="array" ref="F15">MAX(IF(BC15:GJ15&gt;=1,$BC$3:$GJ$3))</f>
        <v>40663</v>
      </c>
      <c r="G15" s="452">
        <f t="shared" si="8"/>
        <v>0</v>
      </c>
      <c r="H15" s="456">
        <f t="shared" si="9"/>
        <v>0</v>
      </c>
      <c r="I15" s="639" t="str">
        <f t="shared" si="10"/>
        <v>-</v>
      </c>
      <c r="J15" s="381" t="str">
        <f t="array" ref="J15">IF((G15&gt;=1),MAX(IF(BC15:GJ15=1,$BC$3:$GJ$3)),"-")</f>
        <v>-</v>
      </c>
      <c r="K15" s="775" t="str">
        <f t="array" ref="K15">IF((G15&gt;=1),MAX(IF(BC15:GJ15=1,$BC$2:$GJ$2)),"-")</f>
        <v>-</v>
      </c>
      <c r="L15" s="390">
        <f t="shared" ca="1" si="11"/>
        <v>1</v>
      </c>
      <c r="M15" s="390" t="str">
        <f t="shared" ca="1" si="12"/>
        <v>-</v>
      </c>
      <c r="N15" s="455">
        <f t="shared" si="13"/>
        <v>0</v>
      </c>
      <c r="O15" s="454">
        <f t="shared" si="14"/>
        <v>0</v>
      </c>
      <c r="P15" s="162">
        <f t="shared" si="15"/>
        <v>0</v>
      </c>
      <c r="Q15" s="453">
        <f t="shared" si="16"/>
        <v>0</v>
      </c>
      <c r="R15" s="452">
        <f t="shared" si="17"/>
        <v>0</v>
      </c>
      <c r="S15" s="451">
        <f t="shared" si="18"/>
        <v>0</v>
      </c>
      <c r="T15" s="368">
        <f t="shared" si="19"/>
        <v>0</v>
      </c>
      <c r="U15" s="163">
        <f t="shared" si="20"/>
        <v>0</v>
      </c>
      <c r="V15" s="369">
        <f t="shared" si="21"/>
        <v>0</v>
      </c>
      <c r="W15" s="164">
        <f t="shared" si="22"/>
        <v>0</v>
      </c>
      <c r="X15" s="165">
        <f t="array" ref="X15">SUM(1*(BC$5:GJ$5=BC15:GJ15))-1</f>
        <v>0</v>
      </c>
      <c r="Y15" s="166">
        <f t="shared" si="23"/>
        <v>0</v>
      </c>
      <c r="Z15" s="395">
        <f t="shared" si="24"/>
        <v>8</v>
      </c>
      <c r="AA15" s="395">
        <f t="shared" si="25"/>
        <v>10</v>
      </c>
      <c r="AB15" s="403">
        <f t="shared" si="26"/>
        <v>0.8</v>
      </c>
      <c r="AC15" s="3487">
        <f t="shared" si="27"/>
        <v>0</v>
      </c>
      <c r="AD15" s="3488">
        <f t="shared" si="28"/>
        <v>0</v>
      </c>
      <c r="AE15" s="3489">
        <f t="shared" si="29"/>
        <v>0</v>
      </c>
      <c r="AF15" s="3490">
        <f t="shared" si="30"/>
        <v>0</v>
      </c>
      <c r="AG15" s="3491">
        <f t="shared" si="31"/>
        <v>0</v>
      </c>
      <c r="AH15" s="3492">
        <f t="shared" si="32"/>
        <v>0</v>
      </c>
      <c r="AI15" s="3493">
        <f t="shared" si="33"/>
        <v>0</v>
      </c>
      <c r="AJ15" s="3494">
        <f t="shared" si="34"/>
        <v>0</v>
      </c>
      <c r="AK15" s="3495">
        <f t="shared" si="35"/>
        <v>1</v>
      </c>
      <c r="AL15" s="3496">
        <f t="shared" si="36"/>
        <v>0</v>
      </c>
      <c r="AM15" s="3497">
        <f t="shared" si="37"/>
        <v>0</v>
      </c>
      <c r="AN15" s="3498">
        <f t="shared" si="38"/>
        <v>0</v>
      </c>
      <c r="AO15" s="3499">
        <f t="shared" si="39"/>
        <v>0</v>
      </c>
      <c r="AP15" s="3500">
        <f t="shared" si="40"/>
        <v>0</v>
      </c>
      <c r="AQ15" s="3487">
        <f t="shared" si="41"/>
        <v>0</v>
      </c>
      <c r="AR15" s="3488">
        <f t="shared" si="42"/>
        <v>0</v>
      </c>
      <c r="AS15" s="3489">
        <f t="shared" si="43"/>
        <v>0</v>
      </c>
      <c r="AT15" s="3490">
        <f t="shared" si="44"/>
        <v>0</v>
      </c>
      <c r="AU15" s="3491">
        <f t="shared" si="45"/>
        <v>0</v>
      </c>
      <c r="AV15" s="3492">
        <f t="shared" si="46"/>
        <v>0</v>
      </c>
      <c r="AW15" s="3493">
        <f t="shared" si="47"/>
        <v>0</v>
      </c>
      <c r="AX15" s="3494">
        <f t="shared" si="48"/>
        <v>0</v>
      </c>
      <c r="AY15" s="3495">
        <f t="shared" si="49"/>
        <v>0</v>
      </c>
      <c r="AZ15" s="3496">
        <f t="shared" si="50"/>
        <v>0</v>
      </c>
      <c r="BA15" s="3497">
        <f t="shared" si="51"/>
        <v>0</v>
      </c>
      <c r="BB15" s="3498">
        <f t="shared" si="52"/>
        <v>0</v>
      </c>
      <c r="BC15" s="97"/>
      <c r="BD15" s="88"/>
      <c r="BE15" s="88"/>
      <c r="BF15" s="89"/>
      <c r="BG15" s="89"/>
      <c r="BH15" s="89"/>
      <c r="BI15" s="89"/>
      <c r="BJ15" s="89"/>
      <c r="BK15" s="89"/>
      <c r="BL15" s="89"/>
      <c r="BM15" s="89"/>
      <c r="BN15" s="98"/>
      <c r="BO15" s="98"/>
      <c r="BP15" s="98"/>
      <c r="BQ15" s="98"/>
      <c r="BR15" s="98"/>
      <c r="BS15" s="98"/>
      <c r="BT15" s="98"/>
      <c r="BU15" s="90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2"/>
      <c r="CG15" s="92"/>
      <c r="CH15" s="92"/>
      <c r="CI15" s="92"/>
      <c r="CJ15" s="92"/>
      <c r="CK15" s="92"/>
      <c r="CL15" s="92"/>
      <c r="CM15" s="92"/>
      <c r="CN15" s="92">
        <v>8</v>
      </c>
      <c r="CO15" s="92"/>
      <c r="CP15" s="92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89"/>
      <c r="EA15" s="89"/>
      <c r="EB15" s="89"/>
      <c r="EC15" s="96"/>
      <c r="ED15" s="96"/>
      <c r="EE15" s="110"/>
      <c r="EF15" s="110"/>
      <c r="EG15" s="110"/>
      <c r="EH15" s="110"/>
      <c r="EI15" s="110"/>
      <c r="EJ15" s="110"/>
      <c r="EK15" s="110"/>
      <c r="EL15" s="110"/>
      <c r="EM15" s="372"/>
      <c r="EN15" s="372"/>
      <c r="EO15" s="372"/>
      <c r="EP15" s="372"/>
      <c r="EQ15" s="372"/>
      <c r="ER15" s="372"/>
      <c r="ES15" s="525"/>
      <c r="ET15" s="525"/>
      <c r="EU15" s="525"/>
      <c r="EV15" s="525"/>
      <c r="EW15" s="525"/>
      <c r="EX15" s="525"/>
      <c r="EY15" s="525"/>
      <c r="EZ15" s="525"/>
      <c r="FA15" s="648"/>
      <c r="FB15" s="648"/>
      <c r="FC15" s="648"/>
      <c r="FD15" s="648"/>
      <c r="FE15" s="648"/>
      <c r="FF15" s="648"/>
      <c r="FG15" s="648"/>
      <c r="FH15" s="648"/>
      <c r="FI15" s="648"/>
      <c r="FJ15" s="648"/>
      <c r="FK15" s="648"/>
      <c r="FL15" s="648"/>
      <c r="FM15" s="648"/>
      <c r="FN15" s="648"/>
      <c r="FO15" s="767"/>
      <c r="FP15" s="767"/>
      <c r="FQ15" s="767"/>
      <c r="FR15" s="767"/>
      <c r="FS15" s="767"/>
      <c r="FT15" s="767"/>
      <c r="FU15" s="767"/>
      <c r="FV15" s="767"/>
      <c r="FW15" s="767"/>
      <c r="FX15" s="767"/>
      <c r="FY15" s="767"/>
      <c r="FZ15" s="767"/>
      <c r="GA15" s="767"/>
      <c r="GB15" s="767"/>
      <c r="GC15" s="1662"/>
      <c r="GD15" s="1662"/>
      <c r="GE15" s="1662"/>
      <c r="GF15" s="1662"/>
      <c r="GG15" s="1662"/>
      <c r="GH15" s="1662"/>
      <c r="GI15" s="1662"/>
      <c r="GJ15" s="1666"/>
    </row>
    <row r="16" spans="1:243" s="522" customFormat="1" ht="11.1" customHeight="1" x14ac:dyDescent="0.2">
      <c r="A16" s="640" t="s">
        <v>88</v>
      </c>
      <c r="B16" s="58" t="s">
        <v>135</v>
      </c>
      <c r="C16" s="458">
        <f t="shared" si="6"/>
        <v>31</v>
      </c>
      <c r="D16" s="457">
        <f t="shared" si="7"/>
        <v>0.22627737226277372</v>
      </c>
      <c r="E16" s="413">
        <f t="array" ref="E16">MIN(IF(BC16:GJ16&gt;=1,$BC$3:$GJ$3))</f>
        <v>39227</v>
      </c>
      <c r="F16" s="410">
        <f t="array" ref="F16">MAX(IF(BC16:GJ16&gt;=1,$BC$3:$GJ$3))</f>
        <v>43455</v>
      </c>
      <c r="G16" s="452">
        <f t="shared" si="8"/>
        <v>5</v>
      </c>
      <c r="H16" s="456">
        <f t="shared" si="9"/>
        <v>0.16129032258064516</v>
      </c>
      <c r="I16" s="639">
        <f t="shared" si="10"/>
        <v>0.55555555555555558</v>
      </c>
      <c r="J16" s="381">
        <f t="array" ref="J16">IF((G16&gt;=1),MAX(IF(BC16:GJ16=1,$BC$3:$GJ$3)),"-")</f>
        <v>42034</v>
      </c>
      <c r="K16" s="775">
        <f t="array" ref="K16">IF((G16&gt;=1),MAX(IF(BC16:GJ16=1,$BC$2:$GJ$2)),"-")</f>
        <v>82</v>
      </c>
      <c r="L16" s="390">
        <f t="shared" ca="1" si="11"/>
        <v>5</v>
      </c>
      <c r="M16" s="390">
        <f t="shared" ca="1" si="12"/>
        <v>55</v>
      </c>
      <c r="N16" s="455">
        <f t="shared" si="13"/>
        <v>4</v>
      </c>
      <c r="O16" s="454">
        <f t="shared" si="14"/>
        <v>0.12903225806451613</v>
      </c>
      <c r="P16" s="162">
        <f t="shared" si="15"/>
        <v>1</v>
      </c>
      <c r="Q16" s="453">
        <f t="shared" si="16"/>
        <v>3.2258064516129031E-2</v>
      </c>
      <c r="R16" s="452">
        <f t="shared" si="17"/>
        <v>10</v>
      </c>
      <c r="S16" s="451">
        <f t="shared" si="18"/>
        <v>0.32258064516129031</v>
      </c>
      <c r="T16" s="368">
        <f t="shared" si="19"/>
        <v>11</v>
      </c>
      <c r="U16" s="163">
        <f t="shared" si="20"/>
        <v>0.35483870967741937</v>
      </c>
      <c r="V16" s="369">
        <f t="shared" si="21"/>
        <v>14</v>
      </c>
      <c r="W16" s="164">
        <f t="shared" si="22"/>
        <v>0.45161290322580644</v>
      </c>
      <c r="X16" s="165">
        <f t="array" ref="X16">SUM(1*(BC$5:GJ$5=BC16:GJ16))-1</f>
        <v>4</v>
      </c>
      <c r="Y16" s="166">
        <f t="shared" si="23"/>
        <v>0.12903225806451613</v>
      </c>
      <c r="Z16" s="395">
        <f t="shared" si="24"/>
        <v>7.258064516129032</v>
      </c>
      <c r="AA16" s="395">
        <f t="shared" si="25"/>
        <v>12.903225806451612</v>
      </c>
      <c r="AB16" s="403">
        <f t="shared" si="26"/>
        <v>0.5625</v>
      </c>
      <c r="AC16" s="3487">
        <f t="shared" si="27"/>
        <v>2</v>
      </c>
      <c r="AD16" s="3488">
        <f t="shared" si="28"/>
        <v>1</v>
      </c>
      <c r="AE16" s="3489">
        <f t="shared" si="29"/>
        <v>2</v>
      </c>
      <c r="AF16" s="3490">
        <f t="shared" si="30"/>
        <v>0</v>
      </c>
      <c r="AG16" s="3491">
        <f t="shared" si="31"/>
        <v>3</v>
      </c>
      <c r="AH16" s="3492">
        <f t="shared" si="32"/>
        <v>1</v>
      </c>
      <c r="AI16" s="3493">
        <f t="shared" si="33"/>
        <v>1</v>
      </c>
      <c r="AJ16" s="3494">
        <f t="shared" si="34"/>
        <v>0</v>
      </c>
      <c r="AK16" s="3495">
        <f t="shared" si="35"/>
        <v>3</v>
      </c>
      <c r="AL16" s="3496">
        <f t="shared" si="36"/>
        <v>0</v>
      </c>
      <c r="AM16" s="3497">
        <f t="shared" si="37"/>
        <v>7</v>
      </c>
      <c r="AN16" s="3498">
        <f t="shared" si="38"/>
        <v>1</v>
      </c>
      <c r="AO16" s="3499">
        <f t="shared" si="39"/>
        <v>3</v>
      </c>
      <c r="AP16" s="3500">
        <f t="shared" si="40"/>
        <v>1</v>
      </c>
      <c r="AQ16" s="3487">
        <f t="shared" si="41"/>
        <v>3</v>
      </c>
      <c r="AR16" s="3488">
        <f t="shared" si="42"/>
        <v>0</v>
      </c>
      <c r="AS16" s="3489">
        <f t="shared" si="43"/>
        <v>2</v>
      </c>
      <c r="AT16" s="3490">
        <f t="shared" si="44"/>
        <v>1</v>
      </c>
      <c r="AU16" s="3491">
        <f t="shared" si="45"/>
        <v>2</v>
      </c>
      <c r="AV16" s="3492">
        <f t="shared" si="46"/>
        <v>0</v>
      </c>
      <c r="AW16" s="3493">
        <f t="shared" si="47"/>
        <v>1</v>
      </c>
      <c r="AX16" s="3494">
        <f t="shared" si="48"/>
        <v>0</v>
      </c>
      <c r="AY16" s="3495">
        <f t="shared" si="49"/>
        <v>1</v>
      </c>
      <c r="AZ16" s="3496">
        <f t="shared" si="50"/>
        <v>0</v>
      </c>
      <c r="BA16" s="3497">
        <f t="shared" si="51"/>
        <v>1</v>
      </c>
      <c r="BB16" s="3498">
        <f t="shared" si="52"/>
        <v>0</v>
      </c>
      <c r="BC16" s="99">
        <v>2</v>
      </c>
      <c r="BD16" s="95"/>
      <c r="BE16" s="95">
        <v>1</v>
      </c>
      <c r="BF16" s="89"/>
      <c r="BG16" s="89"/>
      <c r="BH16" s="89"/>
      <c r="BI16" s="89">
        <v>10</v>
      </c>
      <c r="BJ16" s="89">
        <v>5</v>
      </c>
      <c r="BK16" s="89"/>
      <c r="BL16" s="89"/>
      <c r="BM16" s="89"/>
      <c r="BN16" s="90">
        <v>12</v>
      </c>
      <c r="BO16" s="90">
        <v>1</v>
      </c>
      <c r="BP16" s="90"/>
      <c r="BQ16" s="90"/>
      <c r="BR16" s="90">
        <v>9</v>
      </c>
      <c r="BS16" s="90"/>
      <c r="BT16" s="90"/>
      <c r="BU16" s="90"/>
      <c r="BV16" s="91"/>
      <c r="BW16" s="91">
        <v>9</v>
      </c>
      <c r="BX16" s="91"/>
      <c r="BY16" s="91"/>
      <c r="BZ16" s="91"/>
      <c r="CA16" s="91"/>
      <c r="CB16" s="91"/>
      <c r="CC16" s="91"/>
      <c r="CD16" s="91"/>
      <c r="CE16" s="91"/>
      <c r="CF16" s="92"/>
      <c r="CG16" s="92">
        <v>8</v>
      </c>
      <c r="CH16" s="92"/>
      <c r="CI16" s="92">
        <v>13</v>
      </c>
      <c r="CJ16" s="92"/>
      <c r="CK16" s="92"/>
      <c r="CL16" s="92"/>
      <c r="CM16" s="92"/>
      <c r="CN16" s="92">
        <v>7</v>
      </c>
      <c r="CO16" s="92"/>
      <c r="CP16" s="92"/>
      <c r="CQ16" s="93">
        <v>3</v>
      </c>
      <c r="CR16" s="93"/>
      <c r="CS16" s="93">
        <v>10</v>
      </c>
      <c r="CT16" s="93">
        <v>1</v>
      </c>
      <c r="CU16" s="93">
        <v>8</v>
      </c>
      <c r="CV16" s="93">
        <v>2</v>
      </c>
      <c r="CW16" s="93"/>
      <c r="CX16" s="93">
        <v>8</v>
      </c>
      <c r="CY16" s="93"/>
      <c r="CZ16" s="93">
        <v>11</v>
      </c>
      <c r="DA16" s="94"/>
      <c r="DB16" s="94"/>
      <c r="DC16" s="94">
        <v>2</v>
      </c>
      <c r="DD16" s="94"/>
      <c r="DE16" s="94"/>
      <c r="DF16" s="94"/>
      <c r="DG16" s="94">
        <v>1</v>
      </c>
      <c r="DH16" s="94"/>
      <c r="DI16" s="94">
        <v>7</v>
      </c>
      <c r="DJ16" s="94"/>
      <c r="DK16" s="94"/>
      <c r="DL16" s="94"/>
      <c r="DM16" s="94"/>
      <c r="DN16" s="95"/>
      <c r="DO16" s="95"/>
      <c r="DP16" s="95"/>
      <c r="DQ16" s="95"/>
      <c r="DR16" s="95">
        <v>8</v>
      </c>
      <c r="DS16" s="95"/>
      <c r="DT16" s="95"/>
      <c r="DU16" s="95">
        <v>2</v>
      </c>
      <c r="DV16" s="95"/>
      <c r="DW16" s="95"/>
      <c r="DX16" s="95"/>
      <c r="DY16" s="95">
        <v>6</v>
      </c>
      <c r="DZ16" s="89"/>
      <c r="EA16" s="89"/>
      <c r="EB16" s="89"/>
      <c r="EC16" s="96">
        <v>16</v>
      </c>
      <c r="ED16" s="96"/>
      <c r="EE16" s="110"/>
      <c r="EF16" s="110">
        <v>1</v>
      </c>
      <c r="EG16" s="110"/>
      <c r="EH16" s="110"/>
      <c r="EI16" s="110"/>
      <c r="EJ16" s="110"/>
      <c r="EK16" s="110"/>
      <c r="EL16" s="110"/>
      <c r="EM16" s="372"/>
      <c r="EN16" s="372"/>
      <c r="EO16" s="372"/>
      <c r="EP16" s="372"/>
      <c r="EQ16" s="372"/>
      <c r="ER16" s="372">
        <v>17</v>
      </c>
      <c r="ES16" s="525"/>
      <c r="ET16" s="525"/>
      <c r="EU16" s="525">
        <v>11</v>
      </c>
      <c r="EV16" s="525"/>
      <c r="EW16" s="525"/>
      <c r="EX16" s="525"/>
      <c r="EY16" s="525"/>
      <c r="EZ16" s="525"/>
      <c r="FA16" s="648"/>
      <c r="FB16" s="648"/>
      <c r="FC16" s="648"/>
      <c r="FD16" s="648">
        <v>18</v>
      </c>
      <c r="FE16" s="648"/>
      <c r="FF16" s="648"/>
      <c r="FG16" s="648"/>
      <c r="FH16" s="648"/>
      <c r="FI16" s="648"/>
      <c r="FJ16" s="648"/>
      <c r="FK16" s="648"/>
      <c r="FL16" s="648"/>
      <c r="FM16" s="648"/>
      <c r="FN16" s="648"/>
      <c r="FO16" s="767"/>
      <c r="FP16" s="767"/>
      <c r="FQ16" s="767"/>
      <c r="FR16" s="767"/>
      <c r="FS16" s="767"/>
      <c r="FT16" s="767"/>
      <c r="FU16" s="767"/>
      <c r="FV16" s="767"/>
      <c r="FW16" s="767"/>
      <c r="FX16" s="767"/>
      <c r="FY16" s="767"/>
      <c r="FZ16" s="767"/>
      <c r="GA16" s="767"/>
      <c r="GB16" s="767">
        <v>4</v>
      </c>
      <c r="GC16" s="1662"/>
      <c r="GD16" s="1662"/>
      <c r="GE16" s="1662"/>
      <c r="GF16" s="1662"/>
      <c r="GG16" s="1662">
        <v>12</v>
      </c>
      <c r="GH16" s="1662"/>
      <c r="GI16" s="1662"/>
      <c r="GJ16" s="1666"/>
    </row>
    <row r="17" spans="1:192" s="489" customFormat="1" ht="10.5" customHeight="1" x14ac:dyDescent="0.2">
      <c r="A17" s="640"/>
      <c r="B17" s="59" t="s">
        <v>60</v>
      </c>
      <c r="C17" s="458">
        <f t="shared" si="6"/>
        <v>3</v>
      </c>
      <c r="D17" s="457">
        <f t="shared" si="7"/>
        <v>2.1897810218978103E-2</v>
      </c>
      <c r="E17" s="413">
        <f t="array" ref="E17">MIN(IF(BC17:GJ17&gt;=1,$BC$3:$GJ$3))</f>
        <v>40215</v>
      </c>
      <c r="F17" s="410">
        <f t="array" ref="F17">MAX(IF(BC17:GJ17&gt;=1,$BC$3:$GJ$3))</f>
        <v>40271</v>
      </c>
      <c r="G17" s="452">
        <f t="shared" si="8"/>
        <v>0</v>
      </c>
      <c r="H17" s="456">
        <f t="shared" si="9"/>
        <v>0</v>
      </c>
      <c r="I17" s="639" t="str">
        <f t="shared" si="10"/>
        <v>-</v>
      </c>
      <c r="J17" s="381" t="str">
        <f t="array" ref="J17">IF((G17&gt;=1),MAX(IF(BC17:GJ17=1,$BC$3:$GJ$3)),"-")</f>
        <v>-</v>
      </c>
      <c r="K17" s="775" t="str">
        <f t="array" ref="K17">IF((G17&gt;=1),MAX(IF(BC17:GJ17=1,$BC$2:$GJ$2)),"-")</f>
        <v>-</v>
      </c>
      <c r="L17" s="390">
        <f t="shared" ca="1" si="11"/>
        <v>3</v>
      </c>
      <c r="M17" s="390" t="str">
        <f t="shared" ca="1" si="12"/>
        <v>-</v>
      </c>
      <c r="N17" s="455">
        <f t="shared" si="13"/>
        <v>0</v>
      </c>
      <c r="O17" s="454">
        <f t="shared" si="14"/>
        <v>0</v>
      </c>
      <c r="P17" s="162">
        <f t="shared" si="15"/>
        <v>0</v>
      </c>
      <c r="Q17" s="453">
        <f t="shared" si="16"/>
        <v>0</v>
      </c>
      <c r="R17" s="452">
        <f t="shared" si="17"/>
        <v>0</v>
      </c>
      <c r="S17" s="451">
        <f t="shared" si="18"/>
        <v>0</v>
      </c>
      <c r="T17" s="368">
        <f t="shared" si="19"/>
        <v>0</v>
      </c>
      <c r="U17" s="163">
        <f t="shared" si="20"/>
        <v>0</v>
      </c>
      <c r="V17" s="369">
        <f t="shared" si="21"/>
        <v>1</v>
      </c>
      <c r="W17" s="164">
        <f t="shared" si="22"/>
        <v>0.33333333333333331</v>
      </c>
      <c r="X17" s="165">
        <f t="array" ref="X17">SUM(1*(BC$5:GJ$5=BC17:GJ17))-1</f>
        <v>0</v>
      </c>
      <c r="Y17" s="166">
        <f t="shared" si="23"/>
        <v>0</v>
      </c>
      <c r="Z17" s="395">
        <f t="shared" si="24"/>
        <v>6.333333333333333</v>
      </c>
      <c r="AA17" s="395">
        <f t="shared" si="25"/>
        <v>10</v>
      </c>
      <c r="AB17" s="403">
        <f t="shared" si="26"/>
        <v>0.6333333333333333</v>
      </c>
      <c r="AC17" s="3487">
        <f t="shared" si="27"/>
        <v>0</v>
      </c>
      <c r="AD17" s="3488">
        <f t="shared" si="28"/>
        <v>0</v>
      </c>
      <c r="AE17" s="3489">
        <f t="shared" si="29"/>
        <v>0</v>
      </c>
      <c r="AF17" s="3490">
        <f t="shared" si="30"/>
        <v>0</v>
      </c>
      <c r="AG17" s="3491">
        <f t="shared" si="31"/>
        <v>0</v>
      </c>
      <c r="AH17" s="3492">
        <f t="shared" si="32"/>
        <v>0</v>
      </c>
      <c r="AI17" s="3493">
        <f t="shared" si="33"/>
        <v>3</v>
      </c>
      <c r="AJ17" s="3494">
        <f t="shared" si="34"/>
        <v>0</v>
      </c>
      <c r="AK17" s="3495">
        <f t="shared" si="35"/>
        <v>0</v>
      </c>
      <c r="AL17" s="3496">
        <f t="shared" si="36"/>
        <v>0</v>
      </c>
      <c r="AM17" s="3497">
        <f t="shared" si="37"/>
        <v>0</v>
      </c>
      <c r="AN17" s="3498">
        <f t="shared" si="38"/>
        <v>0</v>
      </c>
      <c r="AO17" s="3499">
        <f t="shared" si="39"/>
        <v>0</v>
      </c>
      <c r="AP17" s="3500">
        <f t="shared" si="40"/>
        <v>0</v>
      </c>
      <c r="AQ17" s="3487">
        <f t="shared" si="41"/>
        <v>0</v>
      </c>
      <c r="AR17" s="3488">
        <f t="shared" si="42"/>
        <v>0</v>
      </c>
      <c r="AS17" s="3489">
        <f t="shared" si="43"/>
        <v>0</v>
      </c>
      <c r="AT17" s="3490">
        <f t="shared" si="44"/>
        <v>0</v>
      </c>
      <c r="AU17" s="3491">
        <f t="shared" si="45"/>
        <v>0</v>
      </c>
      <c r="AV17" s="3492">
        <f t="shared" si="46"/>
        <v>0</v>
      </c>
      <c r="AW17" s="3493">
        <f t="shared" si="47"/>
        <v>0</v>
      </c>
      <c r="AX17" s="3494">
        <f t="shared" si="48"/>
        <v>0</v>
      </c>
      <c r="AY17" s="3495">
        <f t="shared" si="49"/>
        <v>0</v>
      </c>
      <c r="AZ17" s="3496">
        <f t="shared" si="50"/>
        <v>0</v>
      </c>
      <c r="BA17" s="3497">
        <f t="shared" si="51"/>
        <v>0</v>
      </c>
      <c r="BB17" s="3498">
        <f t="shared" si="52"/>
        <v>0</v>
      </c>
      <c r="BC17" s="97"/>
      <c r="BD17" s="88"/>
      <c r="BE17" s="88"/>
      <c r="BF17" s="89"/>
      <c r="BG17" s="89"/>
      <c r="BH17" s="89"/>
      <c r="BI17" s="89"/>
      <c r="BJ17" s="89"/>
      <c r="BK17" s="89"/>
      <c r="BL17" s="89"/>
      <c r="BM17" s="89"/>
      <c r="BN17" s="98"/>
      <c r="BO17" s="98"/>
      <c r="BP17" s="98"/>
      <c r="BQ17" s="98"/>
      <c r="BR17" s="98"/>
      <c r="BS17" s="98"/>
      <c r="BT17" s="98"/>
      <c r="BU17" s="90"/>
      <c r="BV17" s="91"/>
      <c r="BW17" s="91"/>
      <c r="BX17" s="91"/>
      <c r="BY17" s="91"/>
      <c r="BZ17" s="91"/>
      <c r="CA17" s="91">
        <v>10</v>
      </c>
      <c r="CB17" s="91"/>
      <c r="CC17" s="91">
        <v>5</v>
      </c>
      <c r="CD17" s="91">
        <v>4</v>
      </c>
      <c r="CE17" s="91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89"/>
      <c r="EA17" s="89"/>
      <c r="EB17" s="89"/>
      <c r="EC17" s="96"/>
      <c r="ED17" s="96"/>
      <c r="EE17" s="110"/>
      <c r="EF17" s="110"/>
      <c r="EG17" s="110"/>
      <c r="EH17" s="110"/>
      <c r="EI17" s="110"/>
      <c r="EJ17" s="110"/>
      <c r="EK17" s="110"/>
      <c r="EL17" s="110"/>
      <c r="EM17" s="372"/>
      <c r="EN17" s="372"/>
      <c r="EO17" s="372"/>
      <c r="EP17" s="372"/>
      <c r="EQ17" s="372"/>
      <c r="ER17" s="372"/>
      <c r="ES17" s="525"/>
      <c r="ET17" s="525"/>
      <c r="EU17" s="525"/>
      <c r="EV17" s="525"/>
      <c r="EW17" s="525"/>
      <c r="EX17" s="525"/>
      <c r="EY17" s="525"/>
      <c r="EZ17" s="525"/>
      <c r="FA17" s="648"/>
      <c r="FB17" s="648"/>
      <c r="FC17" s="648"/>
      <c r="FD17" s="648"/>
      <c r="FE17" s="648"/>
      <c r="FF17" s="648"/>
      <c r="FG17" s="648"/>
      <c r="FH17" s="648"/>
      <c r="FI17" s="648"/>
      <c r="FJ17" s="648"/>
      <c r="FK17" s="648"/>
      <c r="FL17" s="648"/>
      <c r="FM17" s="648"/>
      <c r="FN17" s="648"/>
      <c r="FO17" s="767"/>
      <c r="FP17" s="767"/>
      <c r="FQ17" s="767"/>
      <c r="FR17" s="767"/>
      <c r="FS17" s="767"/>
      <c r="FT17" s="767"/>
      <c r="FU17" s="767"/>
      <c r="FV17" s="767"/>
      <c r="FW17" s="767"/>
      <c r="FX17" s="767"/>
      <c r="FY17" s="767"/>
      <c r="FZ17" s="767"/>
      <c r="GA17" s="767"/>
      <c r="GB17" s="767"/>
      <c r="GC17" s="1662"/>
      <c r="GD17" s="1662"/>
      <c r="GE17" s="1662"/>
      <c r="GF17" s="1662"/>
      <c r="GG17" s="1662"/>
      <c r="GH17" s="1662"/>
      <c r="GI17" s="1662"/>
      <c r="GJ17" s="1666"/>
    </row>
    <row r="18" spans="1:192" s="489" customFormat="1" ht="10.5" customHeight="1" x14ac:dyDescent="0.2">
      <c r="A18" s="640" t="s">
        <v>309</v>
      </c>
      <c r="B18" s="59" t="s">
        <v>310</v>
      </c>
      <c r="C18" s="458">
        <f t="shared" si="6"/>
        <v>1</v>
      </c>
      <c r="D18" s="457">
        <f t="shared" si="7"/>
        <v>7.2992700729927005E-3</v>
      </c>
      <c r="E18" s="413">
        <f t="array" ref="E18">MIN(IF(BC18:GJ18&gt;=1,$BC$3:$GJ$3))</f>
        <v>42643</v>
      </c>
      <c r="F18" s="410">
        <f t="array" ref="F18">MAX(IF(BC18:GJ18&gt;=1,$BC$3:$GJ$3))</f>
        <v>42643</v>
      </c>
      <c r="G18" s="452">
        <f t="shared" si="8"/>
        <v>0</v>
      </c>
      <c r="H18" s="456">
        <f t="shared" si="9"/>
        <v>0</v>
      </c>
      <c r="I18" s="639" t="str">
        <f t="shared" si="10"/>
        <v>-</v>
      </c>
      <c r="J18" s="381" t="str">
        <f t="array" ref="J18">IF((G18&gt;=1),MAX(IF(BC18:GJ18=1,$BC$3:$GJ$3)),"-")</f>
        <v>-</v>
      </c>
      <c r="K18" s="775"/>
      <c r="L18" s="390">
        <f t="shared" ca="1" si="11"/>
        <v>1</v>
      </c>
      <c r="M18" s="390" t="str">
        <f t="shared" ca="1" si="12"/>
        <v>-</v>
      </c>
      <c r="N18" s="455">
        <f t="shared" si="13"/>
        <v>0</v>
      </c>
      <c r="O18" s="454">
        <f t="shared" si="14"/>
        <v>0</v>
      </c>
      <c r="P18" s="162">
        <f t="shared" si="15"/>
        <v>0</v>
      </c>
      <c r="Q18" s="453">
        <f t="shared" si="16"/>
        <v>0</v>
      </c>
      <c r="R18" s="452">
        <f t="shared" si="17"/>
        <v>0</v>
      </c>
      <c r="S18" s="451">
        <f t="shared" si="18"/>
        <v>0</v>
      </c>
      <c r="T18" s="368">
        <f t="shared" si="19"/>
        <v>0</v>
      </c>
      <c r="U18" s="163">
        <f t="shared" si="20"/>
        <v>0</v>
      </c>
      <c r="V18" s="369">
        <f t="shared" si="21"/>
        <v>0</v>
      </c>
      <c r="W18" s="164">
        <f t="shared" si="22"/>
        <v>0</v>
      </c>
      <c r="X18" s="165">
        <f t="array" ref="X18">SUM(1*(BC$5:GJ$5=BC18:GJ18))-1</f>
        <v>0</v>
      </c>
      <c r="Y18" s="166">
        <f t="shared" si="23"/>
        <v>0</v>
      </c>
      <c r="Z18" s="395">
        <f t="shared" si="24"/>
        <v>9</v>
      </c>
      <c r="AA18" s="395">
        <f t="shared" si="25"/>
        <v>12</v>
      </c>
      <c r="AB18" s="403">
        <f t="shared" si="26"/>
        <v>0.75</v>
      </c>
      <c r="AC18" s="3487">
        <f t="shared" si="27"/>
        <v>0</v>
      </c>
      <c r="AD18" s="3488">
        <f t="shared" si="28"/>
        <v>0</v>
      </c>
      <c r="AE18" s="3489">
        <f t="shared" si="29"/>
        <v>0</v>
      </c>
      <c r="AF18" s="3490">
        <f t="shared" si="30"/>
        <v>0</v>
      </c>
      <c r="AG18" s="3491">
        <f t="shared" si="31"/>
        <v>0</v>
      </c>
      <c r="AH18" s="3492">
        <f t="shared" si="32"/>
        <v>0</v>
      </c>
      <c r="AI18" s="3493">
        <f t="shared" si="33"/>
        <v>0</v>
      </c>
      <c r="AJ18" s="3494">
        <f t="shared" si="34"/>
        <v>0</v>
      </c>
      <c r="AK18" s="3495">
        <f t="shared" si="35"/>
        <v>0</v>
      </c>
      <c r="AL18" s="3496">
        <f t="shared" si="36"/>
        <v>0</v>
      </c>
      <c r="AM18" s="3497">
        <f t="shared" si="37"/>
        <v>0</v>
      </c>
      <c r="AN18" s="3498">
        <f t="shared" si="38"/>
        <v>0</v>
      </c>
      <c r="AO18" s="3499">
        <f t="shared" si="39"/>
        <v>0</v>
      </c>
      <c r="AP18" s="3500">
        <f t="shared" si="40"/>
        <v>0</v>
      </c>
      <c r="AQ18" s="3487">
        <f t="shared" si="41"/>
        <v>0</v>
      </c>
      <c r="AR18" s="3488">
        <f t="shared" si="42"/>
        <v>0</v>
      </c>
      <c r="AS18" s="3489">
        <f t="shared" si="43"/>
        <v>0</v>
      </c>
      <c r="AT18" s="3490">
        <f t="shared" si="44"/>
        <v>0</v>
      </c>
      <c r="AU18" s="3491">
        <f t="shared" si="45"/>
        <v>0</v>
      </c>
      <c r="AV18" s="3492">
        <f t="shared" si="46"/>
        <v>0</v>
      </c>
      <c r="AW18" s="3493">
        <f t="shared" si="47"/>
        <v>1</v>
      </c>
      <c r="AX18" s="3494">
        <f t="shared" si="48"/>
        <v>0</v>
      </c>
      <c r="AY18" s="3495">
        <f t="shared" si="49"/>
        <v>0</v>
      </c>
      <c r="AZ18" s="3496">
        <f t="shared" si="50"/>
        <v>0</v>
      </c>
      <c r="BA18" s="3497">
        <f t="shared" si="51"/>
        <v>0</v>
      </c>
      <c r="BB18" s="3498">
        <f t="shared" si="52"/>
        <v>0</v>
      </c>
      <c r="BC18" s="97"/>
      <c r="BD18" s="88"/>
      <c r="BE18" s="88"/>
      <c r="BF18" s="89"/>
      <c r="BG18" s="89"/>
      <c r="BH18" s="89"/>
      <c r="BI18" s="89"/>
      <c r="BJ18" s="89"/>
      <c r="BK18" s="89"/>
      <c r="BL18" s="89"/>
      <c r="BM18" s="89"/>
      <c r="BN18" s="98"/>
      <c r="BO18" s="98"/>
      <c r="BP18" s="98"/>
      <c r="BQ18" s="98"/>
      <c r="BR18" s="98"/>
      <c r="BS18" s="98"/>
      <c r="BT18" s="98"/>
      <c r="BU18" s="90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89"/>
      <c r="EA18" s="89"/>
      <c r="EB18" s="89"/>
      <c r="EC18" s="96"/>
      <c r="ED18" s="96"/>
      <c r="EE18" s="110"/>
      <c r="EF18" s="110"/>
      <c r="EG18" s="110"/>
      <c r="EH18" s="110"/>
      <c r="EI18" s="110"/>
      <c r="EJ18" s="110"/>
      <c r="EK18" s="110"/>
      <c r="EL18" s="110"/>
      <c r="EM18" s="372"/>
      <c r="EN18" s="372"/>
      <c r="EO18" s="372"/>
      <c r="EP18" s="372"/>
      <c r="EQ18" s="372"/>
      <c r="ER18" s="372"/>
      <c r="ES18" s="525"/>
      <c r="ET18" s="525"/>
      <c r="EU18" s="525"/>
      <c r="EV18" s="525"/>
      <c r="EW18" s="525"/>
      <c r="EX18" s="525"/>
      <c r="EY18" s="525"/>
      <c r="EZ18" s="525"/>
      <c r="FA18" s="648"/>
      <c r="FB18" s="648">
        <v>9</v>
      </c>
      <c r="FC18" s="648"/>
      <c r="FD18" s="648"/>
      <c r="FE18" s="648"/>
      <c r="FF18" s="648"/>
      <c r="FG18" s="648"/>
      <c r="FH18" s="648"/>
      <c r="FI18" s="648"/>
      <c r="FJ18" s="648"/>
      <c r="FK18" s="648"/>
      <c r="FL18" s="648"/>
      <c r="FM18" s="648"/>
      <c r="FN18" s="648"/>
      <c r="FO18" s="767"/>
      <c r="FP18" s="767"/>
      <c r="FQ18" s="767"/>
      <c r="FR18" s="767"/>
      <c r="FS18" s="767"/>
      <c r="FT18" s="767"/>
      <c r="FU18" s="767"/>
      <c r="FV18" s="767"/>
      <c r="FW18" s="767"/>
      <c r="FX18" s="767"/>
      <c r="FY18" s="767"/>
      <c r="FZ18" s="767"/>
      <c r="GA18" s="767"/>
      <c r="GB18" s="767"/>
      <c r="GC18" s="1662"/>
      <c r="GD18" s="1662"/>
      <c r="GE18" s="1662"/>
      <c r="GF18" s="1662"/>
      <c r="GG18" s="1662"/>
      <c r="GH18" s="1662"/>
      <c r="GI18" s="1662"/>
      <c r="GJ18" s="1666"/>
    </row>
    <row r="19" spans="1:192" s="522" customFormat="1" ht="11.1" customHeight="1" x14ac:dyDescent="0.2">
      <c r="A19" s="640" t="s">
        <v>155</v>
      </c>
      <c r="B19" s="59" t="s">
        <v>126</v>
      </c>
      <c r="C19" s="458">
        <f t="shared" si="6"/>
        <v>5</v>
      </c>
      <c r="D19" s="457">
        <f t="shared" si="7"/>
        <v>3.6496350364963501E-2</v>
      </c>
      <c r="E19" s="413">
        <f t="array" ref="E19">MIN(IF(BC19:GJ19&gt;=1,$BC$3:$GJ$3))</f>
        <v>41152</v>
      </c>
      <c r="F19" s="410">
        <f t="array" ref="F19">MAX(IF(BC19:GJ19&gt;=1,$BC$3:$GJ$3))</f>
        <v>42356</v>
      </c>
      <c r="G19" s="452">
        <f t="shared" si="8"/>
        <v>0</v>
      </c>
      <c r="H19" s="456">
        <f t="shared" si="9"/>
        <v>0</v>
      </c>
      <c r="I19" s="639" t="str">
        <f t="shared" si="10"/>
        <v>-</v>
      </c>
      <c r="J19" s="381" t="str">
        <f t="array" ref="J19">IF((G19&gt;=1),MAX(IF(BC19:GJ19=1,$BC$3:$GJ$3)),"-")</f>
        <v>-</v>
      </c>
      <c r="K19" s="775" t="str">
        <f t="array" ref="K19">IF((G19&gt;=1),MAX(IF(BC19:GJ19=1,$BC$2:$GJ$2)),"-")</f>
        <v>-</v>
      </c>
      <c r="L19" s="390">
        <f t="shared" ca="1" si="11"/>
        <v>5</v>
      </c>
      <c r="M19" s="390" t="str">
        <f t="shared" ca="1" si="12"/>
        <v>-</v>
      </c>
      <c r="N19" s="455">
        <f t="shared" si="13"/>
        <v>0</v>
      </c>
      <c r="O19" s="454">
        <f t="shared" si="14"/>
        <v>0</v>
      </c>
      <c r="P19" s="162">
        <f t="shared" si="15"/>
        <v>0</v>
      </c>
      <c r="Q19" s="453">
        <f t="shared" si="16"/>
        <v>0</v>
      </c>
      <c r="R19" s="452">
        <f t="shared" si="17"/>
        <v>0</v>
      </c>
      <c r="S19" s="451">
        <f t="shared" si="18"/>
        <v>0</v>
      </c>
      <c r="T19" s="368">
        <f t="shared" si="19"/>
        <v>1</v>
      </c>
      <c r="U19" s="163">
        <f t="shared" si="20"/>
        <v>0.2</v>
      </c>
      <c r="V19" s="369">
        <f t="shared" si="21"/>
        <v>1</v>
      </c>
      <c r="W19" s="164">
        <f t="shared" si="22"/>
        <v>0.2</v>
      </c>
      <c r="X19" s="165">
        <f t="array" ref="X19">SUM(1*(BC$5:GJ$5=BC19:GJ19))-1</f>
        <v>1</v>
      </c>
      <c r="Y19" s="166">
        <f t="shared" si="23"/>
        <v>0.2</v>
      </c>
      <c r="Z19" s="395">
        <f t="shared" si="24"/>
        <v>10.199999999999999</v>
      </c>
      <c r="AA19" s="395">
        <f t="shared" si="25"/>
        <v>15</v>
      </c>
      <c r="AB19" s="403">
        <f t="shared" si="26"/>
        <v>0.67999999999999994</v>
      </c>
      <c r="AC19" s="3487">
        <f t="shared" si="27"/>
        <v>0</v>
      </c>
      <c r="AD19" s="3488">
        <f t="shared" si="28"/>
        <v>0</v>
      </c>
      <c r="AE19" s="3489">
        <f t="shared" si="29"/>
        <v>0</v>
      </c>
      <c r="AF19" s="3490">
        <f t="shared" si="30"/>
        <v>0</v>
      </c>
      <c r="AG19" s="3491">
        <f t="shared" si="31"/>
        <v>0</v>
      </c>
      <c r="AH19" s="3492">
        <f t="shared" si="32"/>
        <v>0</v>
      </c>
      <c r="AI19" s="3493">
        <f t="shared" si="33"/>
        <v>0</v>
      </c>
      <c r="AJ19" s="3494">
        <f t="shared" si="34"/>
        <v>0</v>
      </c>
      <c r="AK19" s="3495">
        <f t="shared" si="35"/>
        <v>0</v>
      </c>
      <c r="AL19" s="3496">
        <f t="shared" si="36"/>
        <v>0</v>
      </c>
      <c r="AM19" s="3497">
        <f t="shared" si="37"/>
        <v>0</v>
      </c>
      <c r="AN19" s="3498">
        <f t="shared" si="38"/>
        <v>0</v>
      </c>
      <c r="AO19" s="3499">
        <f t="shared" si="39"/>
        <v>1</v>
      </c>
      <c r="AP19" s="3500">
        <f t="shared" si="40"/>
        <v>0</v>
      </c>
      <c r="AQ19" s="3487">
        <f t="shared" si="41"/>
        <v>3</v>
      </c>
      <c r="AR19" s="3488">
        <f t="shared" si="42"/>
        <v>0</v>
      </c>
      <c r="AS19" s="3489">
        <f t="shared" si="43"/>
        <v>0</v>
      </c>
      <c r="AT19" s="3490">
        <f t="shared" si="44"/>
        <v>0</v>
      </c>
      <c r="AU19" s="3491">
        <f t="shared" si="45"/>
        <v>1</v>
      </c>
      <c r="AV19" s="3492">
        <f t="shared" si="46"/>
        <v>0</v>
      </c>
      <c r="AW19" s="3493">
        <f t="shared" si="47"/>
        <v>0</v>
      </c>
      <c r="AX19" s="3494">
        <f t="shared" si="48"/>
        <v>0</v>
      </c>
      <c r="AY19" s="3495">
        <f t="shared" si="49"/>
        <v>0</v>
      </c>
      <c r="AZ19" s="3496">
        <f t="shared" si="50"/>
        <v>0</v>
      </c>
      <c r="BA19" s="3497">
        <f t="shared" si="51"/>
        <v>0</v>
      </c>
      <c r="BB19" s="3498">
        <f t="shared" si="52"/>
        <v>0</v>
      </c>
      <c r="BC19" s="97"/>
      <c r="BD19" s="88"/>
      <c r="BE19" s="88"/>
      <c r="BF19" s="89"/>
      <c r="BG19" s="89"/>
      <c r="BH19" s="89"/>
      <c r="BI19" s="89"/>
      <c r="BJ19" s="89"/>
      <c r="BK19" s="89"/>
      <c r="BL19" s="89"/>
      <c r="BM19" s="89"/>
      <c r="BN19" s="98"/>
      <c r="BO19" s="98"/>
      <c r="BP19" s="98"/>
      <c r="BQ19" s="98"/>
      <c r="BR19" s="98"/>
      <c r="BS19" s="98"/>
      <c r="BT19" s="98"/>
      <c r="BU19" s="90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4"/>
      <c r="DB19" s="94">
        <v>8</v>
      </c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5"/>
      <c r="DO19" s="95"/>
      <c r="DP19" s="95"/>
      <c r="DQ19" s="95"/>
      <c r="DR19" s="95"/>
      <c r="DS19" s="95"/>
      <c r="DT19" s="95"/>
      <c r="DU19" s="95"/>
      <c r="DV19" s="95">
        <v>4</v>
      </c>
      <c r="DW19" s="95">
        <v>15</v>
      </c>
      <c r="DX19" s="95"/>
      <c r="DY19" s="95">
        <v>11</v>
      </c>
      <c r="DZ19" s="89"/>
      <c r="EA19" s="89"/>
      <c r="EB19" s="89"/>
      <c r="EC19" s="96"/>
      <c r="ED19" s="96"/>
      <c r="EE19" s="110"/>
      <c r="EF19" s="110"/>
      <c r="EG19" s="110"/>
      <c r="EH19" s="110"/>
      <c r="EI19" s="110"/>
      <c r="EJ19" s="110"/>
      <c r="EK19" s="110"/>
      <c r="EL19" s="110"/>
      <c r="EM19" s="372"/>
      <c r="EN19" s="372"/>
      <c r="EO19" s="372"/>
      <c r="EP19" s="372"/>
      <c r="EQ19" s="372"/>
      <c r="ER19" s="372">
        <v>13</v>
      </c>
      <c r="ES19" s="525"/>
      <c r="ET19" s="525"/>
      <c r="EU19" s="525"/>
      <c r="EV19" s="525"/>
      <c r="EW19" s="525"/>
      <c r="EX19" s="525"/>
      <c r="EY19" s="525"/>
      <c r="EZ19" s="525"/>
      <c r="FA19" s="648"/>
      <c r="FB19" s="648"/>
      <c r="FC19" s="648"/>
      <c r="FD19" s="648"/>
      <c r="FE19" s="648"/>
      <c r="FF19" s="648"/>
      <c r="FG19" s="648"/>
      <c r="FH19" s="648"/>
      <c r="FI19" s="648"/>
      <c r="FJ19" s="648"/>
      <c r="FK19" s="648"/>
      <c r="FL19" s="648"/>
      <c r="FM19" s="648"/>
      <c r="FN19" s="648"/>
      <c r="FO19" s="767"/>
      <c r="FP19" s="767"/>
      <c r="FQ19" s="767"/>
      <c r="FR19" s="767"/>
      <c r="FS19" s="767"/>
      <c r="FT19" s="767"/>
      <c r="FU19" s="767"/>
      <c r="FV19" s="767"/>
      <c r="FW19" s="767"/>
      <c r="FX19" s="767"/>
      <c r="FY19" s="767"/>
      <c r="FZ19" s="767"/>
      <c r="GA19" s="767"/>
      <c r="GB19" s="767"/>
      <c r="GC19" s="1662"/>
      <c r="GD19" s="1662"/>
      <c r="GE19" s="1662"/>
      <c r="GF19" s="1662"/>
      <c r="GG19" s="1662"/>
      <c r="GH19" s="1662"/>
      <c r="GI19" s="1662"/>
      <c r="GJ19" s="1666"/>
    </row>
    <row r="20" spans="1:192" s="489" customFormat="1" ht="11.1" customHeight="1" x14ac:dyDescent="0.2">
      <c r="A20" s="640"/>
      <c r="B20" s="62" t="s">
        <v>143</v>
      </c>
      <c r="C20" s="458">
        <f t="shared" si="6"/>
        <v>2</v>
      </c>
      <c r="D20" s="457">
        <f t="shared" si="7"/>
        <v>1.4598540145985401E-2</v>
      </c>
      <c r="E20" s="413">
        <f t="array" ref="E20">MIN(IF(BC20:GJ20&gt;=1,$BC$3:$GJ$3))</f>
        <v>40327</v>
      </c>
      <c r="F20" s="410">
        <f t="array" ref="F20">MAX(IF(BC20:GJ20&gt;=1,$BC$3:$GJ$3))</f>
        <v>40697</v>
      </c>
      <c r="G20" s="452">
        <f t="shared" si="8"/>
        <v>1</v>
      </c>
      <c r="H20" s="456">
        <f t="shared" si="9"/>
        <v>0.5</v>
      </c>
      <c r="I20" s="639">
        <f t="shared" si="10"/>
        <v>1</v>
      </c>
      <c r="J20" s="381">
        <f t="array" ref="J20">IF((G20&gt;=1),MAX(IF(BC20:GJ20=1,$BC$3:$GJ$3)),"-")</f>
        <v>40697</v>
      </c>
      <c r="K20" s="775">
        <f t="array" ref="K20">IF((G20&gt;=1),MAX(IF(BC20:GJ20=1,$BC$2:$GJ$2)),"-")</f>
        <v>40</v>
      </c>
      <c r="L20" s="390">
        <f t="shared" ca="1" si="11"/>
        <v>0</v>
      </c>
      <c r="M20" s="390">
        <f t="shared" ca="1" si="12"/>
        <v>97</v>
      </c>
      <c r="N20" s="455">
        <f t="shared" si="13"/>
        <v>0</v>
      </c>
      <c r="O20" s="454">
        <f t="shared" si="14"/>
        <v>0</v>
      </c>
      <c r="P20" s="162">
        <f t="shared" si="15"/>
        <v>1</v>
      </c>
      <c r="Q20" s="453">
        <f t="shared" si="16"/>
        <v>0.5</v>
      </c>
      <c r="R20" s="452">
        <f t="shared" si="17"/>
        <v>2</v>
      </c>
      <c r="S20" s="451">
        <f t="shared" si="18"/>
        <v>1</v>
      </c>
      <c r="T20" s="368">
        <f t="shared" si="19"/>
        <v>1</v>
      </c>
      <c r="U20" s="163">
        <f t="shared" si="20"/>
        <v>0.5</v>
      </c>
      <c r="V20" s="369">
        <f t="shared" si="21"/>
        <v>2</v>
      </c>
      <c r="W20" s="164">
        <f t="shared" si="22"/>
        <v>1</v>
      </c>
      <c r="X20" s="165">
        <f t="array" ref="X20">SUM(1*(BC$5:GJ$5=BC20:GJ20))-1</f>
        <v>0</v>
      </c>
      <c r="Y20" s="166">
        <f t="shared" si="23"/>
        <v>0</v>
      </c>
      <c r="Z20" s="395">
        <f t="shared" si="24"/>
        <v>2</v>
      </c>
      <c r="AA20" s="395">
        <f t="shared" si="25"/>
        <v>9</v>
      </c>
      <c r="AB20" s="403">
        <f t="shared" si="26"/>
        <v>0.22222222222222221</v>
      </c>
      <c r="AC20" s="3487">
        <f t="shared" si="27"/>
        <v>0</v>
      </c>
      <c r="AD20" s="3488">
        <f t="shared" si="28"/>
        <v>0</v>
      </c>
      <c r="AE20" s="3489">
        <f t="shared" si="29"/>
        <v>0</v>
      </c>
      <c r="AF20" s="3490">
        <f t="shared" si="30"/>
        <v>0</v>
      </c>
      <c r="AG20" s="3491">
        <f t="shared" si="31"/>
        <v>0</v>
      </c>
      <c r="AH20" s="3492">
        <f t="shared" si="32"/>
        <v>0</v>
      </c>
      <c r="AI20" s="3493">
        <f t="shared" si="33"/>
        <v>1</v>
      </c>
      <c r="AJ20" s="3494">
        <f t="shared" si="34"/>
        <v>0</v>
      </c>
      <c r="AK20" s="3495">
        <f t="shared" si="35"/>
        <v>1</v>
      </c>
      <c r="AL20" s="3496">
        <f t="shared" si="36"/>
        <v>1</v>
      </c>
      <c r="AM20" s="3497">
        <f t="shared" si="37"/>
        <v>0</v>
      </c>
      <c r="AN20" s="3498">
        <f t="shared" si="38"/>
        <v>0</v>
      </c>
      <c r="AO20" s="3499">
        <f t="shared" si="39"/>
        <v>0</v>
      </c>
      <c r="AP20" s="3500">
        <f t="shared" si="40"/>
        <v>0</v>
      </c>
      <c r="AQ20" s="3487">
        <f t="shared" si="41"/>
        <v>0</v>
      </c>
      <c r="AR20" s="3488">
        <f t="shared" si="42"/>
        <v>0</v>
      </c>
      <c r="AS20" s="3489">
        <f t="shared" si="43"/>
        <v>0</v>
      </c>
      <c r="AT20" s="3490">
        <f t="shared" si="44"/>
        <v>0</v>
      </c>
      <c r="AU20" s="3491">
        <f t="shared" si="45"/>
        <v>0</v>
      </c>
      <c r="AV20" s="3492">
        <f t="shared" si="46"/>
        <v>0</v>
      </c>
      <c r="AW20" s="3493">
        <f t="shared" si="47"/>
        <v>0</v>
      </c>
      <c r="AX20" s="3494">
        <f t="shared" si="48"/>
        <v>0</v>
      </c>
      <c r="AY20" s="3495">
        <f t="shared" si="49"/>
        <v>0</v>
      </c>
      <c r="AZ20" s="3496">
        <f t="shared" si="50"/>
        <v>0</v>
      </c>
      <c r="BA20" s="3497">
        <f t="shared" si="51"/>
        <v>0</v>
      </c>
      <c r="BB20" s="3498">
        <f t="shared" si="52"/>
        <v>0</v>
      </c>
      <c r="BC20" s="97"/>
      <c r="BD20" s="88"/>
      <c r="BE20" s="88"/>
      <c r="BF20" s="89"/>
      <c r="BG20" s="89"/>
      <c r="BH20" s="89"/>
      <c r="BI20" s="89"/>
      <c r="BJ20" s="89"/>
      <c r="BK20" s="89"/>
      <c r="BL20" s="89"/>
      <c r="BM20" s="89"/>
      <c r="BN20" s="98"/>
      <c r="BO20" s="98"/>
      <c r="BP20" s="98"/>
      <c r="BQ20" s="98"/>
      <c r="BR20" s="98"/>
      <c r="BS20" s="98"/>
      <c r="BT20" s="98"/>
      <c r="BU20" s="90"/>
      <c r="BV20" s="91"/>
      <c r="BW20" s="91"/>
      <c r="BX20" s="91"/>
      <c r="BY20" s="91"/>
      <c r="BZ20" s="91"/>
      <c r="CA20" s="91"/>
      <c r="CB20" s="91"/>
      <c r="CC20" s="91"/>
      <c r="CD20" s="91"/>
      <c r="CE20" s="91">
        <v>3</v>
      </c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>
        <v>1</v>
      </c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89"/>
      <c r="EA20" s="89"/>
      <c r="EB20" s="89"/>
      <c r="EC20" s="96"/>
      <c r="ED20" s="96"/>
      <c r="EE20" s="110"/>
      <c r="EF20" s="110"/>
      <c r="EG20" s="110"/>
      <c r="EH20" s="110"/>
      <c r="EI20" s="110"/>
      <c r="EJ20" s="110"/>
      <c r="EK20" s="110"/>
      <c r="EL20" s="110"/>
      <c r="EM20" s="372"/>
      <c r="EN20" s="372"/>
      <c r="EO20" s="372"/>
      <c r="EP20" s="372"/>
      <c r="EQ20" s="372"/>
      <c r="ER20" s="372"/>
      <c r="ES20" s="525"/>
      <c r="ET20" s="525"/>
      <c r="EU20" s="525"/>
      <c r="EV20" s="525"/>
      <c r="EW20" s="525"/>
      <c r="EX20" s="525"/>
      <c r="EY20" s="525"/>
      <c r="EZ20" s="525"/>
      <c r="FA20" s="648"/>
      <c r="FB20" s="648"/>
      <c r="FC20" s="648"/>
      <c r="FD20" s="648"/>
      <c r="FE20" s="648"/>
      <c r="FF20" s="648"/>
      <c r="FG20" s="648"/>
      <c r="FH20" s="648"/>
      <c r="FI20" s="648"/>
      <c r="FJ20" s="648"/>
      <c r="FK20" s="648"/>
      <c r="FL20" s="648"/>
      <c r="FM20" s="648"/>
      <c r="FN20" s="648"/>
      <c r="FO20" s="767"/>
      <c r="FP20" s="767"/>
      <c r="FQ20" s="767"/>
      <c r="FR20" s="767"/>
      <c r="FS20" s="767"/>
      <c r="FT20" s="767"/>
      <c r="FU20" s="767"/>
      <c r="FV20" s="767"/>
      <c r="FW20" s="767"/>
      <c r="FX20" s="767"/>
      <c r="FY20" s="767"/>
      <c r="FZ20" s="767"/>
      <c r="GA20" s="767"/>
      <c r="GB20" s="767"/>
      <c r="GC20" s="1662"/>
      <c r="GD20" s="1662"/>
      <c r="GE20" s="1662"/>
      <c r="GF20" s="1662"/>
      <c r="GG20" s="1662"/>
      <c r="GH20" s="1662"/>
      <c r="GI20" s="1662"/>
      <c r="GJ20" s="1666"/>
    </row>
    <row r="21" spans="1:192" s="489" customFormat="1" ht="11.1" customHeight="1" x14ac:dyDescent="0.2">
      <c r="A21" s="640"/>
      <c r="B21" s="59" t="s">
        <v>66</v>
      </c>
      <c r="C21" s="458">
        <f t="shared" si="6"/>
        <v>1</v>
      </c>
      <c r="D21" s="457">
        <f t="shared" si="7"/>
        <v>7.2992700729927005E-3</v>
      </c>
      <c r="E21" s="413">
        <f t="array" ref="E21">MIN(IF(BC21:GJ21&gt;=1,$BC$3:$GJ$3))</f>
        <v>39410</v>
      </c>
      <c r="F21" s="410">
        <f t="array" ref="F21">MAX(IF(BC21:GJ21&gt;=1,$BC$3:$GJ$3))</f>
        <v>39410</v>
      </c>
      <c r="G21" s="452">
        <f t="shared" si="8"/>
        <v>0</v>
      </c>
      <c r="H21" s="456">
        <f t="shared" si="9"/>
        <v>0</v>
      </c>
      <c r="I21" s="639" t="str">
        <f t="shared" si="10"/>
        <v>-</v>
      </c>
      <c r="J21" s="381" t="str">
        <f t="array" ref="J21">IF((G21&gt;=1),MAX(IF(BC21:GJ21=1,$BC$3:$GJ$3)),"-")</f>
        <v>-</v>
      </c>
      <c r="K21" s="775" t="str">
        <f t="array" ref="K21">IF((G21&gt;=1),MAX(IF(BC21:GJ21=1,$BC$2:$GJ$2)),"-")</f>
        <v>-</v>
      </c>
      <c r="L21" s="390">
        <f t="shared" ca="1" si="11"/>
        <v>1</v>
      </c>
      <c r="M21" s="390" t="str">
        <f t="shared" ca="1" si="12"/>
        <v>-</v>
      </c>
      <c r="N21" s="455">
        <f t="shared" si="13"/>
        <v>0</v>
      </c>
      <c r="O21" s="454">
        <f t="shared" si="14"/>
        <v>0</v>
      </c>
      <c r="P21" s="162">
        <f t="shared" si="15"/>
        <v>0</v>
      </c>
      <c r="Q21" s="453">
        <f t="shared" si="16"/>
        <v>0</v>
      </c>
      <c r="R21" s="452">
        <f t="shared" si="17"/>
        <v>0</v>
      </c>
      <c r="S21" s="451">
        <f t="shared" si="18"/>
        <v>0</v>
      </c>
      <c r="T21" s="368">
        <f t="shared" si="19"/>
        <v>0</v>
      </c>
      <c r="U21" s="163">
        <f t="shared" si="20"/>
        <v>0</v>
      </c>
      <c r="V21" s="369">
        <f t="shared" si="21"/>
        <v>0</v>
      </c>
      <c r="W21" s="164">
        <f t="shared" si="22"/>
        <v>0</v>
      </c>
      <c r="X21" s="165">
        <f t="array" ref="X21">SUM(1*(BC$5:GJ$5=BC21:GJ21))-1</f>
        <v>0</v>
      </c>
      <c r="Y21" s="166">
        <f t="shared" si="23"/>
        <v>0</v>
      </c>
      <c r="Z21" s="395">
        <f t="shared" si="24"/>
        <v>8</v>
      </c>
      <c r="AA21" s="395">
        <f t="shared" si="25"/>
        <v>13</v>
      </c>
      <c r="AB21" s="403">
        <f t="shared" si="26"/>
        <v>0.61538461538461542</v>
      </c>
      <c r="AC21" s="3487">
        <f t="shared" si="27"/>
        <v>0</v>
      </c>
      <c r="AD21" s="3488">
        <f t="shared" si="28"/>
        <v>0</v>
      </c>
      <c r="AE21" s="3489">
        <f t="shared" si="29"/>
        <v>1</v>
      </c>
      <c r="AF21" s="3490">
        <f t="shared" si="30"/>
        <v>0</v>
      </c>
      <c r="AG21" s="3491">
        <f t="shared" si="31"/>
        <v>0</v>
      </c>
      <c r="AH21" s="3492">
        <f t="shared" si="32"/>
        <v>0</v>
      </c>
      <c r="AI21" s="3493">
        <f t="shared" si="33"/>
        <v>0</v>
      </c>
      <c r="AJ21" s="3494">
        <f t="shared" si="34"/>
        <v>0</v>
      </c>
      <c r="AK21" s="3495">
        <f t="shared" si="35"/>
        <v>0</v>
      </c>
      <c r="AL21" s="3496">
        <f t="shared" si="36"/>
        <v>0</v>
      </c>
      <c r="AM21" s="3497">
        <f t="shared" si="37"/>
        <v>0</v>
      </c>
      <c r="AN21" s="3498">
        <f t="shared" si="38"/>
        <v>0</v>
      </c>
      <c r="AO21" s="3499">
        <f t="shared" si="39"/>
        <v>0</v>
      </c>
      <c r="AP21" s="3500">
        <f t="shared" si="40"/>
        <v>0</v>
      </c>
      <c r="AQ21" s="3487">
        <f t="shared" si="41"/>
        <v>0</v>
      </c>
      <c r="AR21" s="3488">
        <f t="shared" si="42"/>
        <v>0</v>
      </c>
      <c r="AS21" s="3489">
        <f t="shared" si="43"/>
        <v>0</v>
      </c>
      <c r="AT21" s="3490">
        <f t="shared" si="44"/>
        <v>0</v>
      </c>
      <c r="AU21" s="3491">
        <f t="shared" si="45"/>
        <v>0</v>
      </c>
      <c r="AV21" s="3492">
        <f t="shared" si="46"/>
        <v>0</v>
      </c>
      <c r="AW21" s="3493">
        <f t="shared" si="47"/>
        <v>0</v>
      </c>
      <c r="AX21" s="3494">
        <f t="shared" si="48"/>
        <v>0</v>
      </c>
      <c r="AY21" s="3495">
        <f t="shared" si="49"/>
        <v>0</v>
      </c>
      <c r="AZ21" s="3496">
        <f t="shared" si="50"/>
        <v>0</v>
      </c>
      <c r="BA21" s="3497">
        <f t="shared" si="51"/>
        <v>0</v>
      </c>
      <c r="BB21" s="3498">
        <f t="shared" si="52"/>
        <v>0</v>
      </c>
      <c r="BC21" s="97"/>
      <c r="BD21" s="88"/>
      <c r="BE21" s="88"/>
      <c r="BF21" s="89"/>
      <c r="BG21" s="89"/>
      <c r="BH21" s="89">
        <v>8</v>
      </c>
      <c r="BI21" s="89"/>
      <c r="BJ21" s="89"/>
      <c r="BK21" s="89"/>
      <c r="BL21" s="89"/>
      <c r="BM21" s="89"/>
      <c r="BN21" s="90"/>
      <c r="BO21" s="90"/>
      <c r="BP21" s="90"/>
      <c r="BQ21" s="90"/>
      <c r="BR21" s="90"/>
      <c r="BS21" s="90"/>
      <c r="BT21" s="90"/>
      <c r="BU21" s="90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89"/>
      <c r="EA21" s="89"/>
      <c r="EB21" s="89"/>
      <c r="EC21" s="96"/>
      <c r="ED21" s="96"/>
      <c r="EE21" s="110"/>
      <c r="EF21" s="110"/>
      <c r="EG21" s="110"/>
      <c r="EH21" s="110"/>
      <c r="EI21" s="110"/>
      <c r="EJ21" s="110"/>
      <c r="EK21" s="110"/>
      <c r="EL21" s="110"/>
      <c r="EM21" s="372"/>
      <c r="EN21" s="372"/>
      <c r="EO21" s="372"/>
      <c r="EP21" s="372"/>
      <c r="EQ21" s="372"/>
      <c r="ER21" s="372"/>
      <c r="ES21" s="525"/>
      <c r="ET21" s="525"/>
      <c r="EU21" s="525"/>
      <c r="EV21" s="525"/>
      <c r="EW21" s="525"/>
      <c r="EX21" s="525"/>
      <c r="EY21" s="525"/>
      <c r="EZ21" s="525"/>
      <c r="FA21" s="648"/>
      <c r="FB21" s="648"/>
      <c r="FC21" s="648"/>
      <c r="FD21" s="648"/>
      <c r="FE21" s="648"/>
      <c r="FF21" s="648"/>
      <c r="FG21" s="648"/>
      <c r="FH21" s="648"/>
      <c r="FI21" s="648"/>
      <c r="FJ21" s="648"/>
      <c r="FK21" s="648"/>
      <c r="FL21" s="648"/>
      <c r="FM21" s="648"/>
      <c r="FN21" s="648"/>
      <c r="FO21" s="767"/>
      <c r="FP21" s="767"/>
      <c r="FQ21" s="767"/>
      <c r="FR21" s="767"/>
      <c r="FS21" s="767"/>
      <c r="FT21" s="767"/>
      <c r="FU21" s="767"/>
      <c r="FV21" s="767"/>
      <c r="FW21" s="767"/>
      <c r="FX21" s="767"/>
      <c r="FY21" s="767"/>
      <c r="FZ21" s="767"/>
      <c r="GA21" s="767"/>
      <c r="GB21" s="767"/>
      <c r="GC21" s="1662"/>
      <c r="GD21" s="1662"/>
      <c r="GE21" s="1662"/>
      <c r="GF21" s="1662"/>
      <c r="GG21" s="1662"/>
      <c r="GH21" s="1662"/>
      <c r="GI21" s="1662"/>
      <c r="GJ21" s="1666"/>
    </row>
    <row r="22" spans="1:192" s="489" customFormat="1" ht="11.1" customHeight="1" x14ac:dyDescent="0.2">
      <c r="A22" s="640" t="s">
        <v>171</v>
      </c>
      <c r="B22" s="59" t="s">
        <v>168</v>
      </c>
      <c r="C22" s="458">
        <f t="shared" si="6"/>
        <v>1</v>
      </c>
      <c r="D22" s="457">
        <f t="shared" si="7"/>
        <v>7.2992700729927005E-3</v>
      </c>
      <c r="E22" s="413">
        <f t="array" ref="E22">MIN(IF(BC22:GJ22&gt;=1,$BC$3:$GJ$3))</f>
        <v>41397</v>
      </c>
      <c r="F22" s="410">
        <f t="array" ref="F22">MAX(IF(BC22:GJ22&gt;=1,$BC$3:$GJ$3))</f>
        <v>41397</v>
      </c>
      <c r="G22" s="452">
        <f t="shared" si="8"/>
        <v>0</v>
      </c>
      <c r="H22" s="456">
        <f t="shared" si="9"/>
        <v>0</v>
      </c>
      <c r="I22" s="639" t="str">
        <f t="shared" si="10"/>
        <v>-</v>
      </c>
      <c r="J22" s="381" t="str">
        <f t="array" ref="J22">IF((G22&gt;=1),MAX(IF(BC22:GJ22=1,$BC$3:$GJ$3)),"-")</f>
        <v>-</v>
      </c>
      <c r="K22" s="775" t="str">
        <f t="array" ref="K22">IF((G22&gt;=1),MAX(IF(BC22:GJ22=1,$BC$2:$GJ$2)),"-")</f>
        <v>-</v>
      </c>
      <c r="L22" s="390">
        <f t="shared" ca="1" si="11"/>
        <v>1</v>
      </c>
      <c r="M22" s="390" t="str">
        <f t="shared" ca="1" si="12"/>
        <v>-</v>
      </c>
      <c r="N22" s="455">
        <f t="shared" si="13"/>
        <v>0</v>
      </c>
      <c r="O22" s="454">
        <f t="shared" si="14"/>
        <v>0</v>
      </c>
      <c r="P22" s="162">
        <f t="shared" si="15"/>
        <v>0</v>
      </c>
      <c r="Q22" s="453">
        <f t="shared" si="16"/>
        <v>0</v>
      </c>
      <c r="R22" s="452">
        <f t="shared" si="17"/>
        <v>0</v>
      </c>
      <c r="S22" s="451">
        <f t="shared" si="18"/>
        <v>0</v>
      </c>
      <c r="T22" s="368">
        <f t="shared" si="19"/>
        <v>0</v>
      </c>
      <c r="U22" s="163">
        <f t="shared" si="20"/>
        <v>0</v>
      </c>
      <c r="V22" s="369">
        <f t="shared" si="21"/>
        <v>0</v>
      </c>
      <c r="W22" s="164">
        <f t="shared" si="22"/>
        <v>0</v>
      </c>
      <c r="X22" s="165">
        <f t="array" ref="X22">SUM(1*(BC$5:GJ$5=BC22:GJ22))-1</f>
        <v>0</v>
      </c>
      <c r="Y22" s="166">
        <f t="shared" si="23"/>
        <v>0</v>
      </c>
      <c r="Z22" s="395">
        <f t="shared" si="24"/>
        <v>10</v>
      </c>
      <c r="AA22" s="395">
        <f t="shared" si="25"/>
        <v>17</v>
      </c>
      <c r="AB22" s="403">
        <f t="shared" si="26"/>
        <v>0.58823529411764708</v>
      </c>
      <c r="AC22" s="3487">
        <f t="shared" si="27"/>
        <v>0</v>
      </c>
      <c r="AD22" s="3488">
        <f t="shared" si="28"/>
        <v>0</v>
      </c>
      <c r="AE22" s="3489">
        <f t="shared" si="29"/>
        <v>0</v>
      </c>
      <c r="AF22" s="3490">
        <f t="shared" si="30"/>
        <v>0</v>
      </c>
      <c r="AG22" s="3491">
        <f t="shared" si="31"/>
        <v>0</v>
      </c>
      <c r="AH22" s="3492">
        <f t="shared" si="32"/>
        <v>0</v>
      </c>
      <c r="AI22" s="3493">
        <f t="shared" si="33"/>
        <v>0</v>
      </c>
      <c r="AJ22" s="3494">
        <f t="shared" si="34"/>
        <v>0</v>
      </c>
      <c r="AK22" s="3495">
        <f t="shared" si="35"/>
        <v>0</v>
      </c>
      <c r="AL22" s="3496">
        <f t="shared" si="36"/>
        <v>0</v>
      </c>
      <c r="AM22" s="3497">
        <f t="shared" si="37"/>
        <v>0</v>
      </c>
      <c r="AN22" s="3498">
        <f t="shared" si="38"/>
        <v>0</v>
      </c>
      <c r="AO22" s="3499">
        <f t="shared" si="39"/>
        <v>1</v>
      </c>
      <c r="AP22" s="3500">
        <f t="shared" si="40"/>
        <v>0</v>
      </c>
      <c r="AQ22" s="3487">
        <f t="shared" si="41"/>
        <v>0</v>
      </c>
      <c r="AR22" s="3488">
        <f t="shared" si="42"/>
        <v>0</v>
      </c>
      <c r="AS22" s="3489">
        <f t="shared" si="43"/>
        <v>0</v>
      </c>
      <c r="AT22" s="3490">
        <f t="shared" si="44"/>
        <v>0</v>
      </c>
      <c r="AU22" s="3491">
        <f t="shared" si="45"/>
        <v>0</v>
      </c>
      <c r="AV22" s="3492">
        <f t="shared" si="46"/>
        <v>0</v>
      </c>
      <c r="AW22" s="3493">
        <f t="shared" si="47"/>
        <v>0</v>
      </c>
      <c r="AX22" s="3494">
        <f t="shared" si="48"/>
        <v>0</v>
      </c>
      <c r="AY22" s="3495">
        <f t="shared" si="49"/>
        <v>0</v>
      </c>
      <c r="AZ22" s="3496">
        <f t="shared" si="50"/>
        <v>0</v>
      </c>
      <c r="BA22" s="3497">
        <f t="shared" si="51"/>
        <v>0</v>
      </c>
      <c r="BB22" s="3498">
        <f t="shared" si="52"/>
        <v>0</v>
      </c>
      <c r="BC22" s="97"/>
      <c r="BD22" s="88"/>
      <c r="BE22" s="88"/>
      <c r="BF22" s="89"/>
      <c r="BG22" s="89"/>
      <c r="BH22" s="89"/>
      <c r="BI22" s="89"/>
      <c r="BJ22" s="89"/>
      <c r="BK22" s="89"/>
      <c r="BL22" s="89"/>
      <c r="BM22" s="89"/>
      <c r="BN22" s="98"/>
      <c r="BO22" s="98"/>
      <c r="BP22" s="98"/>
      <c r="BQ22" s="98"/>
      <c r="BR22" s="98"/>
      <c r="BS22" s="98"/>
      <c r="BT22" s="98"/>
      <c r="BU22" s="90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>
        <v>10</v>
      </c>
      <c r="DM22" s="94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89"/>
      <c r="EA22" s="89"/>
      <c r="EB22" s="89"/>
      <c r="EC22" s="96"/>
      <c r="ED22" s="96"/>
      <c r="EE22" s="110"/>
      <c r="EF22" s="110"/>
      <c r="EG22" s="110"/>
      <c r="EH22" s="110"/>
      <c r="EI22" s="110"/>
      <c r="EJ22" s="110"/>
      <c r="EK22" s="110"/>
      <c r="EL22" s="110"/>
      <c r="EM22" s="372"/>
      <c r="EN22" s="372"/>
      <c r="EO22" s="372"/>
      <c r="EP22" s="372"/>
      <c r="EQ22" s="372"/>
      <c r="ER22" s="372"/>
      <c r="ES22" s="525"/>
      <c r="ET22" s="525"/>
      <c r="EU22" s="525"/>
      <c r="EV22" s="525"/>
      <c r="EW22" s="525"/>
      <c r="EX22" s="525"/>
      <c r="EY22" s="525"/>
      <c r="EZ22" s="525"/>
      <c r="FA22" s="648"/>
      <c r="FB22" s="648"/>
      <c r="FC22" s="648"/>
      <c r="FD22" s="648"/>
      <c r="FE22" s="648"/>
      <c r="FF22" s="648"/>
      <c r="FG22" s="648"/>
      <c r="FH22" s="648"/>
      <c r="FI22" s="648"/>
      <c r="FJ22" s="648"/>
      <c r="FK22" s="648"/>
      <c r="FL22" s="648"/>
      <c r="FM22" s="648"/>
      <c r="FN22" s="648"/>
      <c r="FO22" s="767"/>
      <c r="FP22" s="767"/>
      <c r="FQ22" s="767"/>
      <c r="FR22" s="767"/>
      <c r="FS22" s="767"/>
      <c r="FT22" s="767"/>
      <c r="FU22" s="767"/>
      <c r="FV22" s="767"/>
      <c r="FW22" s="767"/>
      <c r="FX22" s="767"/>
      <c r="FY22" s="767"/>
      <c r="FZ22" s="767"/>
      <c r="GA22" s="767"/>
      <c r="GB22" s="767"/>
      <c r="GC22" s="1662"/>
      <c r="GD22" s="1662"/>
      <c r="GE22" s="1662"/>
      <c r="GF22" s="1662"/>
      <c r="GG22" s="1662"/>
      <c r="GH22" s="1662"/>
      <c r="GI22" s="1662"/>
      <c r="GJ22" s="1666"/>
    </row>
    <row r="23" spans="1:192" s="489" customFormat="1" ht="11.1" customHeight="1" x14ac:dyDescent="0.2">
      <c r="A23" s="640" t="s">
        <v>317</v>
      </c>
      <c r="B23" s="59" t="s">
        <v>315</v>
      </c>
      <c r="C23" s="458">
        <f t="shared" si="6"/>
        <v>1</v>
      </c>
      <c r="D23" s="457">
        <f t="shared" si="7"/>
        <v>7.2992700729927005E-3</v>
      </c>
      <c r="E23" s="413">
        <f t="array" ref="E23">MIN(IF(BC23:GJ23&gt;=1,$BC$3:$GJ$3))</f>
        <v>42902</v>
      </c>
      <c r="F23" s="410">
        <f t="array" ref="F23">MAX(IF(BC23:GJ23&gt;=1,$BC$3:$GJ$3))</f>
        <v>42902</v>
      </c>
      <c r="G23" s="452">
        <f t="shared" si="8"/>
        <v>0</v>
      </c>
      <c r="H23" s="456">
        <f t="shared" si="9"/>
        <v>0</v>
      </c>
      <c r="I23" s="639" t="str">
        <f t="shared" si="10"/>
        <v>-</v>
      </c>
      <c r="J23" s="381" t="str">
        <f t="array" ref="J23">IF((G23&gt;=1),MAX(IF(BC23:GJ23=1,$BC$3:$GJ$3)),"-")</f>
        <v>-</v>
      </c>
      <c r="K23" s="775"/>
      <c r="L23" s="390">
        <f t="shared" ca="1" si="11"/>
        <v>1</v>
      </c>
      <c r="M23" s="390" t="str">
        <f t="shared" ca="1" si="12"/>
        <v>-</v>
      </c>
      <c r="N23" s="455">
        <f t="shared" si="13"/>
        <v>0</v>
      </c>
      <c r="O23" s="454">
        <f t="shared" si="14"/>
        <v>0</v>
      </c>
      <c r="P23" s="162">
        <f t="shared" si="15"/>
        <v>0</v>
      </c>
      <c r="Q23" s="453">
        <f t="shared" si="16"/>
        <v>0</v>
      </c>
      <c r="R23" s="452">
        <f t="shared" si="17"/>
        <v>0</v>
      </c>
      <c r="S23" s="451">
        <f t="shared" si="18"/>
        <v>0</v>
      </c>
      <c r="T23" s="368">
        <f t="shared" si="19"/>
        <v>0</v>
      </c>
      <c r="U23" s="163">
        <f t="shared" si="20"/>
        <v>0</v>
      </c>
      <c r="V23" s="369">
        <f t="shared" si="21"/>
        <v>0</v>
      </c>
      <c r="W23" s="164">
        <f t="shared" si="22"/>
        <v>0</v>
      </c>
      <c r="X23" s="165">
        <f t="array" ref="X23">SUM(1*(BC$5:GJ$5=BC23:GJ23))-1</f>
        <v>0</v>
      </c>
      <c r="Y23" s="166">
        <f t="shared" si="23"/>
        <v>0</v>
      </c>
      <c r="Z23" s="395">
        <f t="shared" si="24"/>
        <v>9</v>
      </c>
      <c r="AA23" s="395">
        <f t="shared" si="25"/>
        <v>13</v>
      </c>
      <c r="AB23" s="403">
        <f t="shared" si="26"/>
        <v>0.69230769230769229</v>
      </c>
      <c r="AC23" s="3487">
        <f t="shared" si="27"/>
        <v>0</v>
      </c>
      <c r="AD23" s="3488">
        <f t="shared" si="28"/>
        <v>0</v>
      </c>
      <c r="AE23" s="3489">
        <f t="shared" si="29"/>
        <v>0</v>
      </c>
      <c r="AF23" s="3490">
        <f t="shared" si="30"/>
        <v>0</v>
      </c>
      <c r="AG23" s="3491">
        <f t="shared" si="31"/>
        <v>0</v>
      </c>
      <c r="AH23" s="3492">
        <f t="shared" si="32"/>
        <v>0</v>
      </c>
      <c r="AI23" s="3493">
        <f t="shared" si="33"/>
        <v>0</v>
      </c>
      <c r="AJ23" s="3494">
        <f t="shared" si="34"/>
        <v>0</v>
      </c>
      <c r="AK23" s="3495">
        <f t="shared" si="35"/>
        <v>0</v>
      </c>
      <c r="AL23" s="3496">
        <f t="shared" si="36"/>
        <v>0</v>
      </c>
      <c r="AM23" s="3497">
        <f t="shared" si="37"/>
        <v>0</v>
      </c>
      <c r="AN23" s="3498">
        <f t="shared" si="38"/>
        <v>0</v>
      </c>
      <c r="AO23" s="3499">
        <f t="shared" si="39"/>
        <v>0</v>
      </c>
      <c r="AP23" s="3500">
        <f t="shared" si="40"/>
        <v>0</v>
      </c>
      <c r="AQ23" s="3487">
        <f t="shared" si="41"/>
        <v>0</v>
      </c>
      <c r="AR23" s="3488">
        <f t="shared" si="42"/>
        <v>0</v>
      </c>
      <c r="AS23" s="3489">
        <f t="shared" si="43"/>
        <v>0</v>
      </c>
      <c r="AT23" s="3490">
        <f t="shared" si="44"/>
        <v>0</v>
      </c>
      <c r="AU23" s="3491">
        <f t="shared" si="45"/>
        <v>0</v>
      </c>
      <c r="AV23" s="3492">
        <f t="shared" si="46"/>
        <v>0</v>
      </c>
      <c r="AW23" s="3493">
        <f t="shared" si="47"/>
        <v>1</v>
      </c>
      <c r="AX23" s="3494">
        <f t="shared" si="48"/>
        <v>0</v>
      </c>
      <c r="AY23" s="3495">
        <f t="shared" si="49"/>
        <v>0</v>
      </c>
      <c r="AZ23" s="3496">
        <f t="shared" si="50"/>
        <v>0</v>
      </c>
      <c r="BA23" s="3497">
        <f t="shared" si="51"/>
        <v>0</v>
      </c>
      <c r="BB23" s="3498">
        <f t="shared" si="52"/>
        <v>0</v>
      </c>
      <c r="BC23" s="97"/>
      <c r="BD23" s="88"/>
      <c r="BE23" s="88"/>
      <c r="BF23" s="89"/>
      <c r="BG23" s="89"/>
      <c r="BH23" s="89"/>
      <c r="BI23" s="89"/>
      <c r="BJ23" s="89"/>
      <c r="BK23" s="89"/>
      <c r="BL23" s="89"/>
      <c r="BM23" s="89"/>
      <c r="BN23" s="98"/>
      <c r="BO23" s="98"/>
      <c r="BP23" s="98"/>
      <c r="BQ23" s="98"/>
      <c r="BR23" s="98"/>
      <c r="BS23" s="98"/>
      <c r="BT23" s="98"/>
      <c r="BU23" s="90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89"/>
      <c r="EA23" s="89"/>
      <c r="EB23" s="89"/>
      <c r="EC23" s="96"/>
      <c r="ED23" s="96"/>
      <c r="EE23" s="110"/>
      <c r="EF23" s="110"/>
      <c r="EG23" s="110"/>
      <c r="EH23" s="110"/>
      <c r="EI23" s="110"/>
      <c r="EJ23" s="110"/>
      <c r="EK23" s="110"/>
      <c r="EL23" s="110"/>
      <c r="EM23" s="372"/>
      <c r="EN23" s="372"/>
      <c r="EO23" s="372"/>
      <c r="EP23" s="372"/>
      <c r="EQ23" s="372"/>
      <c r="ER23" s="372"/>
      <c r="ES23" s="525"/>
      <c r="ET23" s="525"/>
      <c r="EU23" s="525"/>
      <c r="EV23" s="525"/>
      <c r="EW23" s="525"/>
      <c r="EX23" s="525"/>
      <c r="EY23" s="525"/>
      <c r="EZ23" s="525"/>
      <c r="FA23" s="648"/>
      <c r="FB23" s="648"/>
      <c r="FC23" s="648"/>
      <c r="FD23" s="648"/>
      <c r="FE23" s="648"/>
      <c r="FF23" s="648"/>
      <c r="FG23" s="648"/>
      <c r="FH23" s="648"/>
      <c r="FI23" s="648"/>
      <c r="FJ23" s="648"/>
      <c r="FK23" s="648"/>
      <c r="FL23" s="648"/>
      <c r="FM23" s="648"/>
      <c r="FN23" s="648">
        <v>9</v>
      </c>
      <c r="FO23" s="767"/>
      <c r="FP23" s="767"/>
      <c r="FQ23" s="767"/>
      <c r="FR23" s="767"/>
      <c r="FS23" s="767"/>
      <c r="FT23" s="767"/>
      <c r="FU23" s="767"/>
      <c r="FV23" s="767"/>
      <c r="FW23" s="767"/>
      <c r="FX23" s="767"/>
      <c r="FY23" s="767"/>
      <c r="FZ23" s="767"/>
      <c r="GA23" s="767"/>
      <c r="GB23" s="767"/>
      <c r="GC23" s="1662"/>
      <c r="GD23" s="1662"/>
      <c r="GE23" s="1662"/>
      <c r="GF23" s="1662"/>
      <c r="GG23" s="1662"/>
      <c r="GH23" s="1662"/>
      <c r="GI23" s="1662"/>
      <c r="GJ23" s="1666"/>
    </row>
    <row r="24" spans="1:192" s="489" customFormat="1" ht="11.1" customHeight="1" x14ac:dyDescent="0.2">
      <c r="A24" s="640" t="s">
        <v>184</v>
      </c>
      <c r="B24" s="64" t="s">
        <v>181</v>
      </c>
      <c r="C24" s="458">
        <f t="shared" si="6"/>
        <v>39</v>
      </c>
      <c r="D24" s="457">
        <f t="shared" si="7"/>
        <v>0.28467153284671531</v>
      </c>
      <c r="E24" s="413">
        <f t="array" ref="E24">MIN(IF(BC24:GJ24&gt;=1,$BC$3:$GJ$3))</f>
        <v>41516</v>
      </c>
      <c r="F24" s="410">
        <f t="array" ref="F24">MAX(IF(BC24:GJ24&gt;=1,$BC$3:$GJ$3))</f>
        <v>43490</v>
      </c>
      <c r="G24" s="452">
        <f t="shared" si="8"/>
        <v>4</v>
      </c>
      <c r="H24" s="456">
        <f t="shared" si="9"/>
        <v>0.10256410256410256</v>
      </c>
      <c r="I24" s="639">
        <f t="shared" si="10"/>
        <v>0.5</v>
      </c>
      <c r="J24" s="381">
        <f t="array" ref="J24">IF((G24&gt;=1),MAX(IF(BC24:GJ24=1,$BC$3:$GJ$3)),"-")</f>
        <v>43276</v>
      </c>
      <c r="K24" s="775">
        <f t="array" ref="K24">IF((G24&gt;=1),MAX(IF(BC24:GJ24=1,$BC$2:$GJ$2)),"-")</f>
        <v>130</v>
      </c>
      <c r="L24" s="390">
        <f t="shared" ca="1" si="11"/>
        <v>5</v>
      </c>
      <c r="M24" s="390">
        <f t="shared" ca="1" si="12"/>
        <v>7</v>
      </c>
      <c r="N24" s="455">
        <f t="shared" si="13"/>
        <v>4</v>
      </c>
      <c r="O24" s="454">
        <f t="shared" si="14"/>
        <v>0.10256410256410256</v>
      </c>
      <c r="P24" s="162">
        <f t="shared" si="15"/>
        <v>0</v>
      </c>
      <c r="Q24" s="453">
        <f t="shared" si="16"/>
        <v>0</v>
      </c>
      <c r="R24" s="452">
        <f t="shared" si="17"/>
        <v>8</v>
      </c>
      <c r="S24" s="451">
        <f t="shared" si="18"/>
        <v>0.20512820512820512</v>
      </c>
      <c r="T24" s="368">
        <f t="shared" si="19"/>
        <v>10</v>
      </c>
      <c r="U24" s="163">
        <f t="shared" si="20"/>
        <v>0.25641025641025639</v>
      </c>
      <c r="V24" s="369">
        <f t="shared" si="21"/>
        <v>17</v>
      </c>
      <c r="W24" s="164">
        <f t="shared" si="22"/>
        <v>0.4358974358974359</v>
      </c>
      <c r="X24" s="165">
        <f t="array" ref="X24">SUM(1*(BC$5:GJ$5=BC24:GJ24))-1</f>
        <v>9</v>
      </c>
      <c r="Y24" s="166">
        <f t="shared" si="23"/>
        <v>0.23076923076923078</v>
      </c>
      <c r="Z24" s="395">
        <f t="shared" si="24"/>
        <v>8.6923076923076916</v>
      </c>
      <c r="AA24" s="395">
        <f t="shared" si="25"/>
        <v>14.794871794871796</v>
      </c>
      <c r="AB24" s="403">
        <f t="shared" si="26"/>
        <v>0.58752166377816284</v>
      </c>
      <c r="AC24" s="3487">
        <f t="shared" si="27"/>
        <v>0</v>
      </c>
      <c r="AD24" s="3488">
        <f t="shared" si="28"/>
        <v>0</v>
      </c>
      <c r="AE24" s="3489">
        <f t="shared" si="29"/>
        <v>0</v>
      </c>
      <c r="AF24" s="3490">
        <f t="shared" si="30"/>
        <v>0</v>
      </c>
      <c r="AG24" s="3491">
        <f t="shared" si="31"/>
        <v>0</v>
      </c>
      <c r="AH24" s="3492">
        <f t="shared" si="32"/>
        <v>0</v>
      </c>
      <c r="AI24" s="3493">
        <f t="shared" si="33"/>
        <v>0</v>
      </c>
      <c r="AJ24" s="3494">
        <f t="shared" si="34"/>
        <v>0</v>
      </c>
      <c r="AK24" s="3495">
        <f t="shared" si="35"/>
        <v>0</v>
      </c>
      <c r="AL24" s="3496">
        <f t="shared" si="36"/>
        <v>0</v>
      </c>
      <c r="AM24" s="3497">
        <f t="shared" si="37"/>
        <v>0</v>
      </c>
      <c r="AN24" s="3498">
        <f t="shared" si="38"/>
        <v>0</v>
      </c>
      <c r="AO24" s="3499">
        <f t="shared" si="39"/>
        <v>0</v>
      </c>
      <c r="AP24" s="3500">
        <f t="shared" si="40"/>
        <v>0</v>
      </c>
      <c r="AQ24" s="3487">
        <f t="shared" si="41"/>
        <v>7</v>
      </c>
      <c r="AR24" s="3488">
        <f t="shared" si="42"/>
        <v>0</v>
      </c>
      <c r="AS24" s="3489">
        <f t="shared" si="43"/>
        <v>6</v>
      </c>
      <c r="AT24" s="3490">
        <f t="shared" si="44"/>
        <v>0</v>
      </c>
      <c r="AU24" s="3491">
        <f t="shared" si="45"/>
        <v>7</v>
      </c>
      <c r="AV24" s="3492">
        <f t="shared" si="46"/>
        <v>1</v>
      </c>
      <c r="AW24" s="3493">
        <f t="shared" si="47"/>
        <v>8</v>
      </c>
      <c r="AX24" s="3494">
        <f t="shared" si="48"/>
        <v>2</v>
      </c>
      <c r="AY24" s="3495">
        <f t="shared" si="49"/>
        <v>6</v>
      </c>
      <c r="AZ24" s="3496">
        <f t="shared" si="50"/>
        <v>1</v>
      </c>
      <c r="BA24" s="3497">
        <f t="shared" si="51"/>
        <v>5</v>
      </c>
      <c r="BB24" s="3498">
        <f t="shared" si="52"/>
        <v>0</v>
      </c>
      <c r="BC24" s="97"/>
      <c r="BD24" s="88"/>
      <c r="BE24" s="88"/>
      <c r="BF24" s="89"/>
      <c r="BG24" s="89"/>
      <c r="BH24" s="89"/>
      <c r="BI24" s="89"/>
      <c r="BJ24" s="89"/>
      <c r="BK24" s="89"/>
      <c r="BL24" s="89"/>
      <c r="BM24" s="89"/>
      <c r="BN24" s="98"/>
      <c r="BO24" s="98"/>
      <c r="BP24" s="98"/>
      <c r="BQ24" s="98"/>
      <c r="BR24" s="98"/>
      <c r="BS24" s="98"/>
      <c r="BT24" s="98"/>
      <c r="BU24" s="90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5">
        <v>8</v>
      </c>
      <c r="DO24" s="95">
        <v>15</v>
      </c>
      <c r="DP24" s="95">
        <v>14</v>
      </c>
      <c r="DQ24" s="95">
        <v>9</v>
      </c>
      <c r="DR24" s="95">
        <v>7</v>
      </c>
      <c r="DS24" s="95"/>
      <c r="DT24" s="95">
        <v>10</v>
      </c>
      <c r="DU24" s="95"/>
      <c r="DV24" s="95"/>
      <c r="DW24" s="95"/>
      <c r="DX24" s="95"/>
      <c r="DY24" s="95">
        <v>17</v>
      </c>
      <c r="DZ24" s="89">
        <v>5</v>
      </c>
      <c r="EA24" s="89"/>
      <c r="EB24" s="89"/>
      <c r="EC24" s="96">
        <v>2</v>
      </c>
      <c r="ED24" s="96">
        <v>13</v>
      </c>
      <c r="EE24" s="110"/>
      <c r="EF24" s="110">
        <v>8</v>
      </c>
      <c r="EG24" s="110"/>
      <c r="EH24" s="110"/>
      <c r="EI24" s="110">
        <v>17</v>
      </c>
      <c r="EJ24" s="110"/>
      <c r="EK24" s="110">
        <v>6</v>
      </c>
      <c r="EL24" s="110"/>
      <c r="EM24" s="372"/>
      <c r="EN24" s="372"/>
      <c r="EO24" s="372">
        <v>5</v>
      </c>
      <c r="EP24" s="372">
        <v>4</v>
      </c>
      <c r="EQ24" s="372"/>
      <c r="ER24" s="372"/>
      <c r="ES24" s="525"/>
      <c r="ET24" s="525">
        <v>2</v>
      </c>
      <c r="EU24" s="525">
        <v>2</v>
      </c>
      <c r="EV24" s="525">
        <v>9</v>
      </c>
      <c r="EW24" s="525">
        <v>17</v>
      </c>
      <c r="EX24" s="525"/>
      <c r="EY24" s="525">
        <v>1</v>
      </c>
      <c r="EZ24" s="525"/>
      <c r="FA24" s="648">
        <v>15</v>
      </c>
      <c r="FB24" s="648"/>
      <c r="FC24" s="648"/>
      <c r="FD24" s="648">
        <v>2</v>
      </c>
      <c r="FE24" s="648">
        <v>6</v>
      </c>
      <c r="FF24" s="648"/>
      <c r="FG24" s="648">
        <v>13</v>
      </c>
      <c r="FH24" s="648">
        <v>1</v>
      </c>
      <c r="FI24" s="648"/>
      <c r="FJ24" s="648">
        <v>1</v>
      </c>
      <c r="FK24" s="648">
        <v>12</v>
      </c>
      <c r="FL24" s="648">
        <v>6</v>
      </c>
      <c r="FM24" s="648"/>
      <c r="FN24" s="648"/>
      <c r="FO24" s="767">
        <v>13</v>
      </c>
      <c r="FP24" s="767">
        <v>12</v>
      </c>
      <c r="FQ24" s="767">
        <v>10</v>
      </c>
      <c r="FR24" s="767"/>
      <c r="FS24" s="767"/>
      <c r="FT24" s="767"/>
      <c r="FU24" s="767"/>
      <c r="FV24" s="767"/>
      <c r="FW24" s="767">
        <v>15</v>
      </c>
      <c r="FX24" s="767"/>
      <c r="FY24" s="767"/>
      <c r="FZ24" s="767"/>
      <c r="GA24" s="767">
        <v>11</v>
      </c>
      <c r="GB24" s="767">
        <v>1</v>
      </c>
      <c r="GC24" s="1662"/>
      <c r="GD24" s="1662">
        <v>17</v>
      </c>
      <c r="GE24" s="1662">
        <v>9</v>
      </c>
      <c r="GF24" s="1662">
        <v>6</v>
      </c>
      <c r="GG24" s="1662"/>
      <c r="GH24" s="1662">
        <v>9</v>
      </c>
      <c r="GI24" s="1662">
        <v>9</v>
      </c>
      <c r="GJ24" s="1666"/>
    </row>
    <row r="25" spans="1:192" s="489" customFormat="1" ht="11.1" customHeight="1" x14ac:dyDescent="0.2">
      <c r="A25" s="640" t="s">
        <v>113</v>
      </c>
      <c r="B25" s="59" t="s">
        <v>83</v>
      </c>
      <c r="C25" s="458">
        <f t="shared" si="6"/>
        <v>2</v>
      </c>
      <c r="D25" s="457">
        <f t="shared" si="7"/>
        <v>1.4598540145985401E-2</v>
      </c>
      <c r="E25" s="413">
        <f t="array" ref="E25">MIN(IF(BC25:GJ25&gt;=1,$BC$3:$GJ$3))</f>
        <v>40695</v>
      </c>
      <c r="F25" s="410">
        <f t="array" ref="F25">MAX(IF(BC25:GJ25&gt;=1,$BC$3:$GJ$3))</f>
        <v>40962</v>
      </c>
      <c r="G25" s="452">
        <f t="shared" si="8"/>
        <v>0</v>
      </c>
      <c r="H25" s="456">
        <f t="shared" si="9"/>
        <v>0</v>
      </c>
      <c r="I25" s="639" t="str">
        <f t="shared" si="10"/>
        <v>-</v>
      </c>
      <c r="J25" s="381" t="str">
        <f t="array" ref="J25">IF((G25&gt;=1),MAX(IF(BC25:GJ25=1,$BC$3:$GJ$3)),"-")</f>
        <v>-</v>
      </c>
      <c r="K25" s="775" t="str">
        <f t="array" ref="K25">IF((G25&gt;=1),MAX(IF(BC25:GJ25=1,$BC$2:$GJ$2)),"-")</f>
        <v>-</v>
      </c>
      <c r="L25" s="390">
        <f t="shared" ca="1" si="11"/>
        <v>2</v>
      </c>
      <c r="M25" s="390" t="str">
        <f t="shared" ca="1" si="12"/>
        <v>-</v>
      </c>
      <c r="N25" s="455">
        <f t="shared" si="13"/>
        <v>0</v>
      </c>
      <c r="O25" s="454">
        <f t="shared" si="14"/>
        <v>0</v>
      </c>
      <c r="P25" s="162">
        <f t="shared" si="15"/>
        <v>0</v>
      </c>
      <c r="Q25" s="453">
        <f t="shared" si="16"/>
        <v>0</v>
      </c>
      <c r="R25" s="452">
        <f t="shared" si="17"/>
        <v>0</v>
      </c>
      <c r="S25" s="451">
        <f t="shared" si="18"/>
        <v>0</v>
      </c>
      <c r="T25" s="368">
        <f t="shared" si="19"/>
        <v>0</v>
      </c>
      <c r="U25" s="163">
        <f t="shared" si="20"/>
        <v>0</v>
      </c>
      <c r="V25" s="369">
        <f t="shared" si="21"/>
        <v>1</v>
      </c>
      <c r="W25" s="164">
        <f t="shared" si="22"/>
        <v>0.5</v>
      </c>
      <c r="X25" s="165">
        <f t="array" ref="X25">SUM(1*(BC$5:GJ$5=BC25:GJ25))-1</f>
        <v>0</v>
      </c>
      <c r="Y25" s="166">
        <f t="shared" si="23"/>
        <v>0</v>
      </c>
      <c r="Z25" s="395">
        <f t="shared" si="24"/>
        <v>6</v>
      </c>
      <c r="AA25" s="395">
        <f t="shared" si="25"/>
        <v>9.5</v>
      </c>
      <c r="AB25" s="403">
        <f t="shared" si="26"/>
        <v>0.63157894736842102</v>
      </c>
      <c r="AC25" s="3487">
        <f t="shared" si="27"/>
        <v>0</v>
      </c>
      <c r="AD25" s="3488">
        <f t="shared" si="28"/>
        <v>0</v>
      </c>
      <c r="AE25" s="3489">
        <f t="shared" si="29"/>
        <v>0</v>
      </c>
      <c r="AF25" s="3490">
        <f t="shared" si="30"/>
        <v>0</v>
      </c>
      <c r="AG25" s="3491">
        <f t="shared" si="31"/>
        <v>0</v>
      </c>
      <c r="AH25" s="3492">
        <f t="shared" si="32"/>
        <v>0</v>
      </c>
      <c r="AI25" s="3493">
        <f t="shared" si="33"/>
        <v>0</v>
      </c>
      <c r="AJ25" s="3494">
        <f t="shared" si="34"/>
        <v>0</v>
      </c>
      <c r="AK25" s="3495">
        <f t="shared" si="35"/>
        <v>1</v>
      </c>
      <c r="AL25" s="3496">
        <f t="shared" si="36"/>
        <v>0</v>
      </c>
      <c r="AM25" s="3497">
        <f t="shared" si="37"/>
        <v>1</v>
      </c>
      <c r="AN25" s="3498">
        <f t="shared" si="38"/>
        <v>0</v>
      </c>
      <c r="AO25" s="3499">
        <f t="shared" si="39"/>
        <v>0</v>
      </c>
      <c r="AP25" s="3500">
        <f t="shared" si="40"/>
        <v>0</v>
      </c>
      <c r="AQ25" s="3487">
        <f t="shared" si="41"/>
        <v>0</v>
      </c>
      <c r="AR25" s="3488">
        <f t="shared" si="42"/>
        <v>0</v>
      </c>
      <c r="AS25" s="3489">
        <f t="shared" si="43"/>
        <v>0</v>
      </c>
      <c r="AT25" s="3490">
        <f t="shared" si="44"/>
        <v>0</v>
      </c>
      <c r="AU25" s="3491">
        <f t="shared" si="45"/>
        <v>0</v>
      </c>
      <c r="AV25" s="3492">
        <f t="shared" si="46"/>
        <v>0</v>
      </c>
      <c r="AW25" s="3493">
        <f t="shared" si="47"/>
        <v>0</v>
      </c>
      <c r="AX25" s="3494">
        <f t="shared" si="48"/>
        <v>0</v>
      </c>
      <c r="AY25" s="3495">
        <f t="shared" si="49"/>
        <v>0</v>
      </c>
      <c r="AZ25" s="3496">
        <f t="shared" si="50"/>
        <v>0</v>
      </c>
      <c r="BA25" s="3497">
        <f t="shared" si="51"/>
        <v>0</v>
      </c>
      <c r="BB25" s="3498">
        <f t="shared" si="52"/>
        <v>0</v>
      </c>
      <c r="BC25" s="97"/>
      <c r="BD25" s="88"/>
      <c r="BE25" s="88"/>
      <c r="BF25" s="89"/>
      <c r="BG25" s="89"/>
      <c r="BH25" s="89"/>
      <c r="BI25" s="89"/>
      <c r="BJ25" s="89"/>
      <c r="BK25" s="89"/>
      <c r="BL25" s="89"/>
      <c r="BM25" s="89"/>
      <c r="BN25" s="98"/>
      <c r="BO25" s="98"/>
      <c r="BP25" s="98"/>
      <c r="BQ25" s="98"/>
      <c r="BR25" s="98"/>
      <c r="BS25" s="98"/>
      <c r="BT25" s="98"/>
      <c r="BU25" s="90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2"/>
      <c r="CG25" s="92"/>
      <c r="CH25" s="92"/>
      <c r="CI25" s="92"/>
      <c r="CJ25" s="92"/>
      <c r="CK25" s="92"/>
      <c r="CL25" s="92"/>
      <c r="CM25" s="92"/>
      <c r="CN25" s="92"/>
      <c r="CO25" s="92">
        <v>5</v>
      </c>
      <c r="CP25" s="92"/>
      <c r="CQ25" s="93"/>
      <c r="CR25" s="93"/>
      <c r="CS25" s="93"/>
      <c r="CT25" s="93"/>
      <c r="CU25" s="93"/>
      <c r="CV25" s="93"/>
      <c r="CW25" s="93">
        <v>7</v>
      </c>
      <c r="CX25" s="93"/>
      <c r="CY25" s="93"/>
      <c r="CZ25" s="93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89"/>
      <c r="EA25" s="89"/>
      <c r="EB25" s="89"/>
      <c r="EC25" s="96"/>
      <c r="ED25" s="96"/>
      <c r="EE25" s="110"/>
      <c r="EF25" s="110"/>
      <c r="EG25" s="110"/>
      <c r="EH25" s="110"/>
      <c r="EI25" s="110"/>
      <c r="EJ25" s="110"/>
      <c r="EK25" s="110"/>
      <c r="EL25" s="110"/>
      <c r="EM25" s="372"/>
      <c r="EN25" s="372"/>
      <c r="EO25" s="372"/>
      <c r="EP25" s="372"/>
      <c r="EQ25" s="372"/>
      <c r="ER25" s="372"/>
      <c r="ES25" s="525"/>
      <c r="ET25" s="525"/>
      <c r="EU25" s="525"/>
      <c r="EV25" s="525"/>
      <c r="EW25" s="525"/>
      <c r="EX25" s="525"/>
      <c r="EY25" s="525"/>
      <c r="EZ25" s="525"/>
      <c r="FA25" s="648"/>
      <c r="FB25" s="648"/>
      <c r="FC25" s="648"/>
      <c r="FD25" s="648"/>
      <c r="FE25" s="648"/>
      <c r="FF25" s="648"/>
      <c r="FG25" s="648"/>
      <c r="FH25" s="648"/>
      <c r="FI25" s="648"/>
      <c r="FJ25" s="648"/>
      <c r="FK25" s="648"/>
      <c r="FL25" s="648"/>
      <c r="FM25" s="648"/>
      <c r="FN25" s="648"/>
      <c r="FO25" s="767"/>
      <c r="FP25" s="767"/>
      <c r="FQ25" s="767"/>
      <c r="FR25" s="767"/>
      <c r="FS25" s="767"/>
      <c r="FT25" s="767"/>
      <c r="FU25" s="767"/>
      <c r="FV25" s="767"/>
      <c r="FW25" s="767"/>
      <c r="FX25" s="767"/>
      <c r="FY25" s="767"/>
      <c r="FZ25" s="767"/>
      <c r="GA25" s="767"/>
      <c r="GB25" s="767"/>
      <c r="GC25" s="1662"/>
      <c r="GD25" s="1662"/>
      <c r="GE25" s="1662"/>
      <c r="GF25" s="1662"/>
      <c r="GG25" s="1662"/>
      <c r="GH25" s="1662"/>
      <c r="GI25" s="1662"/>
      <c r="GJ25" s="1666"/>
    </row>
    <row r="26" spans="1:192" s="489" customFormat="1" ht="11.1" customHeight="1" x14ac:dyDescent="0.2">
      <c r="A26" s="640" t="s">
        <v>265</v>
      </c>
      <c r="B26" s="59" t="s">
        <v>264</v>
      </c>
      <c r="C26" s="458">
        <f t="shared" si="6"/>
        <v>1</v>
      </c>
      <c r="D26" s="457">
        <f t="shared" si="7"/>
        <v>7.2992700729927005E-3</v>
      </c>
      <c r="E26" s="413">
        <f t="array" ref="E26">MIN(IF(BC26:GJ26&gt;=1,$BC$3:$GJ$3))</f>
        <v>42062</v>
      </c>
      <c r="F26" s="410">
        <f t="array" ref="F26">MAX(IF(BC26:GJ26&gt;=1,$BC$3:$GJ$3))</f>
        <v>42062</v>
      </c>
      <c r="G26" s="452">
        <f t="shared" si="8"/>
        <v>0</v>
      </c>
      <c r="H26" s="456">
        <f t="shared" si="9"/>
        <v>0</v>
      </c>
      <c r="I26" s="639" t="str">
        <f t="shared" si="10"/>
        <v>-</v>
      </c>
      <c r="J26" s="381" t="str">
        <f t="array" ref="J26">IF((G26&gt;=1),MAX(IF(BC26:GJ26=1,$BC$3:$GJ$3)),"-")</f>
        <v>-</v>
      </c>
      <c r="K26" s="775" t="str">
        <f t="array" ref="K26">IF((G26&gt;=1),MAX(IF(BC26:GJ26=1,$BC$2:$GJ$2)),"-")</f>
        <v>-</v>
      </c>
      <c r="L26" s="390">
        <f t="shared" ca="1" si="11"/>
        <v>1</v>
      </c>
      <c r="M26" s="390" t="str">
        <f t="shared" ca="1" si="12"/>
        <v>-</v>
      </c>
      <c r="N26" s="455">
        <f t="shared" si="13"/>
        <v>0</v>
      </c>
      <c r="O26" s="454">
        <f t="shared" si="14"/>
        <v>0</v>
      </c>
      <c r="P26" s="162">
        <f t="shared" si="15"/>
        <v>0</v>
      </c>
      <c r="Q26" s="453">
        <f t="shared" si="16"/>
        <v>0</v>
      </c>
      <c r="R26" s="452">
        <f t="shared" si="17"/>
        <v>0</v>
      </c>
      <c r="S26" s="451">
        <f t="shared" si="18"/>
        <v>0</v>
      </c>
      <c r="T26" s="368">
        <f t="shared" si="19"/>
        <v>0</v>
      </c>
      <c r="U26" s="163">
        <f t="shared" si="20"/>
        <v>0</v>
      </c>
      <c r="V26" s="369">
        <f t="shared" si="21"/>
        <v>0</v>
      </c>
      <c r="W26" s="164">
        <f t="shared" si="22"/>
        <v>0</v>
      </c>
      <c r="X26" s="165">
        <f t="array" ref="X26">SUM(1*(BC$5:GJ$5=BC26:GJ26))-1</f>
        <v>0</v>
      </c>
      <c r="Y26" s="166">
        <f t="shared" si="23"/>
        <v>0</v>
      </c>
      <c r="Z26" s="395">
        <f t="shared" si="24"/>
        <v>10</v>
      </c>
      <c r="AA26" s="395">
        <f t="shared" si="25"/>
        <v>16</v>
      </c>
      <c r="AB26" s="403">
        <f t="shared" si="26"/>
        <v>0.625</v>
      </c>
      <c r="AC26" s="3487">
        <f t="shared" si="27"/>
        <v>0</v>
      </c>
      <c r="AD26" s="3488">
        <f t="shared" si="28"/>
        <v>0</v>
      </c>
      <c r="AE26" s="3489">
        <f t="shared" si="29"/>
        <v>0</v>
      </c>
      <c r="AF26" s="3490">
        <f t="shared" si="30"/>
        <v>0</v>
      </c>
      <c r="AG26" s="3491">
        <f t="shared" si="31"/>
        <v>0</v>
      </c>
      <c r="AH26" s="3492">
        <f t="shared" si="32"/>
        <v>0</v>
      </c>
      <c r="AI26" s="3493">
        <f t="shared" si="33"/>
        <v>0</v>
      </c>
      <c r="AJ26" s="3494">
        <f t="shared" si="34"/>
        <v>0</v>
      </c>
      <c r="AK26" s="3495">
        <f t="shared" si="35"/>
        <v>0</v>
      </c>
      <c r="AL26" s="3496">
        <f t="shared" si="36"/>
        <v>0</v>
      </c>
      <c r="AM26" s="3497">
        <f t="shared" si="37"/>
        <v>0</v>
      </c>
      <c r="AN26" s="3498">
        <f t="shared" si="38"/>
        <v>0</v>
      </c>
      <c r="AO26" s="3499">
        <f t="shared" si="39"/>
        <v>0</v>
      </c>
      <c r="AP26" s="3500">
        <f t="shared" si="40"/>
        <v>0</v>
      </c>
      <c r="AQ26" s="3487">
        <f t="shared" si="41"/>
        <v>0</v>
      </c>
      <c r="AR26" s="3488">
        <f t="shared" si="42"/>
        <v>0</v>
      </c>
      <c r="AS26" s="3489">
        <f t="shared" si="43"/>
        <v>1</v>
      </c>
      <c r="AT26" s="3490">
        <f t="shared" si="44"/>
        <v>0</v>
      </c>
      <c r="AU26" s="3491">
        <f t="shared" si="45"/>
        <v>0</v>
      </c>
      <c r="AV26" s="3492">
        <f t="shared" si="46"/>
        <v>0</v>
      </c>
      <c r="AW26" s="3493">
        <f t="shared" si="47"/>
        <v>0</v>
      </c>
      <c r="AX26" s="3494">
        <f t="shared" si="48"/>
        <v>0</v>
      </c>
      <c r="AY26" s="3495">
        <f t="shared" si="49"/>
        <v>0</v>
      </c>
      <c r="AZ26" s="3496">
        <f t="shared" si="50"/>
        <v>0</v>
      </c>
      <c r="BA26" s="3497">
        <f t="shared" si="51"/>
        <v>0</v>
      </c>
      <c r="BB26" s="3498">
        <f t="shared" si="52"/>
        <v>0</v>
      </c>
      <c r="BC26" s="97"/>
      <c r="BD26" s="88"/>
      <c r="BE26" s="88"/>
      <c r="BF26" s="89"/>
      <c r="BG26" s="89"/>
      <c r="BH26" s="89"/>
      <c r="BI26" s="89"/>
      <c r="BJ26" s="89"/>
      <c r="BK26" s="89"/>
      <c r="BL26" s="89"/>
      <c r="BM26" s="89"/>
      <c r="BN26" s="98"/>
      <c r="BO26" s="98"/>
      <c r="BP26" s="98"/>
      <c r="BQ26" s="98"/>
      <c r="BR26" s="98"/>
      <c r="BS26" s="98"/>
      <c r="BT26" s="98"/>
      <c r="BU26" s="90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89"/>
      <c r="EA26" s="89"/>
      <c r="EB26" s="89"/>
      <c r="EC26" s="96"/>
      <c r="ED26" s="96"/>
      <c r="EE26" s="110"/>
      <c r="EF26" s="110"/>
      <c r="EG26" s="110">
        <v>10</v>
      </c>
      <c r="EH26" s="110"/>
      <c r="EI26" s="110"/>
      <c r="EJ26" s="110"/>
      <c r="EK26" s="110"/>
      <c r="EL26" s="110"/>
      <c r="EM26" s="372"/>
      <c r="EN26" s="372"/>
      <c r="EO26" s="372"/>
      <c r="EP26" s="372"/>
      <c r="EQ26" s="372"/>
      <c r="ER26" s="372"/>
      <c r="ES26" s="525"/>
      <c r="ET26" s="525"/>
      <c r="EU26" s="525"/>
      <c r="EV26" s="525"/>
      <c r="EW26" s="525"/>
      <c r="EX26" s="525"/>
      <c r="EY26" s="525"/>
      <c r="EZ26" s="525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767"/>
      <c r="FP26" s="767"/>
      <c r="FQ26" s="767"/>
      <c r="FR26" s="767"/>
      <c r="FS26" s="767"/>
      <c r="FT26" s="767"/>
      <c r="FU26" s="767"/>
      <c r="FV26" s="767"/>
      <c r="FW26" s="767"/>
      <c r="FX26" s="767"/>
      <c r="FY26" s="767"/>
      <c r="FZ26" s="767"/>
      <c r="GA26" s="767"/>
      <c r="GB26" s="767"/>
      <c r="GC26" s="1662"/>
      <c r="GD26" s="1662"/>
      <c r="GE26" s="1662"/>
      <c r="GF26" s="1662"/>
      <c r="GG26" s="1662"/>
      <c r="GH26" s="1662"/>
      <c r="GI26" s="1662"/>
      <c r="GJ26" s="1666"/>
    </row>
    <row r="27" spans="1:192" s="489" customFormat="1" ht="11.1" customHeight="1" x14ac:dyDescent="0.2">
      <c r="A27" s="640" t="s">
        <v>90</v>
      </c>
      <c r="B27" s="60" t="s">
        <v>132</v>
      </c>
      <c r="C27" s="458">
        <f t="shared" si="6"/>
        <v>94</v>
      </c>
      <c r="D27" s="457">
        <f t="shared" si="7"/>
        <v>0.68613138686131392</v>
      </c>
      <c r="E27" s="413">
        <f t="array" ref="E27">MIN(IF(BC27:GJ27&gt;=1,$BC$3:$GJ$3))</f>
        <v>39445</v>
      </c>
      <c r="F27" s="410">
        <f t="array" ref="F27">MAX(IF(BC27:GJ27&gt;=1,$BC$3:$GJ$3))</f>
        <v>43462</v>
      </c>
      <c r="G27" s="452">
        <f t="shared" si="8"/>
        <v>8</v>
      </c>
      <c r="H27" s="456">
        <f t="shared" si="9"/>
        <v>8.5106382978723402E-2</v>
      </c>
      <c r="I27" s="639">
        <f t="shared" si="10"/>
        <v>0.61538461538461542</v>
      </c>
      <c r="J27" s="381">
        <f t="array" ref="J27">IF((G27&gt;=1),MAX(IF(BC27:GJ27=1,$BC$3:$GJ$3)),"-")</f>
        <v>43077</v>
      </c>
      <c r="K27" s="775">
        <f t="array" ref="K27">IF((G27&gt;=1),MAX(IF(BC27:GJ27=1,$BC$2:$GJ$2)),"-")</f>
        <v>120</v>
      </c>
      <c r="L27" s="390">
        <f t="shared" ca="1" si="11"/>
        <v>12</v>
      </c>
      <c r="M27" s="390">
        <f t="shared" ca="1" si="12"/>
        <v>17</v>
      </c>
      <c r="N27" s="455">
        <f t="shared" si="13"/>
        <v>5</v>
      </c>
      <c r="O27" s="454">
        <f t="shared" si="14"/>
        <v>5.3191489361702128E-2</v>
      </c>
      <c r="P27" s="162">
        <f t="shared" si="15"/>
        <v>10</v>
      </c>
      <c r="Q27" s="453">
        <f t="shared" si="16"/>
        <v>0.10638297872340426</v>
      </c>
      <c r="R27" s="452">
        <f t="shared" si="17"/>
        <v>23</v>
      </c>
      <c r="S27" s="451">
        <f t="shared" si="18"/>
        <v>0.24468085106382978</v>
      </c>
      <c r="T27" s="368">
        <f t="shared" si="19"/>
        <v>33</v>
      </c>
      <c r="U27" s="163">
        <f t="shared" si="20"/>
        <v>0.35106382978723405</v>
      </c>
      <c r="V27" s="369">
        <f t="shared" si="21"/>
        <v>50</v>
      </c>
      <c r="W27" s="164">
        <f t="shared" si="22"/>
        <v>0.53191489361702127</v>
      </c>
      <c r="X27" s="165">
        <f t="array" ref="X27">SUM(1*(BC$5:GJ$5=BC27:GJ27))-1</f>
        <v>1</v>
      </c>
      <c r="Y27" s="166">
        <f t="shared" si="23"/>
        <v>1.0638297872340425E-2</v>
      </c>
      <c r="Z27" s="395">
        <f t="shared" si="24"/>
        <v>6.6382978723404253</v>
      </c>
      <c r="AA27" s="395">
        <f t="shared" si="25"/>
        <v>13.436170212765957</v>
      </c>
      <c r="AB27" s="403">
        <f t="shared" si="26"/>
        <v>0.494061757719715</v>
      </c>
      <c r="AC27" s="3487">
        <f t="shared" si="27"/>
        <v>0</v>
      </c>
      <c r="AD27" s="3488">
        <f t="shared" si="28"/>
        <v>0</v>
      </c>
      <c r="AE27" s="3489">
        <f t="shared" si="29"/>
        <v>2</v>
      </c>
      <c r="AF27" s="3490">
        <f t="shared" si="30"/>
        <v>0</v>
      </c>
      <c r="AG27" s="3491">
        <f t="shared" si="31"/>
        <v>5</v>
      </c>
      <c r="AH27" s="3492">
        <f t="shared" si="32"/>
        <v>1</v>
      </c>
      <c r="AI27" s="3493">
        <f t="shared" si="33"/>
        <v>4</v>
      </c>
      <c r="AJ27" s="3494">
        <f t="shared" si="34"/>
        <v>0</v>
      </c>
      <c r="AK27" s="3495">
        <f t="shared" si="35"/>
        <v>0</v>
      </c>
      <c r="AL27" s="3496">
        <f t="shared" si="36"/>
        <v>0</v>
      </c>
      <c r="AM27" s="3497">
        <f t="shared" si="37"/>
        <v>6</v>
      </c>
      <c r="AN27" s="3498">
        <f t="shared" si="38"/>
        <v>0</v>
      </c>
      <c r="AO27" s="3499">
        <f t="shared" si="39"/>
        <v>13</v>
      </c>
      <c r="AP27" s="3500">
        <f t="shared" si="40"/>
        <v>1</v>
      </c>
      <c r="AQ27" s="3487">
        <f t="shared" si="41"/>
        <v>12</v>
      </c>
      <c r="AR27" s="3488">
        <f t="shared" si="42"/>
        <v>2</v>
      </c>
      <c r="AS27" s="3489">
        <f t="shared" si="43"/>
        <v>12</v>
      </c>
      <c r="AT27" s="3490">
        <f t="shared" si="44"/>
        <v>1</v>
      </c>
      <c r="AU27" s="3491">
        <f t="shared" si="45"/>
        <v>13</v>
      </c>
      <c r="AV27" s="3492">
        <f t="shared" si="46"/>
        <v>1</v>
      </c>
      <c r="AW27" s="3493">
        <f t="shared" si="47"/>
        <v>11</v>
      </c>
      <c r="AX27" s="3494">
        <f t="shared" si="48"/>
        <v>1</v>
      </c>
      <c r="AY27" s="3495">
        <f t="shared" si="49"/>
        <v>12</v>
      </c>
      <c r="AZ27" s="3496">
        <f t="shared" si="50"/>
        <v>1</v>
      </c>
      <c r="BA27" s="3497">
        <f t="shared" si="51"/>
        <v>4</v>
      </c>
      <c r="BB27" s="3498">
        <f t="shared" si="52"/>
        <v>0</v>
      </c>
      <c r="BC27" s="97"/>
      <c r="BD27" s="88"/>
      <c r="BE27" s="88"/>
      <c r="BF27" s="89"/>
      <c r="BG27" s="89"/>
      <c r="BH27" s="89"/>
      <c r="BI27" s="89">
        <v>4</v>
      </c>
      <c r="BJ27" s="89"/>
      <c r="BK27" s="89">
        <v>10</v>
      </c>
      <c r="BL27" s="89"/>
      <c r="BM27" s="89"/>
      <c r="BN27" s="90"/>
      <c r="BO27" s="90"/>
      <c r="BP27" s="90">
        <v>1</v>
      </c>
      <c r="BQ27" s="90"/>
      <c r="BR27" s="90">
        <v>7</v>
      </c>
      <c r="BS27" s="90">
        <v>7</v>
      </c>
      <c r="BT27" s="90">
        <v>6</v>
      </c>
      <c r="BU27" s="90">
        <v>6</v>
      </c>
      <c r="BV27" s="91">
        <v>5</v>
      </c>
      <c r="BW27" s="91">
        <v>5</v>
      </c>
      <c r="BX27" s="91">
        <v>4</v>
      </c>
      <c r="BY27" s="91">
        <v>6</v>
      </c>
      <c r="BZ27" s="91"/>
      <c r="CA27" s="91"/>
      <c r="CB27" s="91"/>
      <c r="CC27" s="91"/>
      <c r="CD27" s="91"/>
      <c r="CE27" s="91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3"/>
      <c r="CR27" s="93"/>
      <c r="CS27" s="93"/>
      <c r="CT27" s="93"/>
      <c r="CU27" s="93">
        <v>11</v>
      </c>
      <c r="CV27" s="93">
        <v>4</v>
      </c>
      <c r="CW27" s="93">
        <v>3</v>
      </c>
      <c r="CX27" s="93">
        <v>6</v>
      </c>
      <c r="CY27" s="93">
        <v>4</v>
      </c>
      <c r="CZ27" s="93">
        <v>2</v>
      </c>
      <c r="DA27" s="94">
        <v>3</v>
      </c>
      <c r="DB27" s="94">
        <v>3</v>
      </c>
      <c r="DC27" s="94">
        <v>1</v>
      </c>
      <c r="DD27" s="94">
        <v>3</v>
      </c>
      <c r="DE27" s="94">
        <v>11</v>
      </c>
      <c r="DF27" s="94">
        <v>9</v>
      </c>
      <c r="DG27" s="94">
        <v>4</v>
      </c>
      <c r="DH27" s="94">
        <v>3</v>
      </c>
      <c r="DI27" s="94">
        <v>4</v>
      </c>
      <c r="DJ27" s="94">
        <v>8</v>
      </c>
      <c r="DK27" s="94">
        <v>8</v>
      </c>
      <c r="DL27" s="94">
        <v>4</v>
      </c>
      <c r="DM27" s="94">
        <v>13</v>
      </c>
      <c r="DN27" s="95">
        <v>4</v>
      </c>
      <c r="DO27" s="95">
        <v>9</v>
      </c>
      <c r="DP27" s="95">
        <v>2</v>
      </c>
      <c r="DQ27" s="95">
        <v>11</v>
      </c>
      <c r="DR27" s="95">
        <v>14</v>
      </c>
      <c r="DS27" s="95">
        <v>10</v>
      </c>
      <c r="DT27" s="95">
        <v>12</v>
      </c>
      <c r="DU27" s="95">
        <v>1</v>
      </c>
      <c r="DV27" s="95">
        <v>1</v>
      </c>
      <c r="DW27" s="95">
        <v>4</v>
      </c>
      <c r="DX27" s="95">
        <v>3</v>
      </c>
      <c r="DY27" s="95">
        <v>5</v>
      </c>
      <c r="DZ27" s="89">
        <v>10</v>
      </c>
      <c r="EA27" s="89">
        <v>5</v>
      </c>
      <c r="EB27" s="89">
        <v>10</v>
      </c>
      <c r="EC27" s="96">
        <v>12</v>
      </c>
      <c r="ED27" s="96">
        <v>8</v>
      </c>
      <c r="EE27" s="110">
        <v>1</v>
      </c>
      <c r="EF27" s="110"/>
      <c r="EG27" s="110">
        <v>11</v>
      </c>
      <c r="EH27" s="110">
        <v>7</v>
      </c>
      <c r="EI27" s="110">
        <v>3</v>
      </c>
      <c r="EJ27" s="110">
        <v>5</v>
      </c>
      <c r="EK27" s="110">
        <v>10</v>
      </c>
      <c r="EL27" s="110">
        <v>4</v>
      </c>
      <c r="EM27" s="372">
        <v>4</v>
      </c>
      <c r="EN27" s="372">
        <v>4</v>
      </c>
      <c r="EO27" s="372">
        <v>10</v>
      </c>
      <c r="EP27" s="372">
        <v>12</v>
      </c>
      <c r="EQ27" s="372">
        <v>8</v>
      </c>
      <c r="ER27" s="372">
        <v>5</v>
      </c>
      <c r="ES27" s="525"/>
      <c r="ET27" s="525">
        <v>13</v>
      </c>
      <c r="EU27" s="525">
        <v>1</v>
      </c>
      <c r="EV27" s="525">
        <v>12</v>
      </c>
      <c r="EW27" s="525">
        <v>5</v>
      </c>
      <c r="EX27" s="525">
        <v>3</v>
      </c>
      <c r="EY27" s="525">
        <v>3</v>
      </c>
      <c r="EZ27" s="525">
        <v>4</v>
      </c>
      <c r="FA27" s="648">
        <v>3</v>
      </c>
      <c r="FB27" s="648">
        <v>7</v>
      </c>
      <c r="FC27" s="648">
        <v>1</v>
      </c>
      <c r="FD27" s="648">
        <v>9</v>
      </c>
      <c r="FE27" s="648">
        <v>4</v>
      </c>
      <c r="FF27" s="648">
        <v>10</v>
      </c>
      <c r="FG27" s="648">
        <v>9</v>
      </c>
      <c r="FH27" s="648">
        <v>12</v>
      </c>
      <c r="FI27" s="648">
        <v>8</v>
      </c>
      <c r="FJ27" s="648"/>
      <c r="FK27" s="648"/>
      <c r="FL27" s="648">
        <v>11</v>
      </c>
      <c r="FM27" s="648"/>
      <c r="FN27" s="648">
        <v>2</v>
      </c>
      <c r="FO27" s="767">
        <v>2</v>
      </c>
      <c r="FP27" s="767">
        <v>11</v>
      </c>
      <c r="FQ27" s="767">
        <v>6</v>
      </c>
      <c r="FR27" s="767">
        <v>1</v>
      </c>
      <c r="FS27" s="767">
        <v>12</v>
      </c>
      <c r="FT27" s="767">
        <v>17</v>
      </c>
      <c r="FU27" s="767">
        <v>9</v>
      </c>
      <c r="FV27" s="767">
        <v>16</v>
      </c>
      <c r="FW27" s="767">
        <v>2</v>
      </c>
      <c r="FX27" s="767">
        <v>10</v>
      </c>
      <c r="FY27" s="767">
        <v>6</v>
      </c>
      <c r="FZ27" s="767">
        <v>11</v>
      </c>
      <c r="GA27" s="767"/>
      <c r="GB27" s="767"/>
      <c r="GC27" s="1662">
        <v>4</v>
      </c>
      <c r="GD27" s="1662">
        <v>11</v>
      </c>
      <c r="GE27" s="1662"/>
      <c r="GF27" s="1662"/>
      <c r="GG27" s="1662">
        <v>6</v>
      </c>
      <c r="GH27" s="1662">
        <v>13</v>
      </c>
      <c r="GI27" s="1662"/>
      <c r="GJ27" s="1666"/>
    </row>
    <row r="28" spans="1:192" s="489" customFormat="1" ht="11.1" customHeight="1" x14ac:dyDescent="0.2">
      <c r="A28" s="640"/>
      <c r="B28" s="59" t="s">
        <v>198</v>
      </c>
      <c r="C28" s="458">
        <f t="shared" si="6"/>
        <v>1</v>
      </c>
      <c r="D28" s="457">
        <f t="shared" si="7"/>
        <v>7.2992700729927005E-3</v>
      </c>
      <c r="E28" s="413">
        <f t="array" ref="E28">MIN(IF(BC28:GJ28&gt;=1,$BC$3:$GJ$3))</f>
        <v>39480</v>
      </c>
      <c r="F28" s="410">
        <f t="array" ref="F28">MAX(IF(BC28:GJ28&gt;=1,$BC$3:$GJ$3))</f>
        <v>39480</v>
      </c>
      <c r="G28" s="452">
        <f t="shared" si="8"/>
        <v>0</v>
      </c>
      <c r="H28" s="456">
        <f t="shared" si="9"/>
        <v>0</v>
      </c>
      <c r="I28" s="639" t="str">
        <f t="shared" si="10"/>
        <v>-</v>
      </c>
      <c r="J28" s="381" t="str">
        <f t="array" ref="J28">IF((G28&gt;=1),MAX(IF(BC28:GJ28=1,$BC$3:$GJ$3)),"-")</f>
        <v>-</v>
      </c>
      <c r="K28" s="775" t="str">
        <f t="array" ref="K28">IF((G28&gt;=1),MAX(IF(BC28:GJ28=1,$BC$2:$GJ$2)),"-")</f>
        <v>-</v>
      </c>
      <c r="L28" s="390">
        <f t="shared" ca="1" si="11"/>
        <v>1</v>
      </c>
      <c r="M28" s="390" t="str">
        <f t="shared" ca="1" si="12"/>
        <v>-</v>
      </c>
      <c r="N28" s="455">
        <f t="shared" si="13"/>
        <v>0</v>
      </c>
      <c r="O28" s="454">
        <f t="shared" si="14"/>
        <v>0</v>
      </c>
      <c r="P28" s="162">
        <f t="shared" si="15"/>
        <v>0</v>
      </c>
      <c r="Q28" s="453">
        <f t="shared" si="16"/>
        <v>0</v>
      </c>
      <c r="R28" s="452">
        <f t="shared" si="17"/>
        <v>0</v>
      </c>
      <c r="S28" s="451">
        <f t="shared" si="18"/>
        <v>0</v>
      </c>
      <c r="T28" s="368">
        <f t="shared" si="19"/>
        <v>0</v>
      </c>
      <c r="U28" s="163">
        <f t="shared" si="20"/>
        <v>0</v>
      </c>
      <c r="V28" s="369">
        <f t="shared" si="21"/>
        <v>0</v>
      </c>
      <c r="W28" s="164">
        <f t="shared" si="22"/>
        <v>0</v>
      </c>
      <c r="X28" s="165">
        <f t="array" ref="X28">SUM(1*(BC$5:GJ$5=BC28:GJ28))-1</f>
        <v>1</v>
      </c>
      <c r="Y28" s="166">
        <f t="shared" si="23"/>
        <v>1</v>
      </c>
      <c r="Z28" s="395">
        <f t="shared" si="24"/>
        <v>13</v>
      </c>
      <c r="AA28" s="395">
        <f t="shared" si="25"/>
        <v>13</v>
      </c>
      <c r="AB28" s="403">
        <f t="shared" si="26"/>
        <v>1</v>
      </c>
      <c r="AC28" s="3487">
        <f t="shared" si="27"/>
        <v>0</v>
      </c>
      <c r="AD28" s="3488">
        <f t="shared" si="28"/>
        <v>0</v>
      </c>
      <c r="AE28" s="3489">
        <f t="shared" si="29"/>
        <v>1</v>
      </c>
      <c r="AF28" s="3490">
        <f t="shared" si="30"/>
        <v>0</v>
      </c>
      <c r="AG28" s="3491">
        <f t="shared" si="31"/>
        <v>0</v>
      </c>
      <c r="AH28" s="3492">
        <f t="shared" si="32"/>
        <v>0</v>
      </c>
      <c r="AI28" s="3493">
        <f t="shared" si="33"/>
        <v>0</v>
      </c>
      <c r="AJ28" s="3494">
        <f t="shared" si="34"/>
        <v>0</v>
      </c>
      <c r="AK28" s="3495">
        <f t="shared" si="35"/>
        <v>0</v>
      </c>
      <c r="AL28" s="3496">
        <f t="shared" si="36"/>
        <v>0</v>
      </c>
      <c r="AM28" s="3497">
        <f t="shared" si="37"/>
        <v>0</v>
      </c>
      <c r="AN28" s="3498">
        <f t="shared" si="38"/>
        <v>0</v>
      </c>
      <c r="AO28" s="3499">
        <f t="shared" si="39"/>
        <v>0</v>
      </c>
      <c r="AP28" s="3500">
        <f t="shared" si="40"/>
        <v>0</v>
      </c>
      <c r="AQ28" s="3487">
        <f t="shared" si="41"/>
        <v>0</v>
      </c>
      <c r="AR28" s="3488">
        <f t="shared" si="42"/>
        <v>0</v>
      </c>
      <c r="AS28" s="3489">
        <f t="shared" si="43"/>
        <v>0</v>
      </c>
      <c r="AT28" s="3490">
        <f t="shared" si="44"/>
        <v>0</v>
      </c>
      <c r="AU28" s="3491">
        <f t="shared" si="45"/>
        <v>0</v>
      </c>
      <c r="AV28" s="3492">
        <f t="shared" si="46"/>
        <v>0</v>
      </c>
      <c r="AW28" s="3493">
        <f t="shared" si="47"/>
        <v>0</v>
      </c>
      <c r="AX28" s="3494">
        <f t="shared" si="48"/>
        <v>0</v>
      </c>
      <c r="AY28" s="3495">
        <f t="shared" si="49"/>
        <v>0</v>
      </c>
      <c r="AZ28" s="3496">
        <f t="shared" si="50"/>
        <v>0</v>
      </c>
      <c r="BA28" s="3497">
        <f t="shared" si="51"/>
        <v>0</v>
      </c>
      <c r="BB28" s="3498">
        <f t="shared" si="52"/>
        <v>0</v>
      </c>
      <c r="BC28" s="97"/>
      <c r="BD28" s="88"/>
      <c r="BE28" s="88"/>
      <c r="BF28" s="89"/>
      <c r="BG28" s="89"/>
      <c r="BH28" s="89"/>
      <c r="BI28" s="89"/>
      <c r="BJ28" s="89">
        <v>13</v>
      </c>
      <c r="BK28" s="89"/>
      <c r="BL28" s="89"/>
      <c r="BM28" s="89"/>
      <c r="BN28" s="90"/>
      <c r="BO28" s="90"/>
      <c r="BP28" s="90"/>
      <c r="BQ28" s="90"/>
      <c r="BR28" s="90"/>
      <c r="BS28" s="90"/>
      <c r="BT28" s="90"/>
      <c r="BU28" s="90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89"/>
      <c r="EA28" s="89"/>
      <c r="EB28" s="89"/>
      <c r="EC28" s="96"/>
      <c r="ED28" s="96"/>
      <c r="EE28" s="110"/>
      <c r="EF28" s="110"/>
      <c r="EG28" s="110"/>
      <c r="EH28" s="110"/>
      <c r="EI28" s="110"/>
      <c r="EJ28" s="110"/>
      <c r="EK28" s="110"/>
      <c r="EL28" s="110"/>
      <c r="EM28" s="372"/>
      <c r="EN28" s="372"/>
      <c r="EO28" s="372"/>
      <c r="EP28" s="372"/>
      <c r="EQ28" s="372"/>
      <c r="ER28" s="372"/>
      <c r="ES28" s="525"/>
      <c r="ET28" s="525"/>
      <c r="EU28" s="525"/>
      <c r="EV28" s="525"/>
      <c r="EW28" s="525"/>
      <c r="EX28" s="525"/>
      <c r="EY28" s="525"/>
      <c r="EZ28" s="525"/>
      <c r="FA28" s="648"/>
      <c r="FB28" s="648"/>
      <c r="FC28" s="648"/>
      <c r="FD28" s="648"/>
      <c r="FE28" s="648"/>
      <c r="FF28" s="648"/>
      <c r="FG28" s="648"/>
      <c r="FH28" s="648"/>
      <c r="FI28" s="648"/>
      <c r="FJ28" s="648"/>
      <c r="FK28" s="648"/>
      <c r="FL28" s="648"/>
      <c r="FM28" s="648"/>
      <c r="FN28" s="648"/>
      <c r="FO28" s="767"/>
      <c r="FP28" s="767"/>
      <c r="FQ28" s="767"/>
      <c r="FR28" s="767"/>
      <c r="FS28" s="767"/>
      <c r="FT28" s="767"/>
      <c r="FU28" s="767"/>
      <c r="FV28" s="767"/>
      <c r="FW28" s="767"/>
      <c r="FX28" s="767"/>
      <c r="FY28" s="767"/>
      <c r="FZ28" s="767"/>
      <c r="GA28" s="767"/>
      <c r="GB28" s="767"/>
      <c r="GC28" s="1662"/>
      <c r="GD28" s="1662"/>
      <c r="GE28" s="1662"/>
      <c r="GF28" s="1662"/>
      <c r="GG28" s="1662"/>
      <c r="GH28" s="1662"/>
      <c r="GI28" s="1662"/>
      <c r="GJ28" s="1666"/>
    </row>
    <row r="29" spans="1:192" s="489" customFormat="1" ht="11.1" customHeight="1" x14ac:dyDescent="0.2">
      <c r="A29" s="640" t="s">
        <v>89</v>
      </c>
      <c r="B29" s="58" t="s">
        <v>133</v>
      </c>
      <c r="C29" s="458">
        <f t="shared" si="6"/>
        <v>136</v>
      </c>
      <c r="D29" s="457">
        <f t="shared" si="7"/>
        <v>0.99270072992700731</v>
      </c>
      <c r="E29" s="413">
        <f t="array" ref="E29">MIN(IF(BC29:GJ29&gt;=1,$BC$3:$GJ$3))</f>
        <v>39227</v>
      </c>
      <c r="F29" s="410">
        <f t="array" ref="F29">MAX(IF(BC29:GJ29&gt;=1,$BC$3:$GJ$3))</f>
        <v>43490</v>
      </c>
      <c r="G29" s="452">
        <f t="shared" si="8"/>
        <v>10</v>
      </c>
      <c r="H29" s="456">
        <f t="shared" si="9"/>
        <v>7.3529411764705885E-2</v>
      </c>
      <c r="I29" s="639">
        <f t="shared" si="10"/>
        <v>0.4</v>
      </c>
      <c r="J29" s="381">
        <f t="array" ref="J29">IF((G29&gt;=1),MAX(IF(BC29:GJ29=1,$BC$3:$GJ$3)),"-")</f>
        <v>43455</v>
      </c>
      <c r="K29" s="775">
        <f t="array" ref="K29">IF((G29&gt;=1),MAX(IF(BC29:GJ29=1,$BC$2:$GJ$2)),"-")</f>
        <v>135</v>
      </c>
      <c r="L29" s="390">
        <f t="shared" ca="1" si="11"/>
        <v>2</v>
      </c>
      <c r="M29" s="390">
        <f t="shared" ca="1" si="12"/>
        <v>2</v>
      </c>
      <c r="N29" s="455">
        <f t="shared" si="13"/>
        <v>15</v>
      </c>
      <c r="O29" s="454">
        <f t="shared" si="14"/>
        <v>0.11029411764705882</v>
      </c>
      <c r="P29" s="162">
        <f t="shared" si="15"/>
        <v>12</v>
      </c>
      <c r="Q29" s="453">
        <f t="shared" si="16"/>
        <v>8.8235294117647065E-2</v>
      </c>
      <c r="R29" s="452">
        <f t="shared" si="17"/>
        <v>37</v>
      </c>
      <c r="S29" s="451">
        <f t="shared" si="18"/>
        <v>0.27205882352941174</v>
      </c>
      <c r="T29" s="368">
        <f t="shared" si="19"/>
        <v>52</v>
      </c>
      <c r="U29" s="163">
        <f t="shared" si="20"/>
        <v>0.38235294117647056</v>
      </c>
      <c r="V29" s="369">
        <f t="shared" si="21"/>
        <v>74</v>
      </c>
      <c r="W29" s="164">
        <f t="shared" si="22"/>
        <v>0.54411764705882348</v>
      </c>
      <c r="X29" s="165">
        <f t="array" ref="X29">SUM(1*(BC$5:GJ$5=BC29:GJ29))-1</f>
        <v>7</v>
      </c>
      <c r="Y29" s="166">
        <f t="shared" si="23"/>
        <v>5.1470588235294115E-2</v>
      </c>
      <c r="Z29" s="395">
        <f t="shared" si="24"/>
        <v>6.25</v>
      </c>
      <c r="AA29" s="395">
        <f t="shared" si="25"/>
        <v>12.911764705882353</v>
      </c>
      <c r="AB29" s="403">
        <f t="shared" si="26"/>
        <v>0.48405466970387245</v>
      </c>
      <c r="AC29" s="3487">
        <f t="shared" si="27"/>
        <v>3</v>
      </c>
      <c r="AD29" s="3488">
        <f t="shared" si="28"/>
        <v>0</v>
      </c>
      <c r="AE29" s="3489">
        <f t="shared" si="29"/>
        <v>8</v>
      </c>
      <c r="AF29" s="3490">
        <f t="shared" si="30"/>
        <v>0</v>
      </c>
      <c r="AG29" s="3491">
        <f t="shared" si="31"/>
        <v>8</v>
      </c>
      <c r="AH29" s="3492">
        <f t="shared" si="32"/>
        <v>0</v>
      </c>
      <c r="AI29" s="3493">
        <f t="shared" si="33"/>
        <v>10</v>
      </c>
      <c r="AJ29" s="3494">
        <f t="shared" si="34"/>
        <v>1</v>
      </c>
      <c r="AK29" s="3495">
        <f t="shared" si="35"/>
        <v>11</v>
      </c>
      <c r="AL29" s="3496">
        <f t="shared" si="36"/>
        <v>1</v>
      </c>
      <c r="AM29" s="3497">
        <f t="shared" si="37"/>
        <v>10</v>
      </c>
      <c r="AN29" s="3498">
        <f t="shared" si="38"/>
        <v>1</v>
      </c>
      <c r="AO29" s="3499">
        <f t="shared" si="39"/>
        <v>13</v>
      </c>
      <c r="AP29" s="3500">
        <f t="shared" si="40"/>
        <v>2</v>
      </c>
      <c r="AQ29" s="3487">
        <f t="shared" si="41"/>
        <v>12</v>
      </c>
      <c r="AR29" s="3488">
        <f t="shared" si="42"/>
        <v>0</v>
      </c>
      <c r="AS29" s="3489">
        <f t="shared" si="43"/>
        <v>13</v>
      </c>
      <c r="AT29" s="3490">
        <f t="shared" si="44"/>
        <v>1</v>
      </c>
      <c r="AU29" s="3491">
        <f t="shared" si="45"/>
        <v>14</v>
      </c>
      <c r="AV29" s="3492">
        <f t="shared" si="46"/>
        <v>1</v>
      </c>
      <c r="AW29" s="3493">
        <f t="shared" si="47"/>
        <v>13</v>
      </c>
      <c r="AX29" s="3494">
        <f t="shared" si="48"/>
        <v>1</v>
      </c>
      <c r="AY29" s="3495">
        <f t="shared" si="49"/>
        <v>14</v>
      </c>
      <c r="AZ29" s="3496">
        <f t="shared" si="50"/>
        <v>0</v>
      </c>
      <c r="BA29" s="3497">
        <f t="shared" si="51"/>
        <v>7</v>
      </c>
      <c r="BB29" s="3498">
        <f t="shared" si="52"/>
        <v>2</v>
      </c>
      <c r="BC29" s="99">
        <v>8</v>
      </c>
      <c r="BD29" s="95">
        <v>4</v>
      </c>
      <c r="BE29" s="95">
        <v>9</v>
      </c>
      <c r="BF29" s="89">
        <v>3</v>
      </c>
      <c r="BG29" s="89">
        <v>7</v>
      </c>
      <c r="BH29" s="89">
        <v>3</v>
      </c>
      <c r="BI29" s="89">
        <v>3</v>
      </c>
      <c r="BJ29" s="89">
        <v>2</v>
      </c>
      <c r="BK29" s="89">
        <v>6</v>
      </c>
      <c r="BL29" s="89">
        <v>7</v>
      </c>
      <c r="BM29" s="89">
        <v>6</v>
      </c>
      <c r="BN29" s="90">
        <v>5</v>
      </c>
      <c r="BO29" s="90">
        <v>2</v>
      </c>
      <c r="BP29" s="90">
        <v>3</v>
      </c>
      <c r="BQ29" s="90">
        <v>8</v>
      </c>
      <c r="BR29" s="90">
        <v>2</v>
      </c>
      <c r="BS29" s="90">
        <v>3</v>
      </c>
      <c r="BT29" s="90">
        <v>5</v>
      </c>
      <c r="BU29" s="90">
        <v>3</v>
      </c>
      <c r="BV29" s="91">
        <v>4</v>
      </c>
      <c r="BW29" s="91">
        <v>2</v>
      </c>
      <c r="BX29" s="91">
        <v>5</v>
      </c>
      <c r="BY29" s="91">
        <v>9</v>
      </c>
      <c r="BZ29" s="91">
        <v>8</v>
      </c>
      <c r="CA29" s="91">
        <v>5</v>
      </c>
      <c r="CB29" s="91">
        <v>7</v>
      </c>
      <c r="CC29" s="91">
        <v>7</v>
      </c>
      <c r="CD29" s="91">
        <v>9</v>
      </c>
      <c r="CE29" s="91">
        <v>1</v>
      </c>
      <c r="CF29" s="92">
        <v>4</v>
      </c>
      <c r="CG29" s="92">
        <v>5</v>
      </c>
      <c r="CH29" s="92">
        <v>9</v>
      </c>
      <c r="CI29" s="92">
        <v>1</v>
      </c>
      <c r="CJ29" s="92">
        <v>6</v>
      </c>
      <c r="CK29" s="92">
        <v>5</v>
      </c>
      <c r="CL29" s="92">
        <v>6</v>
      </c>
      <c r="CM29" s="92">
        <v>2</v>
      </c>
      <c r="CN29" s="92">
        <v>4</v>
      </c>
      <c r="CO29" s="92">
        <v>4</v>
      </c>
      <c r="CP29" s="92">
        <v>6</v>
      </c>
      <c r="CQ29" s="93">
        <v>5</v>
      </c>
      <c r="CR29" s="93">
        <v>1</v>
      </c>
      <c r="CS29" s="93">
        <v>2</v>
      </c>
      <c r="CT29" s="93">
        <v>2</v>
      </c>
      <c r="CU29" s="93">
        <v>4</v>
      </c>
      <c r="CV29" s="93">
        <v>6</v>
      </c>
      <c r="CW29" s="93">
        <v>6</v>
      </c>
      <c r="CX29" s="93">
        <v>5</v>
      </c>
      <c r="CY29" s="93">
        <v>5</v>
      </c>
      <c r="CZ29" s="93">
        <v>6</v>
      </c>
      <c r="DA29" s="94">
        <v>1</v>
      </c>
      <c r="DB29" s="94">
        <v>1</v>
      </c>
      <c r="DC29" s="94">
        <v>9</v>
      </c>
      <c r="DD29" s="94">
        <v>2</v>
      </c>
      <c r="DE29" s="94">
        <v>4</v>
      </c>
      <c r="DF29" s="94">
        <v>6</v>
      </c>
      <c r="DG29" s="94">
        <v>2</v>
      </c>
      <c r="DH29" s="94">
        <v>6</v>
      </c>
      <c r="DI29" s="94">
        <v>6</v>
      </c>
      <c r="DJ29" s="94">
        <v>9</v>
      </c>
      <c r="DK29" s="94">
        <v>7</v>
      </c>
      <c r="DL29" s="94">
        <v>12</v>
      </c>
      <c r="DM29" s="94">
        <v>2</v>
      </c>
      <c r="DN29" s="95">
        <v>7</v>
      </c>
      <c r="DO29" s="95">
        <v>14</v>
      </c>
      <c r="DP29" s="95">
        <v>12</v>
      </c>
      <c r="DQ29" s="95">
        <v>12</v>
      </c>
      <c r="DR29" s="95">
        <v>5</v>
      </c>
      <c r="DS29" s="95">
        <v>5</v>
      </c>
      <c r="DT29" s="95">
        <v>4</v>
      </c>
      <c r="DU29" s="95">
        <v>6</v>
      </c>
      <c r="DV29" s="95">
        <v>12</v>
      </c>
      <c r="DW29" s="95">
        <v>10</v>
      </c>
      <c r="DX29" s="95">
        <v>2</v>
      </c>
      <c r="DY29" s="95">
        <v>3</v>
      </c>
      <c r="DZ29" s="89">
        <v>8</v>
      </c>
      <c r="EA29" s="89">
        <v>9</v>
      </c>
      <c r="EB29" s="89">
        <v>3</v>
      </c>
      <c r="EC29" s="96">
        <v>13</v>
      </c>
      <c r="ED29" s="96">
        <v>5</v>
      </c>
      <c r="EE29" s="110">
        <v>9</v>
      </c>
      <c r="EF29" s="110">
        <v>2</v>
      </c>
      <c r="EG29" s="110">
        <v>13</v>
      </c>
      <c r="EH29" s="110">
        <v>4</v>
      </c>
      <c r="EI29" s="110">
        <v>18</v>
      </c>
      <c r="EJ29" s="110">
        <v>8</v>
      </c>
      <c r="EK29" s="110">
        <v>1</v>
      </c>
      <c r="EL29" s="110">
        <v>14</v>
      </c>
      <c r="EM29" s="372">
        <v>11</v>
      </c>
      <c r="EN29" s="372">
        <v>10</v>
      </c>
      <c r="EO29" s="372">
        <v>2</v>
      </c>
      <c r="EP29" s="372">
        <v>10</v>
      </c>
      <c r="EQ29" s="372">
        <v>1</v>
      </c>
      <c r="ER29" s="372">
        <v>6</v>
      </c>
      <c r="ES29" s="525">
        <v>13</v>
      </c>
      <c r="ET29" s="525">
        <v>10</v>
      </c>
      <c r="EU29" s="525">
        <v>3</v>
      </c>
      <c r="EV29" s="525">
        <v>17</v>
      </c>
      <c r="EW29" s="525">
        <v>8</v>
      </c>
      <c r="EX29" s="525">
        <v>9</v>
      </c>
      <c r="EY29" s="525">
        <v>4</v>
      </c>
      <c r="EZ29" s="525">
        <v>7</v>
      </c>
      <c r="FA29" s="648">
        <v>1</v>
      </c>
      <c r="FB29" s="648"/>
      <c r="FC29" s="648">
        <v>4</v>
      </c>
      <c r="FD29" s="648">
        <v>7</v>
      </c>
      <c r="FE29" s="648">
        <v>7</v>
      </c>
      <c r="FF29" s="648">
        <v>8</v>
      </c>
      <c r="FG29" s="648">
        <v>8</v>
      </c>
      <c r="FH29" s="648">
        <v>14</v>
      </c>
      <c r="FI29" s="648">
        <v>2</v>
      </c>
      <c r="FJ29" s="648">
        <v>3</v>
      </c>
      <c r="FK29" s="648">
        <v>7</v>
      </c>
      <c r="FL29" s="648">
        <v>4</v>
      </c>
      <c r="FM29" s="648">
        <v>7</v>
      </c>
      <c r="FN29" s="648">
        <v>8</v>
      </c>
      <c r="FO29" s="767">
        <v>4</v>
      </c>
      <c r="FP29" s="767">
        <v>13</v>
      </c>
      <c r="FQ29" s="767">
        <v>12</v>
      </c>
      <c r="FR29" s="767">
        <v>6</v>
      </c>
      <c r="FS29" s="767">
        <v>4</v>
      </c>
      <c r="FT29" s="767">
        <v>13</v>
      </c>
      <c r="FU29" s="767">
        <v>14</v>
      </c>
      <c r="FV29" s="767">
        <v>11</v>
      </c>
      <c r="FW29" s="767">
        <v>5</v>
      </c>
      <c r="FX29" s="767">
        <v>13</v>
      </c>
      <c r="FY29" s="767">
        <v>3</v>
      </c>
      <c r="FZ29" s="767">
        <v>4</v>
      </c>
      <c r="GA29" s="767">
        <v>14</v>
      </c>
      <c r="GB29" s="767">
        <v>5</v>
      </c>
      <c r="GC29" s="1662">
        <v>1</v>
      </c>
      <c r="GD29" s="1662">
        <v>9</v>
      </c>
      <c r="GE29" s="1662">
        <v>5</v>
      </c>
      <c r="GF29" s="1662">
        <v>2</v>
      </c>
      <c r="GG29" s="1662">
        <v>1</v>
      </c>
      <c r="GH29" s="1662">
        <v>3</v>
      </c>
      <c r="GI29" s="1662">
        <v>11</v>
      </c>
      <c r="GJ29" s="1666"/>
    </row>
    <row r="30" spans="1:192" s="489" customFormat="1" ht="11.1" customHeight="1" x14ac:dyDescent="0.2">
      <c r="A30" s="640"/>
      <c r="B30" s="59" t="s">
        <v>51</v>
      </c>
      <c r="C30" s="458">
        <f t="shared" si="6"/>
        <v>2</v>
      </c>
      <c r="D30" s="457">
        <f t="shared" si="7"/>
        <v>1.4598540145985401E-2</v>
      </c>
      <c r="E30" s="413">
        <f t="array" ref="E30">MIN(IF(BC30:GJ30&gt;=1,$BC$3:$GJ$3))</f>
        <v>39227</v>
      </c>
      <c r="F30" s="410">
        <f t="array" ref="F30">MAX(IF(BC30:GJ30&gt;=1,$BC$3:$GJ$3))</f>
        <v>39263</v>
      </c>
      <c r="G30" s="452">
        <f t="shared" si="8"/>
        <v>0</v>
      </c>
      <c r="H30" s="456">
        <f t="shared" si="9"/>
        <v>0</v>
      </c>
      <c r="I30" s="639" t="str">
        <f t="shared" si="10"/>
        <v>-</v>
      </c>
      <c r="J30" s="381" t="str">
        <f t="array" ref="J30">IF((G30&gt;=1),MAX(IF(BC30:GJ30=1,$BC$3:$GJ$3)),"-")</f>
        <v>-</v>
      </c>
      <c r="K30" s="775" t="str">
        <f t="array" ref="K30">IF((G30&gt;=1),MAX(IF(BC30:GJ30=1,$BC$2:$GJ$2)),"-")</f>
        <v>-</v>
      </c>
      <c r="L30" s="390">
        <f t="shared" ca="1" si="11"/>
        <v>2</v>
      </c>
      <c r="M30" s="390" t="str">
        <f t="shared" ca="1" si="12"/>
        <v>-</v>
      </c>
      <c r="N30" s="455">
        <f t="shared" si="13"/>
        <v>0</v>
      </c>
      <c r="O30" s="454">
        <f t="shared" si="14"/>
        <v>0</v>
      </c>
      <c r="P30" s="162">
        <f t="shared" si="15"/>
        <v>0</v>
      </c>
      <c r="Q30" s="453">
        <f t="shared" si="16"/>
        <v>0</v>
      </c>
      <c r="R30" s="452">
        <f t="shared" si="17"/>
        <v>0</v>
      </c>
      <c r="S30" s="451">
        <f t="shared" si="18"/>
        <v>0</v>
      </c>
      <c r="T30" s="368">
        <f t="shared" si="19"/>
        <v>0</v>
      </c>
      <c r="U30" s="163">
        <f t="shared" si="20"/>
        <v>0</v>
      </c>
      <c r="V30" s="369">
        <f t="shared" si="21"/>
        <v>0</v>
      </c>
      <c r="W30" s="164">
        <f t="shared" si="22"/>
        <v>0</v>
      </c>
      <c r="X30" s="165">
        <f t="array" ref="X30">SUM(1*(BC$5:GJ$5=BC30:GJ30))-1</f>
        <v>0</v>
      </c>
      <c r="Y30" s="166">
        <f t="shared" si="23"/>
        <v>0</v>
      </c>
      <c r="Z30" s="395">
        <f t="shared" si="24"/>
        <v>9</v>
      </c>
      <c r="AA30" s="395">
        <f t="shared" si="25"/>
        <v>13</v>
      </c>
      <c r="AB30" s="403">
        <f t="shared" si="26"/>
        <v>0.69230769230769229</v>
      </c>
      <c r="AC30" s="3487">
        <f t="shared" si="27"/>
        <v>2</v>
      </c>
      <c r="AD30" s="3488">
        <f t="shared" si="28"/>
        <v>0</v>
      </c>
      <c r="AE30" s="3489">
        <f t="shared" si="29"/>
        <v>0</v>
      </c>
      <c r="AF30" s="3490">
        <f t="shared" si="30"/>
        <v>0</v>
      </c>
      <c r="AG30" s="3491">
        <f t="shared" si="31"/>
        <v>0</v>
      </c>
      <c r="AH30" s="3492">
        <f t="shared" si="32"/>
        <v>0</v>
      </c>
      <c r="AI30" s="3493">
        <f t="shared" si="33"/>
        <v>0</v>
      </c>
      <c r="AJ30" s="3494">
        <f t="shared" si="34"/>
        <v>0</v>
      </c>
      <c r="AK30" s="3495">
        <f t="shared" si="35"/>
        <v>0</v>
      </c>
      <c r="AL30" s="3496">
        <f t="shared" si="36"/>
        <v>0</v>
      </c>
      <c r="AM30" s="3497">
        <f t="shared" si="37"/>
        <v>0</v>
      </c>
      <c r="AN30" s="3498">
        <f t="shared" si="38"/>
        <v>0</v>
      </c>
      <c r="AO30" s="3499">
        <f t="shared" si="39"/>
        <v>0</v>
      </c>
      <c r="AP30" s="3500">
        <f t="shared" si="40"/>
        <v>0</v>
      </c>
      <c r="AQ30" s="3487">
        <f t="shared" si="41"/>
        <v>0</v>
      </c>
      <c r="AR30" s="3488">
        <f t="shared" si="42"/>
        <v>0</v>
      </c>
      <c r="AS30" s="3489">
        <f t="shared" si="43"/>
        <v>0</v>
      </c>
      <c r="AT30" s="3490">
        <f t="shared" si="44"/>
        <v>0</v>
      </c>
      <c r="AU30" s="3491">
        <f t="shared" si="45"/>
        <v>0</v>
      </c>
      <c r="AV30" s="3492">
        <f t="shared" si="46"/>
        <v>0</v>
      </c>
      <c r="AW30" s="3493">
        <f t="shared" si="47"/>
        <v>0</v>
      </c>
      <c r="AX30" s="3494">
        <f t="shared" si="48"/>
        <v>0</v>
      </c>
      <c r="AY30" s="3495">
        <f t="shared" si="49"/>
        <v>0</v>
      </c>
      <c r="AZ30" s="3496">
        <f t="shared" si="50"/>
        <v>0</v>
      </c>
      <c r="BA30" s="3497">
        <f t="shared" si="51"/>
        <v>0</v>
      </c>
      <c r="BB30" s="3498">
        <f t="shared" si="52"/>
        <v>0</v>
      </c>
      <c r="BC30" s="99">
        <v>10</v>
      </c>
      <c r="BD30" s="95">
        <v>8</v>
      </c>
      <c r="BE30" s="95"/>
      <c r="BF30" s="89"/>
      <c r="BG30" s="89"/>
      <c r="BH30" s="89"/>
      <c r="BI30" s="89"/>
      <c r="BJ30" s="89"/>
      <c r="BK30" s="89"/>
      <c r="BL30" s="89"/>
      <c r="BM30" s="89"/>
      <c r="BN30" s="98"/>
      <c r="BO30" s="98"/>
      <c r="BP30" s="98"/>
      <c r="BQ30" s="98"/>
      <c r="BR30" s="98"/>
      <c r="BS30" s="98"/>
      <c r="BT30" s="98"/>
      <c r="BU30" s="90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89"/>
      <c r="EA30" s="89"/>
      <c r="EB30" s="89"/>
      <c r="EC30" s="96"/>
      <c r="ED30" s="96"/>
      <c r="EE30" s="110"/>
      <c r="EF30" s="110"/>
      <c r="EG30" s="110"/>
      <c r="EH30" s="110"/>
      <c r="EI30" s="110"/>
      <c r="EJ30" s="110"/>
      <c r="EK30" s="110"/>
      <c r="EL30" s="110"/>
      <c r="EM30" s="372"/>
      <c r="EN30" s="372"/>
      <c r="EO30" s="372"/>
      <c r="EP30" s="372"/>
      <c r="EQ30" s="372"/>
      <c r="ER30" s="372"/>
      <c r="ES30" s="525"/>
      <c r="ET30" s="525"/>
      <c r="EU30" s="525"/>
      <c r="EV30" s="525"/>
      <c r="EW30" s="525"/>
      <c r="EX30" s="525"/>
      <c r="EY30" s="525"/>
      <c r="EZ30" s="525"/>
      <c r="FA30" s="648"/>
      <c r="FB30" s="648"/>
      <c r="FC30" s="648"/>
      <c r="FD30" s="648"/>
      <c r="FE30" s="648"/>
      <c r="FF30" s="648"/>
      <c r="FG30" s="648"/>
      <c r="FH30" s="648"/>
      <c r="FI30" s="648"/>
      <c r="FJ30" s="648"/>
      <c r="FK30" s="648"/>
      <c r="FL30" s="648"/>
      <c r="FM30" s="648"/>
      <c r="FN30" s="648"/>
      <c r="FO30" s="767"/>
      <c r="FP30" s="767"/>
      <c r="FQ30" s="767"/>
      <c r="FR30" s="767"/>
      <c r="FS30" s="767"/>
      <c r="FT30" s="767"/>
      <c r="FU30" s="767"/>
      <c r="FV30" s="767"/>
      <c r="FW30" s="767"/>
      <c r="FX30" s="767"/>
      <c r="FY30" s="767"/>
      <c r="FZ30" s="767"/>
      <c r="GA30" s="767"/>
      <c r="GB30" s="767"/>
      <c r="GC30" s="1662"/>
      <c r="GD30" s="1662"/>
      <c r="GE30" s="1662"/>
      <c r="GF30" s="1662"/>
      <c r="GG30" s="1662"/>
      <c r="GH30" s="1662"/>
      <c r="GI30" s="1662"/>
      <c r="GJ30" s="1666"/>
    </row>
    <row r="31" spans="1:192" s="489" customFormat="1" ht="11.1" customHeight="1" x14ac:dyDescent="0.2">
      <c r="A31" s="640" t="s">
        <v>107</v>
      </c>
      <c r="B31" s="60" t="s">
        <v>136</v>
      </c>
      <c r="C31" s="458">
        <f t="shared" si="6"/>
        <v>21</v>
      </c>
      <c r="D31" s="457">
        <f t="shared" si="7"/>
        <v>0.15328467153284672</v>
      </c>
      <c r="E31" s="413">
        <f t="array" ref="E31">MIN(IF(BC31:GJ31&gt;=1,$BC$3:$GJ$3))</f>
        <v>39227</v>
      </c>
      <c r="F31" s="410">
        <f t="array" ref="F31">MAX(IF(BC31:GJ31&gt;=1,$BC$3:$GJ$3))</f>
        <v>41670</v>
      </c>
      <c r="G31" s="452">
        <f t="shared" si="8"/>
        <v>4</v>
      </c>
      <c r="H31" s="456">
        <f t="shared" si="9"/>
        <v>0.19047619047619047</v>
      </c>
      <c r="I31" s="639">
        <f t="shared" si="10"/>
        <v>0.8</v>
      </c>
      <c r="J31" s="381">
        <f t="array" ref="J31">IF((G31&gt;=1),MAX(IF(BC31:GJ31=1,$BC$3:$GJ$3)),"-")</f>
        <v>41040</v>
      </c>
      <c r="K31" s="775">
        <f t="array" ref="K31">IF((G31&gt;=1),MAX(IF(BC31:GJ31=1,$BC$2:$GJ$2)),"-")</f>
        <v>50</v>
      </c>
      <c r="L31" s="390">
        <f t="shared" ca="1" si="11"/>
        <v>3</v>
      </c>
      <c r="M31" s="390">
        <f t="shared" ca="1" si="12"/>
        <v>87</v>
      </c>
      <c r="N31" s="455">
        <f t="shared" si="13"/>
        <v>1</v>
      </c>
      <c r="O31" s="454">
        <f t="shared" si="14"/>
        <v>4.7619047619047616E-2</v>
      </c>
      <c r="P31" s="162">
        <f t="shared" si="15"/>
        <v>1</v>
      </c>
      <c r="Q31" s="453">
        <f t="shared" si="16"/>
        <v>4.7619047619047616E-2</v>
      </c>
      <c r="R31" s="452">
        <f t="shared" si="17"/>
        <v>6</v>
      </c>
      <c r="S31" s="451">
        <f t="shared" si="18"/>
        <v>0.2857142857142857</v>
      </c>
      <c r="T31" s="368">
        <f t="shared" si="19"/>
        <v>8</v>
      </c>
      <c r="U31" s="163">
        <f t="shared" si="20"/>
        <v>0.38095238095238093</v>
      </c>
      <c r="V31" s="369">
        <f t="shared" si="21"/>
        <v>9</v>
      </c>
      <c r="W31" s="164">
        <f t="shared" si="22"/>
        <v>0.42857142857142855</v>
      </c>
      <c r="X31" s="165">
        <f t="array" ref="X31">SUM(1*(BC$5:GJ$5=BC31:GJ31))-1</f>
        <v>3</v>
      </c>
      <c r="Y31" s="166">
        <f t="shared" si="23"/>
        <v>0.14285714285714285</v>
      </c>
      <c r="Z31" s="395">
        <f t="shared" si="24"/>
        <v>6.4761904761904763</v>
      </c>
      <c r="AA31" s="395">
        <f t="shared" si="25"/>
        <v>11.904761904761905</v>
      </c>
      <c r="AB31" s="403">
        <f t="shared" si="26"/>
        <v>0.54400000000000004</v>
      </c>
      <c r="AC31" s="3487">
        <f t="shared" si="27"/>
        <v>2</v>
      </c>
      <c r="AD31" s="3488">
        <f t="shared" si="28"/>
        <v>0</v>
      </c>
      <c r="AE31" s="3489">
        <f t="shared" si="29"/>
        <v>5</v>
      </c>
      <c r="AF31" s="3490">
        <f t="shared" si="30"/>
        <v>0</v>
      </c>
      <c r="AG31" s="3491">
        <f t="shared" si="31"/>
        <v>1</v>
      </c>
      <c r="AH31" s="3492">
        <f t="shared" si="32"/>
        <v>0</v>
      </c>
      <c r="AI31" s="3493">
        <f t="shared" si="33"/>
        <v>1</v>
      </c>
      <c r="AJ31" s="3494">
        <f t="shared" si="34"/>
        <v>1</v>
      </c>
      <c r="AK31" s="3495">
        <f t="shared" si="35"/>
        <v>4</v>
      </c>
      <c r="AL31" s="3496">
        <f t="shared" si="36"/>
        <v>1</v>
      </c>
      <c r="AM31" s="3497">
        <f t="shared" si="37"/>
        <v>5</v>
      </c>
      <c r="AN31" s="3498">
        <f t="shared" si="38"/>
        <v>2</v>
      </c>
      <c r="AO31" s="3499">
        <f t="shared" si="39"/>
        <v>2</v>
      </c>
      <c r="AP31" s="3500">
        <f t="shared" si="40"/>
        <v>0</v>
      </c>
      <c r="AQ31" s="3487">
        <f t="shared" si="41"/>
        <v>1</v>
      </c>
      <c r="AR31" s="3488">
        <f t="shared" si="42"/>
        <v>0</v>
      </c>
      <c r="AS31" s="3489">
        <f t="shared" si="43"/>
        <v>0</v>
      </c>
      <c r="AT31" s="3490">
        <f t="shared" si="44"/>
        <v>0</v>
      </c>
      <c r="AU31" s="3491">
        <f t="shared" si="45"/>
        <v>0</v>
      </c>
      <c r="AV31" s="3492">
        <f t="shared" si="46"/>
        <v>0</v>
      </c>
      <c r="AW31" s="3493">
        <f t="shared" si="47"/>
        <v>0</v>
      </c>
      <c r="AX31" s="3494">
        <f t="shared" si="48"/>
        <v>0</v>
      </c>
      <c r="AY31" s="3495">
        <f t="shared" si="49"/>
        <v>0</v>
      </c>
      <c r="AZ31" s="3496">
        <f t="shared" si="50"/>
        <v>0</v>
      </c>
      <c r="BA31" s="3497">
        <f t="shared" si="51"/>
        <v>0</v>
      </c>
      <c r="BB31" s="3498">
        <f t="shared" si="52"/>
        <v>0</v>
      </c>
      <c r="BC31" s="99">
        <v>4</v>
      </c>
      <c r="BD31" s="95">
        <v>2</v>
      </c>
      <c r="BE31" s="95"/>
      <c r="BF31" s="89">
        <v>9</v>
      </c>
      <c r="BG31" s="89">
        <v>12</v>
      </c>
      <c r="BH31" s="89"/>
      <c r="BI31" s="89"/>
      <c r="BJ31" s="89"/>
      <c r="BK31" s="89">
        <v>3</v>
      </c>
      <c r="BL31" s="89">
        <v>11</v>
      </c>
      <c r="BM31" s="89">
        <v>11</v>
      </c>
      <c r="BN31" s="90">
        <v>4</v>
      </c>
      <c r="BO31" s="90"/>
      <c r="BP31" s="90"/>
      <c r="BQ31" s="90"/>
      <c r="BR31" s="90"/>
      <c r="BS31" s="90"/>
      <c r="BT31" s="90"/>
      <c r="BU31" s="90"/>
      <c r="BV31" s="91"/>
      <c r="BW31" s="91"/>
      <c r="BX31" s="91"/>
      <c r="BY31" s="91"/>
      <c r="BZ31" s="91"/>
      <c r="CA31" s="91">
        <v>1</v>
      </c>
      <c r="CB31" s="91"/>
      <c r="CC31" s="91"/>
      <c r="CD31" s="91"/>
      <c r="CE31" s="91"/>
      <c r="CF31" s="92">
        <v>1</v>
      </c>
      <c r="CG31" s="92"/>
      <c r="CH31" s="92"/>
      <c r="CI31" s="92">
        <v>5</v>
      </c>
      <c r="CJ31" s="92">
        <v>9</v>
      </c>
      <c r="CK31" s="92"/>
      <c r="CL31" s="92"/>
      <c r="CM31" s="92"/>
      <c r="CN31" s="92"/>
      <c r="CO31" s="92"/>
      <c r="CP31" s="92">
        <v>9</v>
      </c>
      <c r="CQ31" s="93">
        <v>10</v>
      </c>
      <c r="CR31" s="93"/>
      <c r="CS31" s="93"/>
      <c r="CT31" s="93">
        <v>10</v>
      </c>
      <c r="CU31" s="93">
        <v>1</v>
      </c>
      <c r="CV31" s="93"/>
      <c r="CW31" s="93"/>
      <c r="CX31" s="93"/>
      <c r="CY31" s="93">
        <v>7</v>
      </c>
      <c r="CZ31" s="93">
        <v>1</v>
      </c>
      <c r="DA31" s="94"/>
      <c r="DB31" s="94"/>
      <c r="DC31" s="94">
        <v>8</v>
      </c>
      <c r="DD31" s="94"/>
      <c r="DE31" s="94"/>
      <c r="DF31" s="94"/>
      <c r="DG31" s="94">
        <v>9</v>
      </c>
      <c r="DH31" s="94"/>
      <c r="DI31" s="94"/>
      <c r="DJ31" s="94"/>
      <c r="DK31" s="94"/>
      <c r="DL31" s="94"/>
      <c r="DM31" s="94"/>
      <c r="DN31" s="95"/>
      <c r="DO31" s="95"/>
      <c r="DP31" s="95"/>
      <c r="DQ31" s="95"/>
      <c r="DR31" s="95"/>
      <c r="DS31" s="95"/>
      <c r="DT31" s="95">
        <v>9</v>
      </c>
      <c r="DU31" s="95"/>
      <c r="DV31" s="95"/>
      <c r="DW31" s="95"/>
      <c r="DX31" s="95"/>
      <c r="DY31" s="95"/>
      <c r="DZ31" s="89"/>
      <c r="EA31" s="89"/>
      <c r="EB31" s="89"/>
      <c r="EC31" s="96"/>
      <c r="ED31" s="96"/>
      <c r="EE31" s="110"/>
      <c r="EF31" s="110"/>
      <c r="EG31" s="110"/>
      <c r="EH31" s="110"/>
      <c r="EI31" s="110"/>
      <c r="EJ31" s="110"/>
      <c r="EK31" s="110"/>
      <c r="EL31" s="110"/>
      <c r="EM31" s="372"/>
      <c r="EN31" s="372"/>
      <c r="EO31" s="372"/>
      <c r="EP31" s="372"/>
      <c r="EQ31" s="372"/>
      <c r="ER31" s="372"/>
      <c r="ES31" s="525"/>
      <c r="ET31" s="525"/>
      <c r="EU31" s="525"/>
      <c r="EV31" s="525"/>
      <c r="EW31" s="525"/>
      <c r="EX31" s="525"/>
      <c r="EY31" s="525"/>
      <c r="EZ31" s="525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767"/>
      <c r="FP31" s="767"/>
      <c r="FQ31" s="767"/>
      <c r="FR31" s="767"/>
      <c r="FS31" s="767"/>
      <c r="FT31" s="767"/>
      <c r="FU31" s="767"/>
      <c r="FV31" s="767"/>
      <c r="FW31" s="767"/>
      <c r="FX31" s="767"/>
      <c r="FY31" s="767"/>
      <c r="FZ31" s="767"/>
      <c r="GA31" s="767"/>
      <c r="GB31" s="767"/>
      <c r="GC31" s="1662"/>
      <c r="GD31" s="1662"/>
      <c r="GE31" s="1662"/>
      <c r="GF31" s="1662"/>
      <c r="GG31" s="1662"/>
      <c r="GH31" s="1662"/>
      <c r="GI31" s="1662"/>
      <c r="GJ31" s="1666"/>
    </row>
    <row r="32" spans="1:192" s="489" customFormat="1" ht="11.1" customHeight="1" x14ac:dyDescent="0.2">
      <c r="A32" s="640"/>
      <c r="B32" s="64" t="s">
        <v>197</v>
      </c>
      <c r="C32" s="458">
        <f t="shared" si="6"/>
        <v>8</v>
      </c>
      <c r="D32" s="457">
        <f t="shared" si="7"/>
        <v>5.8394160583941604E-2</v>
      </c>
      <c r="E32" s="413">
        <f t="array" ref="E32">MIN(IF(BC32:GJ32&gt;=1,$BC$3:$GJ$3))</f>
        <v>39227</v>
      </c>
      <c r="F32" s="410">
        <f t="array" ref="F32">MAX(IF(BC32:GJ32&gt;=1,$BC$3:$GJ$3))</f>
        <v>39599</v>
      </c>
      <c r="G32" s="452">
        <f t="shared" si="8"/>
        <v>1</v>
      </c>
      <c r="H32" s="456">
        <f t="shared" si="9"/>
        <v>0.125</v>
      </c>
      <c r="I32" s="639">
        <f t="shared" si="10"/>
        <v>0.5</v>
      </c>
      <c r="J32" s="381">
        <f t="array" ref="J32">IF((G32&gt;=1),MAX(IF(BC32:GJ32=1,$BC$3:$GJ$3)),"-")</f>
        <v>39564</v>
      </c>
      <c r="K32" s="775">
        <f t="array" ref="K32">IF((G32&gt;=1),MAX(IF(BC32:GJ32=1,$BC$2:$GJ$2)),"-")</f>
        <v>10</v>
      </c>
      <c r="L32" s="390">
        <f t="shared" ca="1" si="11"/>
        <v>1</v>
      </c>
      <c r="M32" s="390">
        <f t="shared" ca="1" si="12"/>
        <v>127</v>
      </c>
      <c r="N32" s="455">
        <f t="shared" si="13"/>
        <v>1</v>
      </c>
      <c r="O32" s="454">
        <f t="shared" si="14"/>
        <v>0.125</v>
      </c>
      <c r="P32" s="162">
        <f t="shared" si="15"/>
        <v>0</v>
      </c>
      <c r="Q32" s="453">
        <f t="shared" si="16"/>
        <v>0</v>
      </c>
      <c r="R32" s="452">
        <f t="shared" si="17"/>
        <v>2</v>
      </c>
      <c r="S32" s="451">
        <f t="shared" si="18"/>
        <v>0.25</v>
      </c>
      <c r="T32" s="368">
        <f t="shared" si="19"/>
        <v>4</v>
      </c>
      <c r="U32" s="163">
        <f t="shared" si="20"/>
        <v>0.5</v>
      </c>
      <c r="V32" s="369">
        <f t="shared" si="21"/>
        <v>4</v>
      </c>
      <c r="W32" s="164">
        <f t="shared" si="22"/>
        <v>0.5</v>
      </c>
      <c r="X32" s="165">
        <f t="array" ref="X32">SUM(1*(BC$5:GJ$5=BC32:GJ32))-1</f>
        <v>0</v>
      </c>
      <c r="Y32" s="166">
        <f t="shared" si="23"/>
        <v>0</v>
      </c>
      <c r="Z32" s="395">
        <f t="shared" si="24"/>
        <v>5.875</v>
      </c>
      <c r="AA32" s="395">
        <f t="shared" si="25"/>
        <v>12.75</v>
      </c>
      <c r="AB32" s="403">
        <f t="shared" si="26"/>
        <v>0.46078431372549017</v>
      </c>
      <c r="AC32" s="3487">
        <f t="shared" si="27"/>
        <v>3</v>
      </c>
      <c r="AD32" s="3488">
        <f t="shared" si="28"/>
        <v>0</v>
      </c>
      <c r="AE32" s="3489">
        <f t="shared" si="29"/>
        <v>5</v>
      </c>
      <c r="AF32" s="3490">
        <f t="shared" si="30"/>
        <v>1</v>
      </c>
      <c r="AG32" s="3491">
        <f t="shared" si="31"/>
        <v>0</v>
      </c>
      <c r="AH32" s="3492">
        <f t="shared" si="32"/>
        <v>0</v>
      </c>
      <c r="AI32" s="3493">
        <f t="shared" si="33"/>
        <v>0</v>
      </c>
      <c r="AJ32" s="3494">
        <f t="shared" si="34"/>
        <v>0</v>
      </c>
      <c r="AK32" s="3495">
        <f t="shared" si="35"/>
        <v>0</v>
      </c>
      <c r="AL32" s="3496">
        <f t="shared" si="36"/>
        <v>0</v>
      </c>
      <c r="AM32" s="3497">
        <f t="shared" si="37"/>
        <v>0</v>
      </c>
      <c r="AN32" s="3498">
        <f t="shared" si="38"/>
        <v>0</v>
      </c>
      <c r="AO32" s="3499">
        <f t="shared" si="39"/>
        <v>0</v>
      </c>
      <c r="AP32" s="3500">
        <f t="shared" si="40"/>
        <v>0</v>
      </c>
      <c r="AQ32" s="3487">
        <f t="shared" si="41"/>
        <v>0</v>
      </c>
      <c r="AR32" s="3488">
        <f t="shared" si="42"/>
        <v>0</v>
      </c>
      <c r="AS32" s="3489">
        <f t="shared" si="43"/>
        <v>0</v>
      </c>
      <c r="AT32" s="3490">
        <f t="shared" si="44"/>
        <v>0</v>
      </c>
      <c r="AU32" s="3491">
        <f t="shared" si="45"/>
        <v>0</v>
      </c>
      <c r="AV32" s="3492">
        <f t="shared" si="46"/>
        <v>0</v>
      </c>
      <c r="AW32" s="3493">
        <f t="shared" si="47"/>
        <v>0</v>
      </c>
      <c r="AX32" s="3494">
        <f t="shared" si="48"/>
        <v>0</v>
      </c>
      <c r="AY32" s="3495">
        <f t="shared" si="49"/>
        <v>0</v>
      </c>
      <c r="AZ32" s="3496">
        <f t="shared" si="50"/>
        <v>0</v>
      </c>
      <c r="BA32" s="3497">
        <f t="shared" si="51"/>
        <v>0</v>
      </c>
      <c r="BB32" s="3498">
        <f t="shared" si="52"/>
        <v>0</v>
      </c>
      <c r="BC32" s="99">
        <v>7</v>
      </c>
      <c r="BD32" s="95">
        <v>11</v>
      </c>
      <c r="BE32" s="95">
        <v>6</v>
      </c>
      <c r="BF32" s="89"/>
      <c r="BG32" s="89">
        <v>4</v>
      </c>
      <c r="BH32" s="89">
        <v>12</v>
      </c>
      <c r="BI32" s="89"/>
      <c r="BJ32" s="89"/>
      <c r="BK32" s="89">
        <v>2</v>
      </c>
      <c r="BL32" s="89">
        <v>1</v>
      </c>
      <c r="BM32" s="89">
        <v>4</v>
      </c>
      <c r="BN32" s="90"/>
      <c r="BO32" s="90"/>
      <c r="BP32" s="90"/>
      <c r="BQ32" s="90"/>
      <c r="BR32" s="90"/>
      <c r="BS32" s="90"/>
      <c r="BT32" s="90"/>
      <c r="BU32" s="90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89"/>
      <c r="EA32" s="89"/>
      <c r="EB32" s="89"/>
      <c r="EC32" s="96"/>
      <c r="ED32" s="96"/>
      <c r="EE32" s="110"/>
      <c r="EF32" s="110"/>
      <c r="EG32" s="110"/>
      <c r="EH32" s="110"/>
      <c r="EI32" s="110"/>
      <c r="EJ32" s="110"/>
      <c r="EK32" s="110"/>
      <c r="EL32" s="110"/>
      <c r="EM32" s="372"/>
      <c r="EN32" s="372"/>
      <c r="EO32" s="372"/>
      <c r="EP32" s="372"/>
      <c r="EQ32" s="372"/>
      <c r="ER32" s="372"/>
      <c r="ES32" s="525"/>
      <c r="ET32" s="525"/>
      <c r="EU32" s="525"/>
      <c r="EV32" s="525"/>
      <c r="EW32" s="525"/>
      <c r="EX32" s="525"/>
      <c r="EY32" s="525"/>
      <c r="EZ32" s="525"/>
      <c r="FA32" s="648"/>
      <c r="FB32" s="648"/>
      <c r="FC32" s="648"/>
      <c r="FD32" s="648"/>
      <c r="FE32" s="648"/>
      <c r="FF32" s="648"/>
      <c r="FG32" s="648"/>
      <c r="FH32" s="648"/>
      <c r="FI32" s="648"/>
      <c r="FJ32" s="648"/>
      <c r="FK32" s="648"/>
      <c r="FL32" s="648"/>
      <c r="FM32" s="648"/>
      <c r="FN32" s="648"/>
      <c r="FO32" s="767"/>
      <c r="FP32" s="767"/>
      <c r="FQ32" s="767"/>
      <c r="FR32" s="767"/>
      <c r="FS32" s="767"/>
      <c r="FT32" s="767"/>
      <c r="FU32" s="767"/>
      <c r="FV32" s="767"/>
      <c r="FW32" s="767"/>
      <c r="FX32" s="767"/>
      <c r="FY32" s="767"/>
      <c r="FZ32" s="767"/>
      <c r="GA32" s="767"/>
      <c r="GB32" s="767"/>
      <c r="GC32" s="1662"/>
      <c r="GD32" s="1662"/>
      <c r="GE32" s="1662"/>
      <c r="GF32" s="1662"/>
      <c r="GG32" s="1662"/>
      <c r="GH32" s="1662"/>
      <c r="GI32" s="1662"/>
      <c r="GJ32" s="1666"/>
    </row>
    <row r="33" spans="1:192" s="489" customFormat="1" ht="11.1" customHeight="1" x14ac:dyDescent="0.2">
      <c r="A33" s="640"/>
      <c r="B33" s="62" t="s">
        <v>145</v>
      </c>
      <c r="C33" s="458">
        <f t="shared" si="6"/>
        <v>9</v>
      </c>
      <c r="D33" s="457">
        <f t="shared" si="7"/>
        <v>6.569343065693431E-2</v>
      </c>
      <c r="E33" s="413">
        <f t="array" ref="E33">MIN(IF(BC33:GJ33&gt;=1,$BC$3:$GJ$3))</f>
        <v>39599</v>
      </c>
      <c r="F33" s="410">
        <f t="array" ref="F33">MAX(IF(BC33:GJ33&gt;=1,$BC$3:$GJ$3))</f>
        <v>40466</v>
      </c>
      <c r="G33" s="452">
        <f t="shared" si="8"/>
        <v>1</v>
      </c>
      <c r="H33" s="456">
        <f t="shared" si="9"/>
        <v>0.1111111111111111</v>
      </c>
      <c r="I33" s="639">
        <f t="shared" si="10"/>
        <v>0.33333333333333331</v>
      </c>
      <c r="J33" s="381">
        <f t="array" ref="J33">IF((G33&gt;=1),MAX(IF(BC33:GJ33=1,$BC$3:$GJ$3)),"-")</f>
        <v>39718</v>
      </c>
      <c r="K33" s="775">
        <f t="array" ref="K33">IF((G33&gt;=1),MAX(IF(BC33:GJ33=1,$BC$2:$GJ$2)),"-")</f>
        <v>12</v>
      </c>
      <c r="L33" s="390">
        <f t="shared" ca="1" si="11"/>
        <v>7</v>
      </c>
      <c r="M33" s="390">
        <f t="shared" ca="1" si="12"/>
        <v>125</v>
      </c>
      <c r="N33" s="455">
        <f t="shared" si="13"/>
        <v>2</v>
      </c>
      <c r="O33" s="454">
        <f t="shared" si="14"/>
        <v>0.22222222222222221</v>
      </c>
      <c r="P33" s="162">
        <f t="shared" si="15"/>
        <v>2</v>
      </c>
      <c r="Q33" s="453">
        <f t="shared" si="16"/>
        <v>0.22222222222222221</v>
      </c>
      <c r="R33" s="452">
        <f t="shared" si="17"/>
        <v>5</v>
      </c>
      <c r="S33" s="451">
        <f t="shared" si="18"/>
        <v>0.55555555555555558</v>
      </c>
      <c r="T33" s="368">
        <f t="shared" si="19"/>
        <v>5</v>
      </c>
      <c r="U33" s="163">
        <f t="shared" si="20"/>
        <v>0.55555555555555558</v>
      </c>
      <c r="V33" s="369">
        <f t="shared" si="21"/>
        <v>6</v>
      </c>
      <c r="W33" s="164">
        <f t="shared" si="22"/>
        <v>0.66666666666666663</v>
      </c>
      <c r="X33" s="165">
        <f t="array" ref="X33">SUM(1*(BC$5:GJ$5=BC33:GJ33))-1</f>
        <v>1</v>
      </c>
      <c r="Y33" s="166">
        <f t="shared" si="23"/>
        <v>0.1111111111111111</v>
      </c>
      <c r="Z33" s="395">
        <f t="shared" si="24"/>
        <v>4.8888888888888893</v>
      </c>
      <c r="AA33" s="395">
        <f t="shared" si="25"/>
        <v>11.666666666666666</v>
      </c>
      <c r="AB33" s="403">
        <f t="shared" si="26"/>
        <v>0.41904761904761911</v>
      </c>
      <c r="AC33" s="3487">
        <f t="shared" si="27"/>
        <v>0</v>
      </c>
      <c r="AD33" s="3488">
        <f t="shared" si="28"/>
        <v>0</v>
      </c>
      <c r="AE33" s="3489">
        <f t="shared" si="29"/>
        <v>1</v>
      </c>
      <c r="AF33" s="3490">
        <f t="shared" si="30"/>
        <v>0</v>
      </c>
      <c r="AG33" s="3491">
        <f t="shared" si="31"/>
        <v>3</v>
      </c>
      <c r="AH33" s="3492">
        <f t="shared" si="32"/>
        <v>1</v>
      </c>
      <c r="AI33" s="3493">
        <f t="shared" si="33"/>
        <v>4</v>
      </c>
      <c r="AJ33" s="3494">
        <f t="shared" si="34"/>
        <v>0</v>
      </c>
      <c r="AK33" s="3495">
        <f t="shared" si="35"/>
        <v>1</v>
      </c>
      <c r="AL33" s="3496">
        <f t="shared" si="36"/>
        <v>0</v>
      </c>
      <c r="AM33" s="3497">
        <f t="shared" si="37"/>
        <v>0</v>
      </c>
      <c r="AN33" s="3498">
        <f t="shared" si="38"/>
        <v>0</v>
      </c>
      <c r="AO33" s="3499">
        <f t="shared" si="39"/>
        <v>0</v>
      </c>
      <c r="AP33" s="3500">
        <f t="shared" si="40"/>
        <v>0</v>
      </c>
      <c r="AQ33" s="3487">
        <f t="shared" si="41"/>
        <v>0</v>
      </c>
      <c r="AR33" s="3488">
        <f t="shared" si="42"/>
        <v>0</v>
      </c>
      <c r="AS33" s="3489">
        <f t="shared" si="43"/>
        <v>0</v>
      </c>
      <c r="AT33" s="3490">
        <f t="shared" si="44"/>
        <v>0</v>
      </c>
      <c r="AU33" s="3491">
        <f t="shared" si="45"/>
        <v>0</v>
      </c>
      <c r="AV33" s="3492">
        <f t="shared" si="46"/>
        <v>0</v>
      </c>
      <c r="AW33" s="3493">
        <f t="shared" si="47"/>
        <v>0</v>
      </c>
      <c r="AX33" s="3494">
        <f t="shared" si="48"/>
        <v>0</v>
      </c>
      <c r="AY33" s="3495">
        <f t="shared" si="49"/>
        <v>0</v>
      </c>
      <c r="AZ33" s="3496">
        <f t="shared" si="50"/>
        <v>0</v>
      </c>
      <c r="BA33" s="3497">
        <f t="shared" si="51"/>
        <v>0</v>
      </c>
      <c r="BB33" s="3498">
        <f t="shared" si="52"/>
        <v>0</v>
      </c>
      <c r="BC33" s="97"/>
      <c r="BD33" s="88"/>
      <c r="BE33" s="88"/>
      <c r="BF33" s="89"/>
      <c r="BG33" s="89"/>
      <c r="BH33" s="89"/>
      <c r="BI33" s="89"/>
      <c r="BJ33" s="89"/>
      <c r="BK33" s="89"/>
      <c r="BL33" s="89"/>
      <c r="BM33" s="89">
        <v>2</v>
      </c>
      <c r="BN33" s="90">
        <v>1</v>
      </c>
      <c r="BO33" s="90"/>
      <c r="BP33" s="90"/>
      <c r="BQ33" s="90">
        <v>2</v>
      </c>
      <c r="BR33" s="90">
        <v>4</v>
      </c>
      <c r="BS33" s="90"/>
      <c r="BT33" s="90"/>
      <c r="BU33" s="90"/>
      <c r="BV33" s="91"/>
      <c r="BW33" s="91">
        <v>12</v>
      </c>
      <c r="BX33" s="91">
        <v>3</v>
      </c>
      <c r="BY33" s="91"/>
      <c r="BZ33" s="91">
        <v>3</v>
      </c>
      <c r="CA33" s="91">
        <v>11</v>
      </c>
      <c r="CB33" s="91"/>
      <c r="CC33" s="91"/>
      <c r="CD33" s="91"/>
      <c r="CE33" s="91"/>
      <c r="CF33" s="92"/>
      <c r="CG33" s="92">
        <v>6</v>
      </c>
      <c r="CH33" s="92"/>
      <c r="CI33" s="92"/>
      <c r="CJ33" s="92"/>
      <c r="CK33" s="92"/>
      <c r="CL33" s="92"/>
      <c r="CM33" s="92"/>
      <c r="CN33" s="92"/>
      <c r="CO33" s="92"/>
      <c r="CP33" s="92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89"/>
      <c r="EA33" s="89"/>
      <c r="EB33" s="89"/>
      <c r="EC33" s="96"/>
      <c r="ED33" s="96"/>
      <c r="EE33" s="110"/>
      <c r="EF33" s="110"/>
      <c r="EG33" s="110"/>
      <c r="EH33" s="110"/>
      <c r="EI33" s="110"/>
      <c r="EJ33" s="110"/>
      <c r="EK33" s="110"/>
      <c r="EL33" s="110"/>
      <c r="EM33" s="372"/>
      <c r="EN33" s="372"/>
      <c r="EO33" s="372"/>
      <c r="EP33" s="372"/>
      <c r="EQ33" s="372"/>
      <c r="ER33" s="372"/>
      <c r="ES33" s="525"/>
      <c r="ET33" s="525"/>
      <c r="EU33" s="525"/>
      <c r="EV33" s="525"/>
      <c r="EW33" s="525"/>
      <c r="EX33" s="525"/>
      <c r="EY33" s="525"/>
      <c r="EZ33" s="525"/>
      <c r="FA33" s="648"/>
      <c r="FB33" s="648"/>
      <c r="FC33" s="648"/>
      <c r="FD33" s="648"/>
      <c r="FE33" s="648"/>
      <c r="FF33" s="648"/>
      <c r="FG33" s="648"/>
      <c r="FH33" s="648"/>
      <c r="FI33" s="648"/>
      <c r="FJ33" s="648"/>
      <c r="FK33" s="648"/>
      <c r="FL33" s="648"/>
      <c r="FM33" s="648"/>
      <c r="FN33" s="648"/>
      <c r="FO33" s="767"/>
      <c r="FP33" s="767"/>
      <c r="FQ33" s="767"/>
      <c r="FR33" s="767"/>
      <c r="FS33" s="767"/>
      <c r="FT33" s="767"/>
      <c r="FU33" s="767"/>
      <c r="FV33" s="767"/>
      <c r="FW33" s="767"/>
      <c r="FX33" s="767"/>
      <c r="FY33" s="767"/>
      <c r="FZ33" s="767"/>
      <c r="GA33" s="767"/>
      <c r="GB33" s="767"/>
      <c r="GC33" s="1662"/>
      <c r="GD33" s="1662"/>
      <c r="GE33" s="1662"/>
      <c r="GF33" s="1662"/>
      <c r="GG33" s="1662"/>
      <c r="GH33" s="1662"/>
      <c r="GI33" s="1662"/>
      <c r="GJ33" s="1666"/>
    </row>
    <row r="34" spans="1:192" s="489" customFormat="1" ht="11.1" customHeight="1" x14ac:dyDescent="0.2">
      <c r="A34" s="640" t="s">
        <v>116</v>
      </c>
      <c r="B34" s="59" t="s">
        <v>118</v>
      </c>
      <c r="C34" s="458">
        <f t="shared" si="6"/>
        <v>1</v>
      </c>
      <c r="D34" s="457">
        <f t="shared" si="7"/>
        <v>7.2992700729927005E-3</v>
      </c>
      <c r="E34" s="413">
        <f t="array" ref="E34">MIN(IF(BC34:GJ34&gt;=1,$BC$3:$GJ$3))</f>
        <v>41040</v>
      </c>
      <c r="F34" s="410">
        <f t="array" ref="F34">MAX(IF(BC34:GJ34&gt;=1,$BC$3:$GJ$3))</f>
        <v>41040</v>
      </c>
      <c r="G34" s="452">
        <f t="shared" si="8"/>
        <v>0</v>
      </c>
      <c r="H34" s="456">
        <f t="shared" si="9"/>
        <v>0</v>
      </c>
      <c r="I34" s="639" t="str">
        <f t="shared" si="10"/>
        <v>-</v>
      </c>
      <c r="J34" s="381" t="str">
        <f t="array" ref="J34">IF((G34&gt;=1),MAX(IF(BC34:GJ34=1,$BC$3:$GJ$3)),"-")</f>
        <v>-</v>
      </c>
      <c r="K34" s="775" t="str">
        <f t="array" ref="K34">IF((G34&gt;=1),MAX(IF(BC34:GJ34=1,$BC$2:$GJ$2)),"-")</f>
        <v>-</v>
      </c>
      <c r="L34" s="390">
        <f t="shared" ca="1" si="11"/>
        <v>1</v>
      </c>
      <c r="M34" s="390" t="str">
        <f t="shared" ca="1" si="12"/>
        <v>-</v>
      </c>
      <c r="N34" s="455">
        <f t="shared" si="13"/>
        <v>0</v>
      </c>
      <c r="O34" s="454">
        <f t="shared" si="14"/>
        <v>0</v>
      </c>
      <c r="P34" s="162">
        <f t="shared" si="15"/>
        <v>0</v>
      </c>
      <c r="Q34" s="453">
        <f t="shared" si="16"/>
        <v>0</v>
      </c>
      <c r="R34" s="452">
        <f t="shared" si="17"/>
        <v>0</v>
      </c>
      <c r="S34" s="451">
        <f t="shared" si="18"/>
        <v>0</v>
      </c>
      <c r="T34" s="368">
        <f t="shared" si="19"/>
        <v>0</v>
      </c>
      <c r="U34" s="163">
        <f t="shared" si="20"/>
        <v>0</v>
      </c>
      <c r="V34" s="369">
        <f t="shared" si="21"/>
        <v>0</v>
      </c>
      <c r="W34" s="164">
        <f t="shared" si="22"/>
        <v>0</v>
      </c>
      <c r="X34" s="165">
        <f t="array" ref="X34">SUM(1*(BC$5:GJ$5=BC34:GJ34))-1</f>
        <v>0</v>
      </c>
      <c r="Y34" s="166">
        <f t="shared" si="23"/>
        <v>0</v>
      </c>
      <c r="Z34" s="395">
        <f t="shared" si="24"/>
        <v>9</v>
      </c>
      <c r="AA34" s="395">
        <f t="shared" si="25"/>
        <v>14</v>
      </c>
      <c r="AB34" s="403">
        <f t="shared" si="26"/>
        <v>0.6428571428571429</v>
      </c>
      <c r="AC34" s="3487">
        <f t="shared" si="27"/>
        <v>0</v>
      </c>
      <c r="AD34" s="3488">
        <f t="shared" si="28"/>
        <v>0</v>
      </c>
      <c r="AE34" s="3489">
        <f t="shared" si="29"/>
        <v>0</v>
      </c>
      <c r="AF34" s="3490">
        <f t="shared" si="30"/>
        <v>0</v>
      </c>
      <c r="AG34" s="3491">
        <f t="shared" si="31"/>
        <v>0</v>
      </c>
      <c r="AH34" s="3492">
        <f t="shared" si="32"/>
        <v>0</v>
      </c>
      <c r="AI34" s="3493">
        <f t="shared" si="33"/>
        <v>0</v>
      </c>
      <c r="AJ34" s="3494">
        <f t="shared" si="34"/>
        <v>0</v>
      </c>
      <c r="AK34" s="3495">
        <f t="shared" si="35"/>
        <v>0</v>
      </c>
      <c r="AL34" s="3496">
        <f t="shared" si="36"/>
        <v>0</v>
      </c>
      <c r="AM34" s="3497">
        <f t="shared" si="37"/>
        <v>1</v>
      </c>
      <c r="AN34" s="3498">
        <f t="shared" si="38"/>
        <v>0</v>
      </c>
      <c r="AO34" s="3499">
        <f t="shared" si="39"/>
        <v>0</v>
      </c>
      <c r="AP34" s="3500">
        <f t="shared" si="40"/>
        <v>0</v>
      </c>
      <c r="AQ34" s="3487">
        <f t="shared" si="41"/>
        <v>0</v>
      </c>
      <c r="AR34" s="3488">
        <f t="shared" si="42"/>
        <v>0</v>
      </c>
      <c r="AS34" s="3489">
        <f t="shared" si="43"/>
        <v>0</v>
      </c>
      <c r="AT34" s="3490">
        <f t="shared" si="44"/>
        <v>0</v>
      </c>
      <c r="AU34" s="3491">
        <f t="shared" si="45"/>
        <v>0</v>
      </c>
      <c r="AV34" s="3492">
        <f t="shared" si="46"/>
        <v>0</v>
      </c>
      <c r="AW34" s="3493">
        <f t="shared" si="47"/>
        <v>0</v>
      </c>
      <c r="AX34" s="3494">
        <f t="shared" si="48"/>
        <v>0</v>
      </c>
      <c r="AY34" s="3495">
        <f t="shared" si="49"/>
        <v>0</v>
      </c>
      <c r="AZ34" s="3496">
        <f t="shared" si="50"/>
        <v>0</v>
      </c>
      <c r="BA34" s="3497">
        <f t="shared" si="51"/>
        <v>0</v>
      </c>
      <c r="BB34" s="3498">
        <f t="shared" si="52"/>
        <v>0</v>
      </c>
      <c r="BC34" s="100"/>
      <c r="BD34" s="101"/>
      <c r="BE34" s="101"/>
      <c r="BF34" s="102"/>
      <c r="BG34" s="102"/>
      <c r="BH34" s="102"/>
      <c r="BI34" s="102"/>
      <c r="BJ34" s="102"/>
      <c r="BK34" s="102"/>
      <c r="BL34" s="102"/>
      <c r="BM34" s="102"/>
      <c r="BN34" s="103"/>
      <c r="BO34" s="103"/>
      <c r="BP34" s="103"/>
      <c r="BQ34" s="103"/>
      <c r="BR34" s="103"/>
      <c r="BS34" s="103"/>
      <c r="BT34" s="103"/>
      <c r="BU34" s="104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>
        <v>9</v>
      </c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2"/>
      <c r="EA34" s="102"/>
      <c r="EB34" s="102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373"/>
      <c r="EN34" s="373"/>
      <c r="EO34" s="373"/>
      <c r="EP34" s="373"/>
      <c r="EQ34" s="373"/>
      <c r="ER34" s="373"/>
      <c r="ES34" s="526"/>
      <c r="ET34" s="526"/>
      <c r="EU34" s="526"/>
      <c r="EV34" s="526"/>
      <c r="EW34" s="526"/>
      <c r="EX34" s="526"/>
      <c r="EY34" s="526"/>
      <c r="EZ34" s="526"/>
      <c r="FA34" s="649"/>
      <c r="FB34" s="649"/>
      <c r="FC34" s="649"/>
      <c r="FD34" s="649"/>
      <c r="FE34" s="649"/>
      <c r="FF34" s="649"/>
      <c r="FG34" s="649"/>
      <c r="FH34" s="649"/>
      <c r="FI34" s="649"/>
      <c r="FJ34" s="649"/>
      <c r="FK34" s="649"/>
      <c r="FL34" s="649"/>
      <c r="FM34" s="649"/>
      <c r="FN34" s="649"/>
      <c r="FO34" s="768"/>
      <c r="FP34" s="768"/>
      <c r="FQ34" s="768"/>
      <c r="FR34" s="768"/>
      <c r="FS34" s="768"/>
      <c r="FT34" s="768"/>
      <c r="FU34" s="768"/>
      <c r="FV34" s="768"/>
      <c r="FW34" s="768"/>
      <c r="FX34" s="768"/>
      <c r="FY34" s="768"/>
      <c r="FZ34" s="768"/>
      <c r="GA34" s="768"/>
      <c r="GB34" s="768"/>
      <c r="GC34" s="1663"/>
      <c r="GD34" s="1663"/>
      <c r="GE34" s="1663"/>
      <c r="GF34" s="1663"/>
      <c r="GG34" s="1663"/>
      <c r="GH34" s="1663"/>
      <c r="GI34" s="1663"/>
      <c r="GJ34" s="1667"/>
    </row>
    <row r="35" spans="1:192" s="489" customFormat="1" ht="11.1" customHeight="1" x14ac:dyDescent="0.2">
      <c r="A35" s="640" t="s">
        <v>170</v>
      </c>
      <c r="B35" s="59" t="s">
        <v>37</v>
      </c>
      <c r="C35" s="458">
        <f t="shared" si="6"/>
        <v>4</v>
      </c>
      <c r="D35" s="457">
        <f t="shared" si="7"/>
        <v>2.9197080291970802E-2</v>
      </c>
      <c r="E35" s="413">
        <f t="array" ref="E35">MIN(IF(BC35:GJ35&gt;=1,$BC$3:$GJ$3))</f>
        <v>39718</v>
      </c>
      <c r="F35" s="410">
        <f t="array" ref="F35">MAX(IF(BC35:GJ35&gt;=1,$BC$3:$GJ$3))</f>
        <v>41397</v>
      </c>
      <c r="G35" s="452">
        <f t="shared" si="8"/>
        <v>0</v>
      </c>
      <c r="H35" s="456">
        <f t="shared" si="9"/>
        <v>0</v>
      </c>
      <c r="I35" s="639" t="str">
        <f t="shared" si="10"/>
        <v>-</v>
      </c>
      <c r="J35" s="381" t="str">
        <f t="array" ref="J35">IF((G35&gt;=1),MAX(IF(BC35:GJ35=1,$BC$3:$GJ$3)),"-")</f>
        <v>-</v>
      </c>
      <c r="K35" s="775" t="str">
        <f t="array" ref="K35">IF((G35&gt;=1),MAX(IF(BC35:GJ35=1,$BC$2:$GJ$2)),"-")</f>
        <v>-</v>
      </c>
      <c r="L35" s="390">
        <f t="shared" ca="1" si="11"/>
        <v>4</v>
      </c>
      <c r="M35" s="390" t="str">
        <f t="shared" ca="1" si="12"/>
        <v>-</v>
      </c>
      <c r="N35" s="455">
        <f t="shared" si="13"/>
        <v>1</v>
      </c>
      <c r="O35" s="454">
        <f t="shared" si="14"/>
        <v>0.25</v>
      </c>
      <c r="P35" s="162">
        <f t="shared" si="15"/>
        <v>0</v>
      </c>
      <c r="Q35" s="453">
        <f t="shared" si="16"/>
        <v>0</v>
      </c>
      <c r="R35" s="452">
        <f t="shared" si="17"/>
        <v>1</v>
      </c>
      <c r="S35" s="451">
        <f t="shared" si="18"/>
        <v>0.25</v>
      </c>
      <c r="T35" s="368">
        <f t="shared" si="19"/>
        <v>1</v>
      </c>
      <c r="U35" s="163">
        <f t="shared" si="20"/>
        <v>0.25</v>
      </c>
      <c r="V35" s="369">
        <f t="shared" si="21"/>
        <v>2</v>
      </c>
      <c r="W35" s="164">
        <f t="shared" si="22"/>
        <v>0.5</v>
      </c>
      <c r="X35" s="165">
        <f t="array" ref="X35">SUM(1*(BC$5:GJ$5=BC35:GJ35))-1</f>
        <v>0</v>
      </c>
      <c r="Y35" s="166">
        <f t="shared" si="23"/>
        <v>0</v>
      </c>
      <c r="Z35" s="395">
        <f t="shared" si="24"/>
        <v>7.25</v>
      </c>
      <c r="AA35" s="395">
        <f t="shared" si="25"/>
        <v>13.75</v>
      </c>
      <c r="AB35" s="403">
        <f t="shared" si="26"/>
        <v>0.52727272727272723</v>
      </c>
      <c r="AC35" s="3487">
        <f t="shared" si="27"/>
        <v>0</v>
      </c>
      <c r="AD35" s="3488">
        <f t="shared" si="28"/>
        <v>0</v>
      </c>
      <c r="AE35" s="3489">
        <f t="shared" si="29"/>
        <v>0</v>
      </c>
      <c r="AF35" s="3490">
        <f t="shared" si="30"/>
        <v>0</v>
      </c>
      <c r="AG35" s="3491">
        <f t="shared" si="31"/>
        <v>2</v>
      </c>
      <c r="AH35" s="3492">
        <f t="shared" si="32"/>
        <v>0</v>
      </c>
      <c r="AI35" s="3493">
        <f t="shared" si="33"/>
        <v>1</v>
      </c>
      <c r="AJ35" s="3494">
        <f t="shared" si="34"/>
        <v>0</v>
      </c>
      <c r="AK35" s="3495">
        <f t="shared" si="35"/>
        <v>0</v>
      </c>
      <c r="AL35" s="3496">
        <f t="shared" si="36"/>
        <v>0</v>
      </c>
      <c r="AM35" s="3497">
        <f t="shared" si="37"/>
        <v>0</v>
      </c>
      <c r="AN35" s="3498">
        <f t="shared" si="38"/>
        <v>0</v>
      </c>
      <c r="AO35" s="3499">
        <f t="shared" si="39"/>
        <v>1</v>
      </c>
      <c r="AP35" s="3500">
        <f t="shared" si="40"/>
        <v>0</v>
      </c>
      <c r="AQ35" s="3487">
        <f t="shared" si="41"/>
        <v>0</v>
      </c>
      <c r="AR35" s="3488">
        <f t="shared" si="42"/>
        <v>0</v>
      </c>
      <c r="AS35" s="3489">
        <f t="shared" si="43"/>
        <v>0</v>
      </c>
      <c r="AT35" s="3490">
        <f t="shared" si="44"/>
        <v>0</v>
      </c>
      <c r="AU35" s="3491">
        <f t="shared" si="45"/>
        <v>0</v>
      </c>
      <c r="AV35" s="3492">
        <f t="shared" si="46"/>
        <v>0</v>
      </c>
      <c r="AW35" s="3493">
        <f t="shared" si="47"/>
        <v>0</v>
      </c>
      <c r="AX35" s="3494">
        <f t="shared" si="48"/>
        <v>0</v>
      </c>
      <c r="AY35" s="3495">
        <f t="shared" si="49"/>
        <v>0</v>
      </c>
      <c r="AZ35" s="3496">
        <f t="shared" si="50"/>
        <v>0</v>
      </c>
      <c r="BA35" s="3497">
        <f t="shared" si="51"/>
        <v>0</v>
      </c>
      <c r="BB35" s="3498">
        <f t="shared" si="52"/>
        <v>0</v>
      </c>
      <c r="BC35" s="100"/>
      <c r="BD35" s="101"/>
      <c r="BE35" s="101"/>
      <c r="BF35" s="102"/>
      <c r="BG35" s="102"/>
      <c r="BH35" s="102"/>
      <c r="BI35" s="102"/>
      <c r="BJ35" s="102"/>
      <c r="BK35" s="102"/>
      <c r="BL35" s="102"/>
      <c r="BM35" s="102"/>
      <c r="BN35" s="104">
        <v>9</v>
      </c>
      <c r="BO35" s="104"/>
      <c r="BP35" s="104"/>
      <c r="BQ35" s="104"/>
      <c r="BR35" s="104"/>
      <c r="BS35" s="104">
        <v>2</v>
      </c>
      <c r="BT35" s="104"/>
      <c r="BU35" s="104"/>
      <c r="BV35" s="105"/>
      <c r="BW35" s="105"/>
      <c r="BX35" s="105"/>
      <c r="BY35" s="105"/>
      <c r="BZ35" s="105">
        <v>12</v>
      </c>
      <c r="CA35" s="105"/>
      <c r="CB35" s="105"/>
      <c r="CC35" s="105"/>
      <c r="CD35" s="105"/>
      <c r="CE35" s="105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>
        <v>6</v>
      </c>
      <c r="DM35" s="108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2"/>
      <c r="EA35" s="102"/>
      <c r="EB35" s="102"/>
      <c r="EC35" s="110"/>
      <c r="ED35" s="110"/>
      <c r="EE35" s="110"/>
      <c r="EF35" s="110"/>
      <c r="EG35" s="110"/>
      <c r="EH35" s="110"/>
      <c r="EI35" s="110"/>
      <c r="EJ35" s="110"/>
      <c r="EK35" s="110"/>
      <c r="EL35" s="110"/>
      <c r="EM35" s="373"/>
      <c r="EN35" s="373"/>
      <c r="EO35" s="373"/>
      <c r="EP35" s="373"/>
      <c r="EQ35" s="373"/>
      <c r="ER35" s="373"/>
      <c r="ES35" s="526"/>
      <c r="ET35" s="526"/>
      <c r="EU35" s="526"/>
      <c r="EV35" s="526"/>
      <c r="EW35" s="526"/>
      <c r="EX35" s="526"/>
      <c r="EY35" s="526"/>
      <c r="EZ35" s="526"/>
      <c r="FA35" s="649"/>
      <c r="FB35" s="649"/>
      <c r="FC35" s="649"/>
      <c r="FD35" s="649"/>
      <c r="FE35" s="649"/>
      <c r="FF35" s="649"/>
      <c r="FG35" s="649"/>
      <c r="FH35" s="649"/>
      <c r="FI35" s="649"/>
      <c r="FJ35" s="649"/>
      <c r="FK35" s="649"/>
      <c r="FL35" s="649"/>
      <c r="FM35" s="649"/>
      <c r="FN35" s="649"/>
      <c r="FO35" s="768"/>
      <c r="FP35" s="768"/>
      <c r="FQ35" s="768"/>
      <c r="FR35" s="768"/>
      <c r="FS35" s="768"/>
      <c r="FT35" s="768"/>
      <c r="FU35" s="768"/>
      <c r="FV35" s="768"/>
      <c r="FW35" s="768"/>
      <c r="FX35" s="768"/>
      <c r="FY35" s="768"/>
      <c r="FZ35" s="768"/>
      <c r="GA35" s="768"/>
      <c r="GB35" s="768"/>
      <c r="GC35" s="1663"/>
      <c r="GD35" s="1663"/>
      <c r="GE35" s="1663"/>
      <c r="GF35" s="1663"/>
      <c r="GG35" s="1663"/>
      <c r="GH35" s="1663"/>
      <c r="GI35" s="1663"/>
      <c r="GJ35" s="1667"/>
    </row>
    <row r="36" spans="1:192" s="489" customFormat="1" ht="11.1" customHeight="1" x14ac:dyDescent="0.2">
      <c r="A36" s="640" t="s">
        <v>212</v>
      </c>
      <c r="B36" s="62" t="s">
        <v>210</v>
      </c>
      <c r="C36" s="458">
        <f t="shared" si="6"/>
        <v>9</v>
      </c>
      <c r="D36" s="457">
        <f t="shared" si="7"/>
        <v>6.569343065693431E-2</v>
      </c>
      <c r="E36" s="413">
        <f t="array" ref="E36">MIN(IF(BC36:GJ36&gt;=1,$BC$3:$GJ$3))</f>
        <v>41754</v>
      </c>
      <c r="F36" s="410">
        <f t="array" ref="F36">MAX(IF(BC36:GJ36&gt;=1,$BC$3:$GJ$3))</f>
        <v>42797</v>
      </c>
      <c r="G36" s="452">
        <f t="shared" si="8"/>
        <v>1</v>
      </c>
      <c r="H36" s="456">
        <f t="shared" si="9"/>
        <v>0.1111111111111111</v>
      </c>
      <c r="I36" s="639">
        <f t="shared" si="10"/>
        <v>1</v>
      </c>
      <c r="J36" s="381">
        <f t="array" ref="J36">IF((G36&gt;=1),MAX(IF(BC36:GJ36=1,$BC$3:$GJ$3)),"-")</f>
        <v>42720</v>
      </c>
      <c r="K36" s="775">
        <f t="array" ref="K36">IF((G36&gt;=1),MAX(IF(BC36:GJ36=1,$BC$2:$GJ$2)),"-")</f>
        <v>108</v>
      </c>
      <c r="L36" s="390">
        <f t="shared" ca="1" si="11"/>
        <v>1</v>
      </c>
      <c r="M36" s="390">
        <f t="shared" ca="1" si="12"/>
        <v>29</v>
      </c>
      <c r="N36" s="455">
        <f t="shared" si="13"/>
        <v>0</v>
      </c>
      <c r="O36" s="454">
        <f t="shared" si="14"/>
        <v>0</v>
      </c>
      <c r="P36" s="162">
        <f t="shared" si="15"/>
        <v>0</v>
      </c>
      <c r="Q36" s="453">
        <f t="shared" si="16"/>
        <v>0</v>
      </c>
      <c r="R36" s="452">
        <f t="shared" si="17"/>
        <v>1</v>
      </c>
      <c r="S36" s="451">
        <f t="shared" si="18"/>
        <v>0.1111111111111111</v>
      </c>
      <c r="T36" s="368">
        <f t="shared" si="19"/>
        <v>2</v>
      </c>
      <c r="U36" s="163">
        <f t="shared" si="20"/>
        <v>0.22222222222222221</v>
      </c>
      <c r="V36" s="369">
        <f t="shared" si="21"/>
        <v>2</v>
      </c>
      <c r="W36" s="164">
        <f t="shared" si="22"/>
        <v>0.22222222222222221</v>
      </c>
      <c r="X36" s="165">
        <f t="array" ref="X36">SUM(1*(BC$5:GJ$5=BC36:GJ36))-1</f>
        <v>1</v>
      </c>
      <c r="Y36" s="166">
        <f t="shared" si="23"/>
        <v>0.1111111111111111</v>
      </c>
      <c r="Z36" s="395">
        <f t="shared" si="24"/>
        <v>10.333333333333334</v>
      </c>
      <c r="AA36" s="395">
        <f t="shared" si="25"/>
        <v>15.777777777777779</v>
      </c>
      <c r="AB36" s="403">
        <f t="shared" si="26"/>
        <v>0.65492957746478875</v>
      </c>
      <c r="AC36" s="3487">
        <f t="shared" si="27"/>
        <v>0</v>
      </c>
      <c r="AD36" s="3488">
        <f t="shared" si="28"/>
        <v>0</v>
      </c>
      <c r="AE36" s="3489">
        <f t="shared" si="29"/>
        <v>0</v>
      </c>
      <c r="AF36" s="3490">
        <f t="shared" si="30"/>
        <v>0</v>
      </c>
      <c r="AG36" s="3491">
        <f t="shared" si="31"/>
        <v>0</v>
      </c>
      <c r="AH36" s="3492">
        <f t="shared" si="32"/>
        <v>0</v>
      </c>
      <c r="AI36" s="3493">
        <f t="shared" si="33"/>
        <v>0</v>
      </c>
      <c r="AJ36" s="3494">
        <f t="shared" si="34"/>
        <v>0</v>
      </c>
      <c r="AK36" s="3495">
        <f t="shared" si="35"/>
        <v>0</v>
      </c>
      <c r="AL36" s="3496">
        <f t="shared" si="36"/>
        <v>0</v>
      </c>
      <c r="AM36" s="3497">
        <f t="shared" si="37"/>
        <v>0</v>
      </c>
      <c r="AN36" s="3498">
        <f t="shared" si="38"/>
        <v>0</v>
      </c>
      <c r="AO36" s="3499">
        <f t="shared" si="39"/>
        <v>0</v>
      </c>
      <c r="AP36" s="3500">
        <f t="shared" si="40"/>
        <v>0</v>
      </c>
      <c r="AQ36" s="3487">
        <f t="shared" si="41"/>
        <v>1</v>
      </c>
      <c r="AR36" s="3488">
        <f t="shared" si="42"/>
        <v>0</v>
      </c>
      <c r="AS36" s="3489">
        <f t="shared" si="43"/>
        <v>2</v>
      </c>
      <c r="AT36" s="3490">
        <f t="shared" si="44"/>
        <v>0</v>
      </c>
      <c r="AU36" s="3491">
        <f t="shared" si="45"/>
        <v>4</v>
      </c>
      <c r="AV36" s="3492">
        <f t="shared" si="46"/>
        <v>0</v>
      </c>
      <c r="AW36" s="3493">
        <f t="shared" si="47"/>
        <v>2</v>
      </c>
      <c r="AX36" s="3494">
        <f t="shared" si="48"/>
        <v>1</v>
      </c>
      <c r="AY36" s="3495">
        <f t="shared" si="49"/>
        <v>0</v>
      </c>
      <c r="AZ36" s="3496">
        <f t="shared" si="50"/>
        <v>0</v>
      </c>
      <c r="BA36" s="3497">
        <f t="shared" si="51"/>
        <v>0</v>
      </c>
      <c r="BB36" s="3498">
        <f t="shared" si="52"/>
        <v>0</v>
      </c>
      <c r="BC36" s="100"/>
      <c r="BD36" s="101"/>
      <c r="BE36" s="101"/>
      <c r="BF36" s="102"/>
      <c r="BG36" s="102"/>
      <c r="BH36" s="102"/>
      <c r="BI36" s="102"/>
      <c r="BJ36" s="102"/>
      <c r="BK36" s="102"/>
      <c r="BL36" s="102"/>
      <c r="BM36" s="102"/>
      <c r="BN36" s="103"/>
      <c r="BO36" s="103"/>
      <c r="BP36" s="103"/>
      <c r="BQ36" s="103"/>
      <c r="BR36" s="103"/>
      <c r="BS36" s="103"/>
      <c r="BT36" s="103"/>
      <c r="BU36" s="104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>
        <v>11</v>
      </c>
      <c r="DX36" s="109"/>
      <c r="DY36" s="109"/>
      <c r="DZ36" s="102"/>
      <c r="EA36" s="102"/>
      <c r="EB36" s="102"/>
      <c r="EC36" s="110"/>
      <c r="ED36" s="110">
        <v>11</v>
      </c>
      <c r="EE36" s="110"/>
      <c r="EF36" s="110"/>
      <c r="EG36" s="110"/>
      <c r="EH36" s="110">
        <v>11</v>
      </c>
      <c r="EI36" s="110"/>
      <c r="EJ36" s="110"/>
      <c r="EK36" s="110"/>
      <c r="EL36" s="110"/>
      <c r="EM36" s="373"/>
      <c r="EN36" s="373">
        <v>14</v>
      </c>
      <c r="EO36" s="373"/>
      <c r="EP36" s="373"/>
      <c r="EQ36" s="373"/>
      <c r="ER36" s="373">
        <v>15</v>
      </c>
      <c r="ES36" s="526"/>
      <c r="ET36" s="526">
        <v>4</v>
      </c>
      <c r="EU36" s="526"/>
      <c r="EV36" s="526"/>
      <c r="EW36" s="526">
        <v>9</v>
      </c>
      <c r="EX36" s="526"/>
      <c r="EY36" s="526"/>
      <c r="EZ36" s="526"/>
      <c r="FA36" s="649"/>
      <c r="FB36" s="649"/>
      <c r="FC36" s="649"/>
      <c r="FD36" s="649"/>
      <c r="FE36" s="649"/>
      <c r="FF36" s="649">
        <v>1</v>
      </c>
      <c r="FG36" s="649"/>
      <c r="FH36" s="649"/>
      <c r="FI36" s="649"/>
      <c r="FJ36" s="649">
        <v>17</v>
      </c>
      <c r="FK36" s="649"/>
      <c r="FL36" s="649"/>
      <c r="FM36" s="649"/>
      <c r="FN36" s="649"/>
      <c r="FO36" s="768"/>
      <c r="FP36" s="768"/>
      <c r="FQ36" s="768"/>
      <c r="FR36" s="768"/>
      <c r="FS36" s="768"/>
      <c r="FT36" s="768"/>
      <c r="FU36" s="768"/>
      <c r="FV36" s="768"/>
      <c r="FW36" s="768"/>
      <c r="FX36" s="768"/>
      <c r="FY36" s="768"/>
      <c r="FZ36" s="768"/>
      <c r="GA36" s="768"/>
      <c r="GB36" s="768"/>
      <c r="GC36" s="1663"/>
      <c r="GD36" s="1663"/>
      <c r="GE36" s="1663"/>
      <c r="GF36" s="1663"/>
      <c r="GG36" s="1663"/>
      <c r="GH36" s="1663"/>
      <c r="GI36" s="1663"/>
      <c r="GJ36" s="1667"/>
    </row>
    <row r="37" spans="1:192" s="489" customFormat="1" ht="11.1" customHeight="1" x14ac:dyDescent="0.2">
      <c r="A37" s="640"/>
      <c r="B37" s="59" t="s">
        <v>5</v>
      </c>
      <c r="C37" s="458">
        <f t="shared" si="6"/>
        <v>3</v>
      </c>
      <c r="D37" s="457">
        <f t="shared" si="7"/>
        <v>2.1897810218978103E-2</v>
      </c>
      <c r="E37" s="413">
        <f t="array" ref="E37">MIN(IF(BC37:GJ37&gt;=1,$BC$3:$GJ$3))</f>
        <v>39263</v>
      </c>
      <c r="F37" s="410">
        <f t="array" ref="F37">MAX(IF(BC37:GJ37&gt;=1,$BC$3:$GJ$3))</f>
        <v>39389</v>
      </c>
      <c r="G37" s="452">
        <f t="shared" si="8"/>
        <v>0</v>
      </c>
      <c r="H37" s="456">
        <f t="shared" si="9"/>
        <v>0</v>
      </c>
      <c r="I37" s="639" t="str">
        <f t="shared" si="10"/>
        <v>-</v>
      </c>
      <c r="J37" s="381" t="str">
        <f t="array" ref="J37">IF((G37&gt;=1),MAX(IF(BC37:GJ37=1,$BC$3:$GJ$3)),"-")</f>
        <v>-</v>
      </c>
      <c r="K37" s="775" t="str">
        <f t="array" ref="K37">IF((G37&gt;=1),MAX(IF(BC37:GJ37=1,$BC$2:$GJ$2)),"-")</f>
        <v>-</v>
      </c>
      <c r="L37" s="390">
        <f t="shared" ca="1" si="11"/>
        <v>3</v>
      </c>
      <c r="M37" s="390" t="str">
        <f t="shared" ca="1" si="12"/>
        <v>-</v>
      </c>
      <c r="N37" s="455">
        <f t="shared" si="13"/>
        <v>0</v>
      </c>
      <c r="O37" s="454">
        <f t="shared" si="14"/>
        <v>0</v>
      </c>
      <c r="P37" s="162">
        <f t="shared" si="15"/>
        <v>0</v>
      </c>
      <c r="Q37" s="453">
        <f t="shared" si="16"/>
        <v>0</v>
      </c>
      <c r="R37" s="452">
        <f t="shared" si="17"/>
        <v>0</v>
      </c>
      <c r="S37" s="451">
        <f t="shared" si="18"/>
        <v>0</v>
      </c>
      <c r="T37" s="368">
        <f t="shared" si="19"/>
        <v>0</v>
      </c>
      <c r="U37" s="163">
        <f t="shared" si="20"/>
        <v>0</v>
      </c>
      <c r="V37" s="369">
        <f t="shared" si="21"/>
        <v>1</v>
      </c>
      <c r="W37" s="164">
        <f t="shared" si="22"/>
        <v>0.33333333333333331</v>
      </c>
      <c r="X37" s="165">
        <f t="array" ref="X37">SUM(1*(BC$5:GJ$5=BC37:GJ37))-1</f>
        <v>2</v>
      </c>
      <c r="Y37" s="166">
        <f t="shared" si="23"/>
        <v>0.66666666666666663</v>
      </c>
      <c r="Z37" s="395">
        <f t="shared" si="24"/>
        <v>10</v>
      </c>
      <c r="AA37" s="395">
        <f t="shared" si="25"/>
        <v>12.666666666666666</v>
      </c>
      <c r="AB37" s="403">
        <f t="shared" si="26"/>
        <v>0.78947368421052633</v>
      </c>
      <c r="AC37" s="3487">
        <f t="shared" si="27"/>
        <v>1</v>
      </c>
      <c r="AD37" s="3488">
        <f t="shared" si="28"/>
        <v>0</v>
      </c>
      <c r="AE37" s="3489">
        <f t="shared" si="29"/>
        <v>2</v>
      </c>
      <c r="AF37" s="3490">
        <f t="shared" si="30"/>
        <v>0</v>
      </c>
      <c r="AG37" s="3491">
        <f t="shared" si="31"/>
        <v>0</v>
      </c>
      <c r="AH37" s="3492">
        <f t="shared" si="32"/>
        <v>0</v>
      </c>
      <c r="AI37" s="3493">
        <f t="shared" si="33"/>
        <v>0</v>
      </c>
      <c r="AJ37" s="3494">
        <f t="shared" si="34"/>
        <v>0</v>
      </c>
      <c r="AK37" s="3495">
        <f t="shared" si="35"/>
        <v>0</v>
      </c>
      <c r="AL37" s="3496">
        <f t="shared" si="36"/>
        <v>0</v>
      </c>
      <c r="AM37" s="3497">
        <f t="shared" si="37"/>
        <v>0</v>
      </c>
      <c r="AN37" s="3498">
        <f t="shared" si="38"/>
        <v>0</v>
      </c>
      <c r="AO37" s="3499">
        <f t="shared" si="39"/>
        <v>0</v>
      </c>
      <c r="AP37" s="3500">
        <f t="shared" si="40"/>
        <v>0</v>
      </c>
      <c r="AQ37" s="3487">
        <f t="shared" si="41"/>
        <v>0</v>
      </c>
      <c r="AR37" s="3488">
        <f t="shared" si="42"/>
        <v>0</v>
      </c>
      <c r="AS37" s="3489">
        <f t="shared" si="43"/>
        <v>0</v>
      </c>
      <c r="AT37" s="3490">
        <f t="shared" si="44"/>
        <v>0</v>
      </c>
      <c r="AU37" s="3491">
        <f t="shared" si="45"/>
        <v>0</v>
      </c>
      <c r="AV37" s="3492">
        <f t="shared" si="46"/>
        <v>0</v>
      </c>
      <c r="AW37" s="3493">
        <f t="shared" si="47"/>
        <v>0</v>
      </c>
      <c r="AX37" s="3494">
        <f t="shared" si="48"/>
        <v>0</v>
      </c>
      <c r="AY37" s="3495">
        <f t="shared" si="49"/>
        <v>0</v>
      </c>
      <c r="AZ37" s="3496">
        <f t="shared" si="50"/>
        <v>0</v>
      </c>
      <c r="BA37" s="3497">
        <f t="shared" si="51"/>
        <v>0</v>
      </c>
      <c r="BB37" s="3498">
        <f t="shared" si="52"/>
        <v>0</v>
      </c>
      <c r="BC37" s="111"/>
      <c r="BD37" s="109">
        <v>5</v>
      </c>
      <c r="BE37" s="109"/>
      <c r="BF37" s="102">
        <v>12</v>
      </c>
      <c r="BG37" s="102">
        <v>13</v>
      </c>
      <c r="BH37" s="102"/>
      <c r="BI37" s="102"/>
      <c r="BJ37" s="102"/>
      <c r="BK37" s="102"/>
      <c r="BL37" s="102"/>
      <c r="BM37" s="102"/>
      <c r="BN37" s="104"/>
      <c r="BO37" s="104"/>
      <c r="BP37" s="104"/>
      <c r="BQ37" s="104"/>
      <c r="BR37" s="104"/>
      <c r="BS37" s="104"/>
      <c r="BT37" s="104"/>
      <c r="BU37" s="104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2"/>
      <c r="EA37" s="102"/>
      <c r="EB37" s="102"/>
      <c r="EC37" s="110"/>
      <c r="ED37" s="110"/>
      <c r="EE37" s="110"/>
      <c r="EF37" s="110"/>
      <c r="EG37" s="110"/>
      <c r="EH37" s="110"/>
      <c r="EI37" s="110"/>
      <c r="EJ37" s="110"/>
      <c r="EK37" s="110"/>
      <c r="EL37" s="110"/>
      <c r="EM37" s="373"/>
      <c r="EN37" s="373"/>
      <c r="EO37" s="373"/>
      <c r="EP37" s="373"/>
      <c r="EQ37" s="373"/>
      <c r="ER37" s="373"/>
      <c r="ES37" s="526"/>
      <c r="ET37" s="526"/>
      <c r="EU37" s="526"/>
      <c r="EV37" s="526"/>
      <c r="EW37" s="526"/>
      <c r="EX37" s="526"/>
      <c r="EY37" s="526"/>
      <c r="EZ37" s="526"/>
      <c r="FA37" s="649"/>
      <c r="FB37" s="649"/>
      <c r="FC37" s="649"/>
      <c r="FD37" s="649"/>
      <c r="FE37" s="649"/>
      <c r="FF37" s="649"/>
      <c r="FG37" s="649"/>
      <c r="FH37" s="649"/>
      <c r="FI37" s="649"/>
      <c r="FJ37" s="649"/>
      <c r="FK37" s="649"/>
      <c r="FL37" s="649"/>
      <c r="FM37" s="649"/>
      <c r="FN37" s="649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1663"/>
      <c r="GD37" s="1663"/>
      <c r="GE37" s="1663"/>
      <c r="GF37" s="1663"/>
      <c r="GG37" s="1663"/>
      <c r="GH37" s="1663"/>
      <c r="GI37" s="1663"/>
      <c r="GJ37" s="1667"/>
    </row>
    <row r="38" spans="1:192" s="489" customFormat="1" ht="11.1" customHeight="1" x14ac:dyDescent="0.2">
      <c r="A38" s="640" t="s">
        <v>125</v>
      </c>
      <c r="B38" s="61" t="s">
        <v>194</v>
      </c>
      <c r="C38" s="458">
        <f t="shared" si="6"/>
        <v>66</v>
      </c>
      <c r="D38" s="457">
        <f t="shared" si="7"/>
        <v>0.48175182481751827</v>
      </c>
      <c r="E38" s="413">
        <f t="array" ref="E38">MIN(IF(BC38:GJ38&gt;=1,$BC$3:$GJ$3))</f>
        <v>41152</v>
      </c>
      <c r="F38" s="410">
        <f t="array" ref="F38">MAX(IF(BC38:GJ38&gt;=1,$BC$3:$GJ$3))</f>
        <v>43462</v>
      </c>
      <c r="G38" s="452">
        <f t="shared" si="8"/>
        <v>5</v>
      </c>
      <c r="H38" s="456">
        <f t="shared" si="9"/>
        <v>7.575757575757576E-2</v>
      </c>
      <c r="I38" s="639">
        <f t="shared" si="10"/>
        <v>0.625</v>
      </c>
      <c r="J38" s="381">
        <f t="array" ref="J38">IF((G38&gt;=1),MAX(IF(BC38:GJ38=1,$BC$3:$GJ$3)),"-")</f>
        <v>42643</v>
      </c>
      <c r="K38" s="775">
        <f t="array" ref="K38">IF((G38&gt;=1),MAX(IF(BC38:GJ38=1,$BC$2:$GJ$2)),"-")</f>
        <v>104</v>
      </c>
      <c r="L38" s="390">
        <f t="shared" ca="1" si="11"/>
        <v>29</v>
      </c>
      <c r="M38" s="390">
        <f t="shared" ca="1" si="12"/>
        <v>33</v>
      </c>
      <c r="N38" s="455">
        <f t="shared" si="13"/>
        <v>3</v>
      </c>
      <c r="O38" s="454">
        <f t="shared" si="14"/>
        <v>4.5454545454545456E-2</v>
      </c>
      <c r="P38" s="162">
        <f t="shared" si="15"/>
        <v>3</v>
      </c>
      <c r="Q38" s="453">
        <f t="shared" si="16"/>
        <v>4.5454545454545456E-2</v>
      </c>
      <c r="R38" s="452">
        <f t="shared" si="17"/>
        <v>11</v>
      </c>
      <c r="S38" s="451">
        <f t="shared" si="18"/>
        <v>0.16666666666666666</v>
      </c>
      <c r="T38" s="368">
        <f t="shared" si="19"/>
        <v>21</v>
      </c>
      <c r="U38" s="163">
        <f t="shared" si="20"/>
        <v>0.31818181818181818</v>
      </c>
      <c r="V38" s="369">
        <f t="shared" si="21"/>
        <v>30</v>
      </c>
      <c r="W38" s="164">
        <f t="shared" si="22"/>
        <v>0.45454545454545453</v>
      </c>
      <c r="X38" s="165">
        <f t="array" ref="X38">SUM(1*(BC$5:GJ$5=BC38:GJ38))-1</f>
        <v>5</v>
      </c>
      <c r="Y38" s="166">
        <f t="shared" si="23"/>
        <v>7.575757575757576E-2</v>
      </c>
      <c r="Z38" s="395">
        <f t="shared" si="24"/>
        <v>7.8181818181818183</v>
      </c>
      <c r="AA38" s="395">
        <f t="shared" si="25"/>
        <v>14.606060606060606</v>
      </c>
      <c r="AB38" s="403">
        <f t="shared" si="26"/>
        <v>0.53526970954356845</v>
      </c>
      <c r="AC38" s="3487">
        <f t="shared" si="27"/>
        <v>0</v>
      </c>
      <c r="AD38" s="3488">
        <f t="shared" si="28"/>
        <v>0</v>
      </c>
      <c r="AE38" s="3489">
        <f t="shared" si="29"/>
        <v>0</v>
      </c>
      <c r="AF38" s="3490">
        <f t="shared" si="30"/>
        <v>0</v>
      </c>
      <c r="AG38" s="3491">
        <f t="shared" si="31"/>
        <v>0</v>
      </c>
      <c r="AH38" s="3492">
        <f t="shared" si="32"/>
        <v>0</v>
      </c>
      <c r="AI38" s="3493">
        <f t="shared" si="33"/>
        <v>0</v>
      </c>
      <c r="AJ38" s="3494">
        <f t="shared" si="34"/>
        <v>0</v>
      </c>
      <c r="AK38" s="3495">
        <f t="shared" si="35"/>
        <v>0</v>
      </c>
      <c r="AL38" s="3496">
        <f t="shared" si="36"/>
        <v>0</v>
      </c>
      <c r="AM38" s="3497">
        <f t="shared" si="37"/>
        <v>0</v>
      </c>
      <c r="AN38" s="3498">
        <f t="shared" si="38"/>
        <v>0</v>
      </c>
      <c r="AO38" s="3499">
        <f t="shared" si="39"/>
        <v>3</v>
      </c>
      <c r="AP38" s="3500">
        <f t="shared" si="40"/>
        <v>0</v>
      </c>
      <c r="AQ38" s="3487">
        <f t="shared" si="41"/>
        <v>9</v>
      </c>
      <c r="AR38" s="3488">
        <f t="shared" si="42"/>
        <v>2</v>
      </c>
      <c r="AS38" s="3489">
        <f t="shared" si="43"/>
        <v>11</v>
      </c>
      <c r="AT38" s="3490">
        <f t="shared" si="44"/>
        <v>0</v>
      </c>
      <c r="AU38" s="3491">
        <f t="shared" si="45"/>
        <v>12</v>
      </c>
      <c r="AV38" s="3492">
        <f t="shared" si="46"/>
        <v>2</v>
      </c>
      <c r="AW38" s="3493">
        <f t="shared" si="47"/>
        <v>12</v>
      </c>
      <c r="AX38" s="3494">
        <f t="shared" si="48"/>
        <v>1</v>
      </c>
      <c r="AY38" s="3495">
        <f t="shared" si="49"/>
        <v>13</v>
      </c>
      <c r="AZ38" s="3496">
        <f t="shared" si="50"/>
        <v>0</v>
      </c>
      <c r="BA38" s="3497">
        <f t="shared" si="51"/>
        <v>6</v>
      </c>
      <c r="BB38" s="3498">
        <f t="shared" si="52"/>
        <v>0</v>
      </c>
      <c r="BC38" s="100"/>
      <c r="BD38" s="101"/>
      <c r="BE38" s="101"/>
      <c r="BF38" s="102"/>
      <c r="BG38" s="102"/>
      <c r="BH38" s="102"/>
      <c r="BI38" s="102"/>
      <c r="BJ38" s="102"/>
      <c r="BK38" s="102"/>
      <c r="BL38" s="102"/>
      <c r="BM38" s="102"/>
      <c r="BN38" s="103"/>
      <c r="BO38" s="103"/>
      <c r="BP38" s="103"/>
      <c r="BQ38" s="103"/>
      <c r="BR38" s="103"/>
      <c r="BS38" s="103"/>
      <c r="BT38" s="103"/>
      <c r="BU38" s="104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8"/>
      <c r="DB38" s="108">
        <v>5</v>
      </c>
      <c r="DC38" s="108"/>
      <c r="DD38" s="108"/>
      <c r="DE38" s="108"/>
      <c r="DF38" s="108"/>
      <c r="DG38" s="108"/>
      <c r="DH38" s="108"/>
      <c r="DI38" s="108"/>
      <c r="DJ38" s="108"/>
      <c r="DK38" s="108">
        <v>11</v>
      </c>
      <c r="DL38" s="108"/>
      <c r="DM38" s="108">
        <v>7</v>
      </c>
      <c r="DN38" s="109">
        <v>1</v>
      </c>
      <c r="DO38" s="109">
        <v>12</v>
      </c>
      <c r="DP38" s="109">
        <v>9</v>
      </c>
      <c r="DQ38" s="109">
        <v>10</v>
      </c>
      <c r="DR38" s="109">
        <v>12</v>
      </c>
      <c r="DS38" s="109">
        <v>8</v>
      </c>
      <c r="DT38" s="109">
        <v>1</v>
      </c>
      <c r="DU38" s="109"/>
      <c r="DV38" s="109"/>
      <c r="DW38" s="109">
        <v>13</v>
      </c>
      <c r="DX38" s="109"/>
      <c r="DY38" s="109">
        <v>2</v>
      </c>
      <c r="DZ38" s="102">
        <v>6</v>
      </c>
      <c r="EA38" s="102">
        <v>4</v>
      </c>
      <c r="EB38" s="102">
        <v>9</v>
      </c>
      <c r="EC38" s="110"/>
      <c r="ED38" s="110">
        <v>12</v>
      </c>
      <c r="EE38" s="110"/>
      <c r="EF38" s="110">
        <v>5</v>
      </c>
      <c r="EG38" s="110">
        <v>14</v>
      </c>
      <c r="EH38" s="110">
        <v>15</v>
      </c>
      <c r="EI38" s="110">
        <v>7</v>
      </c>
      <c r="EJ38" s="110">
        <v>7</v>
      </c>
      <c r="EK38" s="110">
        <v>13</v>
      </c>
      <c r="EL38" s="110">
        <v>5</v>
      </c>
      <c r="EM38" s="373">
        <v>1</v>
      </c>
      <c r="EN38" s="373">
        <v>7</v>
      </c>
      <c r="EO38" s="373">
        <v>7</v>
      </c>
      <c r="EP38" s="373">
        <v>5</v>
      </c>
      <c r="EQ38" s="373"/>
      <c r="ER38" s="373">
        <v>4</v>
      </c>
      <c r="ES38" s="526">
        <v>2</v>
      </c>
      <c r="ET38" s="526">
        <v>1</v>
      </c>
      <c r="EU38" s="526">
        <v>10</v>
      </c>
      <c r="EV38" s="526">
        <v>11</v>
      </c>
      <c r="EW38" s="526">
        <v>16</v>
      </c>
      <c r="EX38" s="526"/>
      <c r="EY38" s="526">
        <v>7</v>
      </c>
      <c r="EZ38" s="526">
        <v>11</v>
      </c>
      <c r="FA38" s="649">
        <v>10</v>
      </c>
      <c r="FB38" s="649">
        <v>1</v>
      </c>
      <c r="FC38" s="649">
        <v>9</v>
      </c>
      <c r="FD38" s="649">
        <v>17</v>
      </c>
      <c r="FE38" s="649">
        <v>12</v>
      </c>
      <c r="FF38" s="649">
        <v>14</v>
      </c>
      <c r="FG38" s="649">
        <v>5</v>
      </c>
      <c r="FH38" s="649">
        <v>8</v>
      </c>
      <c r="FI38" s="649">
        <v>3</v>
      </c>
      <c r="FJ38" s="649">
        <v>16</v>
      </c>
      <c r="FK38" s="649">
        <v>4</v>
      </c>
      <c r="FL38" s="649">
        <v>7</v>
      </c>
      <c r="FM38" s="649"/>
      <c r="FN38" s="649"/>
      <c r="FO38" s="768">
        <v>8</v>
      </c>
      <c r="FP38" s="768">
        <v>4</v>
      </c>
      <c r="FQ38" s="768">
        <v>8</v>
      </c>
      <c r="FR38" s="768"/>
      <c r="FS38" s="768">
        <v>5</v>
      </c>
      <c r="FT38" s="768">
        <v>9</v>
      </c>
      <c r="FU38" s="768">
        <v>7</v>
      </c>
      <c r="FV38" s="768">
        <v>4</v>
      </c>
      <c r="FW38" s="768">
        <v>8</v>
      </c>
      <c r="FX38" s="768">
        <v>9</v>
      </c>
      <c r="FY38" s="768">
        <v>2</v>
      </c>
      <c r="FZ38" s="768">
        <v>3</v>
      </c>
      <c r="GA38" s="768">
        <v>8</v>
      </c>
      <c r="GB38" s="768">
        <v>13</v>
      </c>
      <c r="GC38" s="1663">
        <v>6</v>
      </c>
      <c r="GD38" s="1663">
        <v>3</v>
      </c>
      <c r="GE38" s="1663">
        <v>11</v>
      </c>
      <c r="GF38" s="1663">
        <v>13</v>
      </c>
      <c r="GG38" s="1663">
        <v>5</v>
      </c>
      <c r="GH38" s="1663">
        <v>14</v>
      </c>
      <c r="GI38" s="1663"/>
      <c r="GJ38" s="1667"/>
    </row>
    <row r="39" spans="1:192" s="489" customFormat="1" ht="11.1" customHeight="1" x14ac:dyDescent="0.2">
      <c r="A39" s="640" t="s">
        <v>91</v>
      </c>
      <c r="B39" s="59" t="s">
        <v>43</v>
      </c>
      <c r="C39" s="458">
        <f t="shared" ref="C39:C70" si="53">COUNTIF(BC39:GJ39,"&gt;=0")</f>
        <v>15</v>
      </c>
      <c r="D39" s="457">
        <f t="shared" ref="D39:D70" si="54">C39/$C$5</f>
        <v>0.10948905109489052</v>
      </c>
      <c r="E39" s="413">
        <f t="array" ref="E39">MIN(IF(BC39:GJ39&gt;=1,$BC$3:$GJ$3))</f>
        <v>39809</v>
      </c>
      <c r="F39" s="410">
        <f t="array" ref="F39">MAX(IF(BC39:GJ39&gt;=1,$BC$3:$GJ$3))</f>
        <v>40782</v>
      </c>
      <c r="G39" s="452">
        <f t="shared" ref="G39:G70" si="55">COUNTIF(BC39:GJ39,"=1")</f>
        <v>0</v>
      </c>
      <c r="H39" s="456">
        <f t="shared" ref="H39:H70" si="56">G39/C39</f>
        <v>0</v>
      </c>
      <c r="I39" s="639" t="str">
        <f t="shared" ref="I39:I70" si="57">IF(G39&gt;=1,G39/(G39+N39),"-")</f>
        <v>-</v>
      </c>
      <c r="J39" s="381" t="str">
        <f t="array" ref="J39">IF((G39&gt;=1),MAX(IF(BC39:GJ39=1,$BC$3:$GJ$3)),"-")</f>
        <v>-</v>
      </c>
      <c r="K39" s="775" t="str">
        <f t="array" ref="K39">IF((G39&gt;=1),MAX(IF(BC39:GJ39=1,$BC$2:$GJ$2)),"-")</f>
        <v>-</v>
      </c>
      <c r="L39" s="390">
        <f t="shared" ref="L39:L70" ca="1" si="58">IF(G39&gt;=1,COUNTIF(OFFSET(BC39,,K39,1,($GJ$2-K39)),"&gt;1"),C39)</f>
        <v>15</v>
      </c>
      <c r="M39" s="390" t="str">
        <f t="shared" ref="M39:M70" ca="1" si="59">IF(G39&gt;=1,COUNTBLANK(OFFSET(BC39,,K39,1,($GJ$2-K39)))+L39-1,"-")</f>
        <v>-</v>
      </c>
      <c r="N39" s="455">
        <f t="shared" ref="N39:N70" si="60">COUNTIF(BC39:GJ39,"=2")</f>
        <v>2</v>
      </c>
      <c r="O39" s="454">
        <f t="shared" ref="O39:O70" si="61">N39/C39</f>
        <v>0.13333333333333333</v>
      </c>
      <c r="P39" s="162">
        <f t="shared" ref="P39:P70" si="62">COUNTIF(BC39:GJ39,"=3")</f>
        <v>0</v>
      </c>
      <c r="Q39" s="453">
        <f t="shared" ref="Q39:Q70" si="63">P39/C39</f>
        <v>0</v>
      </c>
      <c r="R39" s="452">
        <f t="shared" ref="R39:R70" si="64">COUNTIF(BC39:GJ39,"&lt;=3")</f>
        <v>2</v>
      </c>
      <c r="S39" s="451">
        <f t="shared" ref="S39:S70" si="65">R39/C39</f>
        <v>0.13333333333333333</v>
      </c>
      <c r="T39" s="368">
        <f t="shared" ref="T39:T70" si="66">SUMPRODUCT((((BC$5:GJ$5)/3)&gt;=(BC39:GJ39))*1)-$C$5+C39-1</f>
        <v>2</v>
      </c>
      <c r="U39" s="163">
        <f t="shared" ref="U39:U70" si="67">T39/C39</f>
        <v>0.13333333333333333</v>
      </c>
      <c r="V39" s="369">
        <f t="shared" ref="V39:V70" si="68">SUMPRODUCT((((BC$5:GJ$5)/2)&gt;=(BC39:GJ39))*1)-$C$5+C39-1</f>
        <v>6</v>
      </c>
      <c r="W39" s="164">
        <f t="shared" ref="W39:W70" si="69">V39/C39</f>
        <v>0.4</v>
      </c>
      <c r="X39" s="165">
        <f t="array" ref="X39">SUM(1*(BC$5:GJ$5=BC39:GJ39))-1</f>
        <v>1</v>
      </c>
      <c r="Y39" s="166">
        <f t="shared" ref="Y39:Y70" si="70">X39/C39</f>
        <v>6.6666666666666666E-2</v>
      </c>
      <c r="Z39" s="395">
        <f t="shared" ref="Z39:Z70" si="71">AVERAGE(BC39:GJ39)</f>
        <v>6.4666666666666668</v>
      </c>
      <c r="AA39" s="395">
        <f t="shared" ref="AA39:AA70" si="72">AVERAGEIFS($BC$5:$GJ$5,BC39:GJ39,"&gt;0")</f>
        <v>10.6</v>
      </c>
      <c r="AB39" s="403">
        <f t="shared" ref="AB39:AB70" si="73">Z39/AA39</f>
        <v>0.61006289308176109</v>
      </c>
      <c r="AC39" s="3487">
        <f t="shared" si="27"/>
        <v>0</v>
      </c>
      <c r="AD39" s="3488">
        <f t="shared" si="28"/>
        <v>0</v>
      </c>
      <c r="AE39" s="3489">
        <f t="shared" si="29"/>
        <v>0</v>
      </c>
      <c r="AF39" s="3490">
        <f t="shared" si="30"/>
        <v>0</v>
      </c>
      <c r="AG39" s="3491">
        <f t="shared" si="31"/>
        <v>3</v>
      </c>
      <c r="AH39" s="3492">
        <f t="shared" si="32"/>
        <v>0</v>
      </c>
      <c r="AI39" s="3493">
        <f t="shared" si="33"/>
        <v>8</v>
      </c>
      <c r="AJ39" s="3494">
        <f t="shared" si="34"/>
        <v>0</v>
      </c>
      <c r="AK39" s="3495">
        <f t="shared" si="35"/>
        <v>3</v>
      </c>
      <c r="AL39" s="3496">
        <f t="shared" si="36"/>
        <v>0</v>
      </c>
      <c r="AM39" s="3497">
        <f t="shared" si="37"/>
        <v>1</v>
      </c>
      <c r="AN39" s="3498">
        <f t="shared" si="38"/>
        <v>0</v>
      </c>
      <c r="AO39" s="3499">
        <f t="shared" si="39"/>
        <v>0</v>
      </c>
      <c r="AP39" s="3500">
        <f t="shared" si="40"/>
        <v>0</v>
      </c>
      <c r="AQ39" s="3487">
        <f t="shared" si="41"/>
        <v>0</v>
      </c>
      <c r="AR39" s="3488">
        <f t="shared" si="42"/>
        <v>0</v>
      </c>
      <c r="AS39" s="3489">
        <f t="shared" si="43"/>
        <v>0</v>
      </c>
      <c r="AT39" s="3490">
        <f t="shared" si="44"/>
        <v>0</v>
      </c>
      <c r="AU39" s="3491">
        <f t="shared" si="45"/>
        <v>0</v>
      </c>
      <c r="AV39" s="3492">
        <f t="shared" si="46"/>
        <v>0</v>
      </c>
      <c r="AW39" s="3493">
        <f t="shared" si="47"/>
        <v>0</v>
      </c>
      <c r="AX39" s="3494">
        <f t="shared" si="48"/>
        <v>0</v>
      </c>
      <c r="AY39" s="3495">
        <f t="shared" si="49"/>
        <v>0</v>
      </c>
      <c r="AZ39" s="3496">
        <f t="shared" si="50"/>
        <v>0</v>
      </c>
      <c r="BA39" s="3497">
        <f t="shared" si="51"/>
        <v>0</v>
      </c>
      <c r="BB39" s="3498">
        <f t="shared" si="52"/>
        <v>0</v>
      </c>
      <c r="BC39" s="100"/>
      <c r="BD39" s="101"/>
      <c r="BE39" s="101"/>
      <c r="BF39" s="102"/>
      <c r="BG39" s="102"/>
      <c r="BH39" s="102"/>
      <c r="BI39" s="102"/>
      <c r="BJ39" s="102"/>
      <c r="BK39" s="102"/>
      <c r="BL39" s="102"/>
      <c r="BM39" s="102"/>
      <c r="BN39" s="104"/>
      <c r="BO39" s="104"/>
      <c r="BP39" s="104"/>
      <c r="BQ39" s="104">
        <v>5</v>
      </c>
      <c r="BR39" s="104"/>
      <c r="BS39" s="104"/>
      <c r="BT39" s="104">
        <v>13</v>
      </c>
      <c r="BU39" s="104">
        <v>7</v>
      </c>
      <c r="BV39" s="105">
        <v>6</v>
      </c>
      <c r="BW39" s="105">
        <v>11</v>
      </c>
      <c r="BX39" s="105">
        <v>8</v>
      </c>
      <c r="BY39" s="105">
        <v>5</v>
      </c>
      <c r="BZ39" s="105">
        <v>5</v>
      </c>
      <c r="CA39" s="105"/>
      <c r="CB39" s="105">
        <v>6</v>
      </c>
      <c r="CC39" s="105"/>
      <c r="CD39" s="105">
        <v>6</v>
      </c>
      <c r="CE39" s="105">
        <v>2</v>
      </c>
      <c r="CF39" s="106">
        <v>8</v>
      </c>
      <c r="CG39" s="106">
        <v>2</v>
      </c>
      <c r="CH39" s="106">
        <v>6</v>
      </c>
      <c r="CI39" s="106"/>
      <c r="CJ39" s="106"/>
      <c r="CK39" s="106"/>
      <c r="CL39" s="106"/>
      <c r="CM39" s="106"/>
      <c r="CN39" s="106"/>
      <c r="CO39" s="106"/>
      <c r="CP39" s="106"/>
      <c r="CQ39" s="107">
        <v>7</v>
      </c>
      <c r="CR39" s="107"/>
      <c r="CS39" s="107"/>
      <c r="CT39" s="107"/>
      <c r="CU39" s="107"/>
      <c r="CV39" s="107"/>
      <c r="CW39" s="107"/>
      <c r="CX39" s="107"/>
      <c r="CY39" s="107"/>
      <c r="CZ39" s="107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2"/>
      <c r="EA39" s="102"/>
      <c r="EB39" s="102"/>
      <c r="EC39" s="110"/>
      <c r="ED39" s="110"/>
      <c r="EE39" s="110"/>
      <c r="EF39" s="110"/>
      <c r="EG39" s="110"/>
      <c r="EH39" s="110"/>
      <c r="EI39" s="110"/>
      <c r="EJ39" s="110"/>
      <c r="EK39" s="110"/>
      <c r="EL39" s="110"/>
      <c r="EM39" s="373"/>
      <c r="EN39" s="373"/>
      <c r="EO39" s="373"/>
      <c r="EP39" s="373"/>
      <c r="EQ39" s="373"/>
      <c r="ER39" s="373"/>
      <c r="ES39" s="526"/>
      <c r="ET39" s="526"/>
      <c r="EU39" s="526"/>
      <c r="EV39" s="526"/>
      <c r="EW39" s="526"/>
      <c r="EX39" s="526"/>
      <c r="EY39" s="526"/>
      <c r="EZ39" s="526"/>
      <c r="FA39" s="649"/>
      <c r="FB39" s="649"/>
      <c r="FC39" s="649"/>
      <c r="FD39" s="649"/>
      <c r="FE39" s="649"/>
      <c r="FF39" s="649"/>
      <c r="FG39" s="649"/>
      <c r="FH39" s="649"/>
      <c r="FI39" s="649"/>
      <c r="FJ39" s="649"/>
      <c r="FK39" s="649"/>
      <c r="FL39" s="649"/>
      <c r="FM39" s="649"/>
      <c r="FN39" s="649"/>
      <c r="FO39" s="768"/>
      <c r="FP39" s="768"/>
      <c r="FQ39" s="768"/>
      <c r="FR39" s="768"/>
      <c r="FS39" s="768"/>
      <c r="FT39" s="768"/>
      <c r="FU39" s="768"/>
      <c r="FV39" s="768"/>
      <c r="FW39" s="768"/>
      <c r="FX39" s="768"/>
      <c r="FY39" s="768"/>
      <c r="FZ39" s="768"/>
      <c r="GA39" s="768"/>
      <c r="GB39" s="768"/>
      <c r="GC39" s="1663"/>
      <c r="GD39" s="1663"/>
      <c r="GE39" s="1663"/>
      <c r="GF39" s="1663"/>
      <c r="GG39" s="1663"/>
      <c r="GH39" s="1663"/>
      <c r="GI39" s="1663"/>
      <c r="GJ39" s="1667"/>
    </row>
    <row r="40" spans="1:192" s="489" customFormat="1" ht="11.1" customHeight="1" x14ac:dyDescent="0.2">
      <c r="A40" s="640" t="s">
        <v>608</v>
      </c>
      <c r="B40" s="59" t="s">
        <v>607</v>
      </c>
      <c r="C40" s="458">
        <f t="shared" si="53"/>
        <v>2</v>
      </c>
      <c r="D40" s="457">
        <f t="shared" si="54"/>
        <v>1.4598540145985401E-2</v>
      </c>
      <c r="E40" s="413">
        <f t="array" ref="E40">MIN(IF(BC40:GJ40&gt;=1,$BC$3:$GJ$3))</f>
        <v>43343</v>
      </c>
      <c r="F40" s="410">
        <f t="array" ref="F40">MAX(IF(BC40:GJ40&gt;=1,$BC$3:$GJ$3))</f>
        <v>43434</v>
      </c>
      <c r="G40" s="452">
        <f t="shared" si="55"/>
        <v>0</v>
      </c>
      <c r="H40" s="456">
        <f t="shared" si="56"/>
        <v>0</v>
      </c>
      <c r="I40" s="639" t="str">
        <f t="shared" si="57"/>
        <v>-</v>
      </c>
      <c r="J40" s="381" t="str">
        <f t="array" ref="J40">IF((G40&gt;=1),MAX(IF(BC40:GJ40=1,$BC$3:$GJ$3)),"-")</f>
        <v>-</v>
      </c>
      <c r="K40" s="775" t="str">
        <f t="array" ref="K40">IF((G40&gt;=1),MAX(IF(BC40:GJ40=1,$BC$2:$GJ$2)),"-")</f>
        <v>-</v>
      </c>
      <c r="L40" s="390">
        <f t="shared" ca="1" si="58"/>
        <v>2</v>
      </c>
      <c r="M40" s="390" t="str">
        <f t="shared" ca="1" si="59"/>
        <v>-</v>
      </c>
      <c r="N40" s="455">
        <f t="shared" si="60"/>
        <v>0</v>
      </c>
      <c r="O40" s="454">
        <f t="shared" si="61"/>
        <v>0</v>
      </c>
      <c r="P40" s="162">
        <f t="shared" si="62"/>
        <v>1</v>
      </c>
      <c r="Q40" s="453">
        <f t="shared" si="63"/>
        <v>0.5</v>
      </c>
      <c r="R40" s="452">
        <f t="shared" si="64"/>
        <v>1</v>
      </c>
      <c r="S40" s="451">
        <f t="shared" si="65"/>
        <v>0.5</v>
      </c>
      <c r="T40" s="368">
        <f t="shared" si="66"/>
        <v>1</v>
      </c>
      <c r="U40" s="163">
        <f t="shared" si="67"/>
        <v>0.5</v>
      </c>
      <c r="V40" s="369">
        <f t="shared" si="68"/>
        <v>1</v>
      </c>
      <c r="W40" s="164">
        <f t="shared" si="69"/>
        <v>0.5</v>
      </c>
      <c r="X40" s="165">
        <f t="array" ref="X40">SUM(1*(BC$5:GJ$5=BC40:GJ40))-1</f>
        <v>0</v>
      </c>
      <c r="Y40" s="166">
        <f t="shared" si="70"/>
        <v>0</v>
      </c>
      <c r="Z40" s="395">
        <f t="shared" si="71"/>
        <v>5.5</v>
      </c>
      <c r="AA40" s="395">
        <f t="shared" si="72"/>
        <v>14</v>
      </c>
      <c r="AB40" s="403">
        <f t="shared" si="73"/>
        <v>0.39285714285714285</v>
      </c>
      <c r="AC40" s="3487">
        <f t="shared" si="27"/>
        <v>0</v>
      </c>
      <c r="AD40" s="3488">
        <f t="shared" si="28"/>
        <v>0</v>
      </c>
      <c r="AE40" s="3489">
        <f t="shared" si="29"/>
        <v>0</v>
      </c>
      <c r="AF40" s="3490">
        <f t="shared" si="30"/>
        <v>0</v>
      </c>
      <c r="AG40" s="3491">
        <f t="shared" si="31"/>
        <v>0</v>
      </c>
      <c r="AH40" s="3492">
        <f t="shared" si="32"/>
        <v>0</v>
      </c>
      <c r="AI40" s="3493">
        <f t="shared" si="33"/>
        <v>0</v>
      </c>
      <c r="AJ40" s="3494">
        <f t="shared" si="34"/>
        <v>0</v>
      </c>
      <c r="AK40" s="3495">
        <f t="shared" si="35"/>
        <v>0</v>
      </c>
      <c r="AL40" s="3496">
        <f t="shared" si="36"/>
        <v>0</v>
      </c>
      <c r="AM40" s="3497">
        <f t="shared" si="37"/>
        <v>0</v>
      </c>
      <c r="AN40" s="3498">
        <f t="shared" si="38"/>
        <v>0</v>
      </c>
      <c r="AO40" s="3499">
        <f t="shared" si="39"/>
        <v>0</v>
      </c>
      <c r="AP40" s="3500">
        <f t="shared" si="40"/>
        <v>0</v>
      </c>
      <c r="AQ40" s="3487">
        <f t="shared" si="41"/>
        <v>0</v>
      </c>
      <c r="AR40" s="3488">
        <f t="shared" si="42"/>
        <v>0</v>
      </c>
      <c r="AS40" s="3489">
        <f t="shared" si="43"/>
        <v>0</v>
      </c>
      <c r="AT40" s="3490">
        <f t="shared" si="44"/>
        <v>0</v>
      </c>
      <c r="AU40" s="3491">
        <f t="shared" si="45"/>
        <v>0</v>
      </c>
      <c r="AV40" s="3492">
        <f t="shared" si="46"/>
        <v>0</v>
      </c>
      <c r="AW40" s="3493">
        <f t="shared" si="47"/>
        <v>0</v>
      </c>
      <c r="AX40" s="3494">
        <f t="shared" si="48"/>
        <v>0</v>
      </c>
      <c r="AY40" s="3495">
        <f t="shared" si="49"/>
        <v>0</v>
      </c>
      <c r="AZ40" s="3496">
        <f t="shared" si="50"/>
        <v>0</v>
      </c>
      <c r="BA40" s="3497">
        <f t="shared" si="51"/>
        <v>2</v>
      </c>
      <c r="BB40" s="3498">
        <f t="shared" si="52"/>
        <v>0</v>
      </c>
      <c r="BC40" s="100"/>
      <c r="BD40" s="101"/>
      <c r="BE40" s="101"/>
      <c r="BF40" s="102"/>
      <c r="BG40" s="102"/>
      <c r="BH40" s="102"/>
      <c r="BI40" s="102"/>
      <c r="BJ40" s="102"/>
      <c r="BK40" s="102"/>
      <c r="BL40" s="102"/>
      <c r="BM40" s="102"/>
      <c r="BN40" s="103"/>
      <c r="BO40" s="103"/>
      <c r="BP40" s="103"/>
      <c r="BQ40" s="103"/>
      <c r="BR40" s="103"/>
      <c r="BS40" s="103"/>
      <c r="BT40" s="103"/>
      <c r="BU40" s="104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2"/>
      <c r="EA40" s="102"/>
      <c r="EB40" s="102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373"/>
      <c r="EN40" s="373"/>
      <c r="EO40" s="373"/>
      <c r="EP40" s="373"/>
      <c r="EQ40" s="373"/>
      <c r="ER40" s="373"/>
      <c r="ES40" s="526"/>
      <c r="ET40" s="526"/>
      <c r="EU40" s="526"/>
      <c r="EV40" s="526"/>
      <c r="EW40" s="526"/>
      <c r="EX40" s="526"/>
      <c r="EY40" s="526"/>
      <c r="EZ40" s="526"/>
      <c r="FA40" s="649"/>
      <c r="FB40" s="649"/>
      <c r="FC40" s="649"/>
      <c r="FD40" s="649"/>
      <c r="FE40" s="649"/>
      <c r="FF40" s="649"/>
      <c r="FG40" s="649"/>
      <c r="FH40" s="649"/>
      <c r="FI40" s="649"/>
      <c r="FJ40" s="649"/>
      <c r="FK40" s="649"/>
      <c r="FL40" s="649"/>
      <c r="FM40" s="649"/>
      <c r="FN40" s="649"/>
      <c r="FO40" s="768"/>
      <c r="FP40" s="768"/>
      <c r="FQ40" s="768"/>
      <c r="FR40" s="768"/>
      <c r="FS40" s="768"/>
      <c r="FT40" s="768"/>
      <c r="FU40" s="768"/>
      <c r="FV40" s="768"/>
      <c r="FW40" s="768"/>
      <c r="FX40" s="768"/>
      <c r="FY40" s="768"/>
      <c r="FZ40" s="768"/>
      <c r="GA40" s="768"/>
      <c r="GB40" s="768"/>
      <c r="GC40" s="1663">
        <v>8</v>
      </c>
      <c r="GD40" s="1663"/>
      <c r="GE40" s="1663"/>
      <c r="GF40" s="1663">
        <v>3</v>
      </c>
      <c r="GG40" s="1663"/>
      <c r="GH40" s="1663"/>
      <c r="GI40" s="1663"/>
      <c r="GJ40" s="1667"/>
    </row>
    <row r="41" spans="1:192" s="489" customFormat="1" ht="11.1" customHeight="1" x14ac:dyDescent="0.2">
      <c r="A41" s="640" t="s">
        <v>208</v>
      </c>
      <c r="B41" s="62" t="s">
        <v>226</v>
      </c>
      <c r="C41" s="458">
        <f t="shared" si="53"/>
        <v>84</v>
      </c>
      <c r="D41" s="457">
        <f t="shared" si="54"/>
        <v>0.61313868613138689</v>
      </c>
      <c r="E41" s="413">
        <f t="array" ref="E41">MIN(IF(BC41:GJ41&gt;=1,$BC$3:$GJ$3))</f>
        <v>40222</v>
      </c>
      <c r="F41" s="410">
        <f t="array" ref="F41">MAX(IF(BC41:GJ41&gt;=1,$BC$3:$GJ$3))</f>
        <v>43455</v>
      </c>
      <c r="G41" s="452">
        <f t="shared" si="55"/>
        <v>1</v>
      </c>
      <c r="H41" s="456">
        <f t="shared" si="56"/>
        <v>1.1904761904761904E-2</v>
      </c>
      <c r="I41" s="639">
        <f t="shared" si="57"/>
        <v>0.14285714285714285</v>
      </c>
      <c r="J41" s="381">
        <f t="array" ref="J41">IF((G41&gt;=1),MAX(IF(BC41:GJ41=1,$BC$3:$GJ$3)),"-")</f>
        <v>41033</v>
      </c>
      <c r="K41" s="775">
        <f t="array" ref="K41">IF((G41&gt;=1),MAX(IF(BC41:GJ41=1,$BC$2:$GJ$2)),"-")</f>
        <v>49</v>
      </c>
      <c r="L41" s="390">
        <f t="shared" ca="1" si="58"/>
        <v>65</v>
      </c>
      <c r="M41" s="390">
        <f t="shared" ca="1" si="59"/>
        <v>88</v>
      </c>
      <c r="N41" s="455">
        <f t="shared" si="60"/>
        <v>6</v>
      </c>
      <c r="O41" s="454">
        <f t="shared" si="61"/>
        <v>7.1428571428571425E-2</v>
      </c>
      <c r="P41" s="162">
        <f t="shared" si="62"/>
        <v>7</v>
      </c>
      <c r="Q41" s="453">
        <f t="shared" si="63"/>
        <v>8.3333333333333329E-2</v>
      </c>
      <c r="R41" s="452">
        <f t="shared" si="64"/>
        <v>14</v>
      </c>
      <c r="S41" s="451">
        <f t="shared" si="65"/>
        <v>0.16666666666666666</v>
      </c>
      <c r="T41" s="368">
        <f t="shared" si="66"/>
        <v>20</v>
      </c>
      <c r="U41" s="163">
        <f t="shared" si="67"/>
        <v>0.23809523809523808</v>
      </c>
      <c r="V41" s="369">
        <f t="shared" si="68"/>
        <v>38</v>
      </c>
      <c r="W41" s="164">
        <f t="shared" si="69"/>
        <v>0.45238095238095238</v>
      </c>
      <c r="X41" s="165">
        <f t="array" ref="X41">SUM(1*(BC$5:GJ$5=BC41:GJ41))-1</f>
        <v>6</v>
      </c>
      <c r="Y41" s="166">
        <f t="shared" si="70"/>
        <v>7.1428571428571425E-2</v>
      </c>
      <c r="Z41" s="395">
        <f t="shared" si="71"/>
        <v>7.5</v>
      </c>
      <c r="AA41" s="395">
        <f t="shared" si="72"/>
        <v>13.333333333333334</v>
      </c>
      <c r="AB41" s="403">
        <f t="shared" si="73"/>
        <v>0.5625</v>
      </c>
      <c r="AC41" s="3487">
        <f t="shared" si="27"/>
        <v>0</v>
      </c>
      <c r="AD41" s="3488">
        <f t="shared" si="28"/>
        <v>0</v>
      </c>
      <c r="AE41" s="3489">
        <f t="shared" si="29"/>
        <v>0</v>
      </c>
      <c r="AF41" s="3490">
        <f t="shared" si="30"/>
        <v>0</v>
      </c>
      <c r="AG41" s="3491">
        <f t="shared" si="31"/>
        <v>0</v>
      </c>
      <c r="AH41" s="3492">
        <f t="shared" si="32"/>
        <v>0</v>
      </c>
      <c r="AI41" s="3493">
        <f t="shared" si="33"/>
        <v>4</v>
      </c>
      <c r="AJ41" s="3494">
        <f t="shared" si="34"/>
        <v>0</v>
      </c>
      <c r="AK41" s="3495">
        <f t="shared" si="35"/>
        <v>9</v>
      </c>
      <c r="AL41" s="3496">
        <f t="shared" si="36"/>
        <v>0</v>
      </c>
      <c r="AM41" s="3497">
        <f t="shared" si="37"/>
        <v>7</v>
      </c>
      <c r="AN41" s="3498">
        <f t="shared" si="38"/>
        <v>1</v>
      </c>
      <c r="AO41" s="3499">
        <f t="shared" si="39"/>
        <v>12</v>
      </c>
      <c r="AP41" s="3500">
        <f t="shared" si="40"/>
        <v>0</v>
      </c>
      <c r="AQ41" s="3487">
        <f t="shared" si="41"/>
        <v>10</v>
      </c>
      <c r="AR41" s="3488">
        <f t="shared" si="42"/>
        <v>0</v>
      </c>
      <c r="AS41" s="3489">
        <f t="shared" si="43"/>
        <v>11</v>
      </c>
      <c r="AT41" s="3490">
        <f t="shared" si="44"/>
        <v>0</v>
      </c>
      <c r="AU41" s="3491">
        <f t="shared" si="45"/>
        <v>11</v>
      </c>
      <c r="AV41" s="3492">
        <f t="shared" si="46"/>
        <v>0</v>
      </c>
      <c r="AW41" s="3493">
        <f t="shared" si="47"/>
        <v>9</v>
      </c>
      <c r="AX41" s="3494">
        <f t="shared" si="48"/>
        <v>0</v>
      </c>
      <c r="AY41" s="3495">
        <f t="shared" si="49"/>
        <v>8</v>
      </c>
      <c r="AZ41" s="3496">
        <f t="shared" si="50"/>
        <v>0</v>
      </c>
      <c r="BA41" s="3497">
        <f t="shared" si="51"/>
        <v>3</v>
      </c>
      <c r="BB41" s="3498">
        <f t="shared" si="52"/>
        <v>0</v>
      </c>
      <c r="BC41" s="111"/>
      <c r="BD41" s="109"/>
      <c r="BE41" s="109"/>
      <c r="BF41" s="102"/>
      <c r="BG41" s="102"/>
      <c r="BH41" s="102"/>
      <c r="BI41" s="102"/>
      <c r="BJ41" s="102"/>
      <c r="BK41" s="102"/>
      <c r="BL41" s="102"/>
      <c r="BM41" s="102"/>
      <c r="BN41" s="103"/>
      <c r="BO41" s="103"/>
      <c r="BP41" s="103"/>
      <c r="BQ41" s="103"/>
      <c r="BR41" s="103"/>
      <c r="BS41" s="103"/>
      <c r="BT41" s="103"/>
      <c r="BU41" s="104"/>
      <c r="BV41" s="105"/>
      <c r="BW41" s="105"/>
      <c r="BX41" s="105"/>
      <c r="BY41" s="105"/>
      <c r="BZ41" s="105"/>
      <c r="CA41" s="105"/>
      <c r="CB41" s="105">
        <v>5</v>
      </c>
      <c r="CC41" s="105">
        <v>3</v>
      </c>
      <c r="CD41" s="105">
        <v>2</v>
      </c>
      <c r="CE41" s="105">
        <v>8</v>
      </c>
      <c r="CF41" s="106">
        <v>6</v>
      </c>
      <c r="CG41" s="106">
        <v>10</v>
      </c>
      <c r="CH41" s="106">
        <v>7</v>
      </c>
      <c r="CI41" s="106">
        <v>11</v>
      </c>
      <c r="CJ41" s="106"/>
      <c r="CK41" s="106">
        <v>6</v>
      </c>
      <c r="CL41" s="106">
        <v>3</v>
      </c>
      <c r="CM41" s="106">
        <v>8</v>
      </c>
      <c r="CN41" s="106"/>
      <c r="CO41" s="106">
        <v>10</v>
      </c>
      <c r="CP41" s="106">
        <v>3</v>
      </c>
      <c r="CQ41" s="107"/>
      <c r="CR41" s="107">
        <v>6</v>
      </c>
      <c r="CS41" s="107"/>
      <c r="CT41" s="107">
        <v>6</v>
      </c>
      <c r="CU41" s="107">
        <v>6</v>
      </c>
      <c r="CV41" s="107">
        <v>9</v>
      </c>
      <c r="CW41" s="107"/>
      <c r="CX41" s="107">
        <v>2</v>
      </c>
      <c r="CY41" s="107">
        <v>1</v>
      </c>
      <c r="CZ41" s="107">
        <v>3</v>
      </c>
      <c r="DA41" s="108">
        <v>5</v>
      </c>
      <c r="DB41" s="108"/>
      <c r="DC41" s="108">
        <v>5</v>
      </c>
      <c r="DD41" s="108">
        <v>4</v>
      </c>
      <c r="DE41" s="108">
        <v>8</v>
      </c>
      <c r="DF41" s="108">
        <v>5</v>
      </c>
      <c r="DG41" s="108">
        <v>10</v>
      </c>
      <c r="DH41" s="108">
        <v>4</v>
      </c>
      <c r="DI41" s="108">
        <v>3</v>
      </c>
      <c r="DJ41" s="108">
        <v>6</v>
      </c>
      <c r="DK41" s="108">
        <v>5</v>
      </c>
      <c r="DL41" s="108">
        <v>11</v>
      </c>
      <c r="DM41" s="108">
        <v>5</v>
      </c>
      <c r="DN41" s="109"/>
      <c r="DO41" s="109">
        <v>2</v>
      </c>
      <c r="DP41" s="109"/>
      <c r="DQ41" s="109">
        <v>7</v>
      </c>
      <c r="DR41" s="109">
        <v>6</v>
      </c>
      <c r="DS41" s="109">
        <v>6</v>
      </c>
      <c r="DT41" s="109">
        <v>7</v>
      </c>
      <c r="DU41" s="109">
        <v>5</v>
      </c>
      <c r="DV41" s="109">
        <v>14</v>
      </c>
      <c r="DW41" s="109">
        <v>6</v>
      </c>
      <c r="DX41" s="109">
        <v>6</v>
      </c>
      <c r="DY41" s="109">
        <v>10</v>
      </c>
      <c r="DZ41" s="102"/>
      <c r="EA41" s="102">
        <v>12</v>
      </c>
      <c r="EB41" s="102">
        <v>2</v>
      </c>
      <c r="EC41" s="110">
        <v>15</v>
      </c>
      <c r="ED41" s="110">
        <v>10</v>
      </c>
      <c r="EE41" s="110"/>
      <c r="EF41" s="110">
        <v>9</v>
      </c>
      <c r="EG41" s="110">
        <v>2</v>
      </c>
      <c r="EH41" s="110">
        <v>9</v>
      </c>
      <c r="EI41" s="110">
        <v>13</v>
      </c>
      <c r="EJ41" s="110">
        <v>10</v>
      </c>
      <c r="EK41" s="110">
        <v>3</v>
      </c>
      <c r="EL41" s="110">
        <v>7</v>
      </c>
      <c r="EM41" s="373"/>
      <c r="EN41" s="373"/>
      <c r="EO41" s="373">
        <v>9</v>
      </c>
      <c r="EP41" s="373">
        <v>6</v>
      </c>
      <c r="EQ41" s="373">
        <v>2</v>
      </c>
      <c r="ER41" s="373">
        <v>12</v>
      </c>
      <c r="ES41" s="526">
        <v>10</v>
      </c>
      <c r="ET41" s="526">
        <v>7</v>
      </c>
      <c r="EU41" s="526"/>
      <c r="EV41" s="526">
        <v>14</v>
      </c>
      <c r="EW41" s="526">
        <v>4</v>
      </c>
      <c r="EX41" s="526">
        <v>7</v>
      </c>
      <c r="EY41" s="526">
        <v>9</v>
      </c>
      <c r="EZ41" s="526">
        <v>8</v>
      </c>
      <c r="FA41" s="649">
        <v>5</v>
      </c>
      <c r="FB41" s="649">
        <v>8</v>
      </c>
      <c r="FC41" s="649"/>
      <c r="FD41" s="649">
        <v>8</v>
      </c>
      <c r="FE41" s="649"/>
      <c r="FF41" s="649">
        <v>11</v>
      </c>
      <c r="FG41" s="649">
        <v>12</v>
      </c>
      <c r="FH41" s="649"/>
      <c r="FI41" s="649">
        <v>10</v>
      </c>
      <c r="FJ41" s="649">
        <v>10</v>
      </c>
      <c r="FK41" s="649"/>
      <c r="FL41" s="649"/>
      <c r="FM41" s="649">
        <v>5</v>
      </c>
      <c r="FN41" s="649">
        <v>4</v>
      </c>
      <c r="FO41" s="768">
        <v>3</v>
      </c>
      <c r="FP41" s="768">
        <v>17</v>
      </c>
      <c r="FQ41" s="768"/>
      <c r="FR41" s="768"/>
      <c r="FS41" s="768">
        <v>17</v>
      </c>
      <c r="FT41" s="768">
        <v>4</v>
      </c>
      <c r="FU41" s="768"/>
      <c r="FV41" s="768"/>
      <c r="FW41" s="768">
        <v>14</v>
      </c>
      <c r="FX41" s="768"/>
      <c r="FY41" s="768">
        <v>10</v>
      </c>
      <c r="FZ41" s="768"/>
      <c r="GA41" s="768">
        <v>9</v>
      </c>
      <c r="GB41" s="768">
        <v>14</v>
      </c>
      <c r="GC41" s="1663">
        <v>12</v>
      </c>
      <c r="GD41" s="1663">
        <v>15</v>
      </c>
      <c r="GE41" s="1663"/>
      <c r="GF41" s="1663"/>
      <c r="GG41" s="1663">
        <v>7</v>
      </c>
      <c r="GH41" s="1663"/>
      <c r="GI41" s="1663"/>
      <c r="GJ41" s="1667"/>
    </row>
    <row r="42" spans="1:192" s="489" customFormat="1" ht="11.1" customHeight="1" x14ac:dyDescent="0.2">
      <c r="A42" s="640"/>
      <c r="B42" s="59" t="s">
        <v>67</v>
      </c>
      <c r="C42" s="458">
        <f t="shared" si="53"/>
        <v>1</v>
      </c>
      <c r="D42" s="457">
        <f t="shared" si="54"/>
        <v>7.2992700729927005E-3</v>
      </c>
      <c r="E42" s="413">
        <f t="array" ref="E42">MIN(IF(BC42:GJ42&gt;=1,$BC$3:$GJ$3))</f>
        <v>39227</v>
      </c>
      <c r="F42" s="410">
        <f t="array" ref="F42">MAX(IF(BC42:GJ42&gt;=1,$BC$3:$GJ$3))</f>
        <v>39227</v>
      </c>
      <c r="G42" s="452">
        <f t="shared" si="55"/>
        <v>0</v>
      </c>
      <c r="H42" s="456">
        <f t="shared" si="56"/>
        <v>0</v>
      </c>
      <c r="I42" s="639" t="str">
        <f t="shared" si="57"/>
        <v>-</v>
      </c>
      <c r="J42" s="381" t="str">
        <f t="array" ref="J42">IF((G42&gt;=1),MAX(IF(BC42:GJ42=1,$BC$3:$GJ$3)),"-")</f>
        <v>-</v>
      </c>
      <c r="K42" s="775" t="str">
        <f t="array" ref="K42">IF((G42&gt;=1),MAX(IF(BC42:GJ42=1,$BC$2:$GJ$2)),"-")</f>
        <v>-</v>
      </c>
      <c r="L42" s="390">
        <f t="shared" ca="1" si="58"/>
        <v>1</v>
      </c>
      <c r="M42" s="390" t="str">
        <f t="shared" ca="1" si="59"/>
        <v>-</v>
      </c>
      <c r="N42" s="455">
        <f t="shared" si="60"/>
        <v>0</v>
      </c>
      <c r="O42" s="454">
        <f t="shared" si="61"/>
        <v>0</v>
      </c>
      <c r="P42" s="162">
        <f t="shared" si="62"/>
        <v>0</v>
      </c>
      <c r="Q42" s="453">
        <f t="shared" si="63"/>
        <v>0</v>
      </c>
      <c r="R42" s="452">
        <f t="shared" si="64"/>
        <v>0</v>
      </c>
      <c r="S42" s="451">
        <f t="shared" si="65"/>
        <v>0</v>
      </c>
      <c r="T42" s="368">
        <f t="shared" si="66"/>
        <v>0</v>
      </c>
      <c r="U42" s="163">
        <f t="shared" si="67"/>
        <v>0</v>
      </c>
      <c r="V42" s="369">
        <f t="shared" si="68"/>
        <v>0</v>
      </c>
      <c r="W42" s="164">
        <f t="shared" si="69"/>
        <v>0</v>
      </c>
      <c r="X42" s="165">
        <f t="array" ref="X42">SUM(1*(BC$5:GJ$5=BC42:GJ42))-1</f>
        <v>0</v>
      </c>
      <c r="Y42" s="166">
        <f t="shared" si="70"/>
        <v>0</v>
      </c>
      <c r="Z42" s="395">
        <f t="shared" si="71"/>
        <v>12</v>
      </c>
      <c r="AA42" s="395">
        <f t="shared" si="72"/>
        <v>13</v>
      </c>
      <c r="AB42" s="403">
        <f t="shared" si="73"/>
        <v>0.92307692307692313</v>
      </c>
      <c r="AC42" s="3487">
        <f t="shared" si="27"/>
        <v>1</v>
      </c>
      <c r="AD42" s="3488">
        <f t="shared" si="28"/>
        <v>0</v>
      </c>
      <c r="AE42" s="3489">
        <f t="shared" si="29"/>
        <v>0</v>
      </c>
      <c r="AF42" s="3490">
        <f t="shared" si="30"/>
        <v>0</v>
      </c>
      <c r="AG42" s="3491">
        <f t="shared" si="31"/>
        <v>0</v>
      </c>
      <c r="AH42" s="3492">
        <f t="shared" si="32"/>
        <v>0</v>
      </c>
      <c r="AI42" s="3493">
        <f t="shared" si="33"/>
        <v>0</v>
      </c>
      <c r="AJ42" s="3494">
        <f t="shared" si="34"/>
        <v>0</v>
      </c>
      <c r="AK42" s="3495">
        <f t="shared" si="35"/>
        <v>0</v>
      </c>
      <c r="AL42" s="3496">
        <f t="shared" si="36"/>
        <v>0</v>
      </c>
      <c r="AM42" s="3497">
        <f t="shared" si="37"/>
        <v>0</v>
      </c>
      <c r="AN42" s="3498">
        <f t="shared" si="38"/>
        <v>0</v>
      </c>
      <c r="AO42" s="3499">
        <f t="shared" si="39"/>
        <v>0</v>
      </c>
      <c r="AP42" s="3500">
        <f t="shared" si="40"/>
        <v>0</v>
      </c>
      <c r="AQ42" s="3487">
        <f t="shared" si="41"/>
        <v>0</v>
      </c>
      <c r="AR42" s="3488">
        <f t="shared" si="42"/>
        <v>0</v>
      </c>
      <c r="AS42" s="3489">
        <f t="shared" si="43"/>
        <v>0</v>
      </c>
      <c r="AT42" s="3490">
        <f t="shared" si="44"/>
        <v>0</v>
      </c>
      <c r="AU42" s="3491">
        <f t="shared" si="45"/>
        <v>0</v>
      </c>
      <c r="AV42" s="3492">
        <f t="shared" si="46"/>
        <v>0</v>
      </c>
      <c r="AW42" s="3493">
        <f t="shared" si="47"/>
        <v>0</v>
      </c>
      <c r="AX42" s="3494">
        <f t="shared" si="48"/>
        <v>0</v>
      </c>
      <c r="AY42" s="3495">
        <f t="shared" si="49"/>
        <v>0</v>
      </c>
      <c r="AZ42" s="3496">
        <f t="shared" si="50"/>
        <v>0</v>
      </c>
      <c r="BA42" s="3497">
        <f t="shared" si="51"/>
        <v>0</v>
      </c>
      <c r="BB42" s="3498">
        <f t="shared" si="52"/>
        <v>0</v>
      </c>
      <c r="BC42" s="111">
        <v>12</v>
      </c>
      <c r="BD42" s="101"/>
      <c r="BE42" s="101"/>
      <c r="BF42" s="102"/>
      <c r="BG42" s="102"/>
      <c r="BH42" s="102"/>
      <c r="BI42" s="102"/>
      <c r="BJ42" s="102"/>
      <c r="BK42" s="102"/>
      <c r="BL42" s="102"/>
      <c r="BM42" s="102"/>
      <c r="BN42" s="103"/>
      <c r="BO42" s="103"/>
      <c r="BP42" s="103"/>
      <c r="BQ42" s="103"/>
      <c r="BR42" s="103"/>
      <c r="BS42" s="103"/>
      <c r="BT42" s="103"/>
      <c r="BU42" s="104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2"/>
      <c r="EA42" s="102"/>
      <c r="EB42" s="102"/>
      <c r="EC42" s="110"/>
      <c r="ED42" s="110"/>
      <c r="EE42" s="110"/>
      <c r="EF42" s="110"/>
      <c r="EG42" s="110"/>
      <c r="EH42" s="110"/>
      <c r="EI42" s="110"/>
      <c r="EJ42" s="110"/>
      <c r="EK42" s="110"/>
      <c r="EL42" s="110"/>
      <c r="EM42" s="373"/>
      <c r="EN42" s="373"/>
      <c r="EO42" s="373"/>
      <c r="EP42" s="373"/>
      <c r="EQ42" s="373"/>
      <c r="ER42" s="373"/>
      <c r="ES42" s="526"/>
      <c r="ET42" s="526"/>
      <c r="EU42" s="526"/>
      <c r="EV42" s="526"/>
      <c r="EW42" s="526"/>
      <c r="EX42" s="526"/>
      <c r="EY42" s="526"/>
      <c r="EZ42" s="526"/>
      <c r="FA42" s="649"/>
      <c r="FB42" s="649"/>
      <c r="FC42" s="649"/>
      <c r="FD42" s="649"/>
      <c r="FE42" s="649"/>
      <c r="FF42" s="649"/>
      <c r="FG42" s="649"/>
      <c r="FH42" s="649"/>
      <c r="FI42" s="649"/>
      <c r="FJ42" s="649"/>
      <c r="FK42" s="649"/>
      <c r="FL42" s="649"/>
      <c r="FM42" s="649"/>
      <c r="FN42" s="649"/>
      <c r="FO42" s="768"/>
      <c r="FP42" s="768"/>
      <c r="FQ42" s="768"/>
      <c r="FR42" s="768"/>
      <c r="FS42" s="768"/>
      <c r="FT42" s="768"/>
      <c r="FU42" s="768"/>
      <c r="FV42" s="768"/>
      <c r="FW42" s="768"/>
      <c r="FX42" s="768"/>
      <c r="FY42" s="768"/>
      <c r="FZ42" s="768"/>
      <c r="GA42" s="768"/>
      <c r="GB42" s="768"/>
      <c r="GC42" s="1663"/>
      <c r="GD42" s="1663"/>
      <c r="GE42" s="1663"/>
      <c r="GF42" s="1663"/>
      <c r="GG42" s="1663"/>
      <c r="GH42" s="1663"/>
      <c r="GI42" s="1663"/>
      <c r="GJ42" s="1667"/>
    </row>
    <row r="43" spans="1:192" s="489" customFormat="1" ht="11.1" customHeight="1" x14ac:dyDescent="0.2">
      <c r="A43" s="640" t="s">
        <v>92</v>
      </c>
      <c r="B43" s="63" t="s">
        <v>131</v>
      </c>
      <c r="C43" s="458">
        <f t="shared" si="53"/>
        <v>98</v>
      </c>
      <c r="D43" s="457">
        <f t="shared" si="54"/>
        <v>0.71532846715328469</v>
      </c>
      <c r="E43" s="413">
        <f t="array" ref="E43">MIN(IF(BC43:GJ43&gt;=1,$BC$3:$GJ$3))</f>
        <v>39913</v>
      </c>
      <c r="F43" s="410">
        <f t="array" ref="F43">MAX(IF(BC43:GJ43&gt;=1,$BC$3:$GJ$3))</f>
        <v>43490</v>
      </c>
      <c r="G43" s="452">
        <f t="shared" si="55"/>
        <v>19</v>
      </c>
      <c r="H43" s="456">
        <f t="shared" si="56"/>
        <v>0.19387755102040816</v>
      </c>
      <c r="I43" s="639">
        <f t="shared" si="57"/>
        <v>0.70370370370370372</v>
      </c>
      <c r="J43" s="381">
        <f t="array" ref="J43">IF((G43&gt;=1),MAX(IF(BC43:GJ43=1,$BC$3:$GJ$3)),"-")</f>
        <v>43490</v>
      </c>
      <c r="K43" s="775">
        <f t="array" ref="K43">IF((G43&gt;=1),MAX(IF(BC43:GJ43=1,$BC$2:$GJ$2)),"-")</f>
        <v>137</v>
      </c>
      <c r="L43" s="390">
        <f t="shared" ca="1" si="58"/>
        <v>0</v>
      </c>
      <c r="M43" s="390">
        <f t="shared" ca="1" si="59"/>
        <v>0</v>
      </c>
      <c r="N43" s="455">
        <f t="shared" si="60"/>
        <v>8</v>
      </c>
      <c r="O43" s="454">
        <f t="shared" si="61"/>
        <v>8.1632653061224483E-2</v>
      </c>
      <c r="P43" s="162">
        <f t="shared" si="62"/>
        <v>11</v>
      </c>
      <c r="Q43" s="453">
        <f t="shared" si="63"/>
        <v>0.11224489795918367</v>
      </c>
      <c r="R43" s="452">
        <f t="shared" si="64"/>
        <v>38</v>
      </c>
      <c r="S43" s="451">
        <f t="shared" si="65"/>
        <v>0.38775510204081631</v>
      </c>
      <c r="T43" s="368">
        <f t="shared" si="66"/>
        <v>47</v>
      </c>
      <c r="U43" s="163">
        <f t="shared" si="67"/>
        <v>0.47959183673469385</v>
      </c>
      <c r="V43" s="369">
        <f t="shared" si="68"/>
        <v>62</v>
      </c>
      <c r="W43" s="164">
        <f t="shared" si="69"/>
        <v>0.63265306122448983</v>
      </c>
      <c r="X43" s="165">
        <f t="array" ref="X43">SUM(1*(BC$5:GJ$5=BC43:GJ43))-1</f>
        <v>3</v>
      </c>
      <c r="Y43" s="166">
        <f t="shared" si="70"/>
        <v>3.0612244897959183E-2</v>
      </c>
      <c r="Z43" s="395">
        <f t="shared" si="71"/>
        <v>5.9897959183673466</v>
      </c>
      <c r="AA43" s="395">
        <f t="shared" si="72"/>
        <v>13.469387755102041</v>
      </c>
      <c r="AB43" s="403">
        <f t="shared" si="73"/>
        <v>0.4446969696969697</v>
      </c>
      <c r="AC43" s="3487">
        <f t="shared" ref="AC43" si="74">COUNTIF(BC43:BE43,"&gt;=0")</f>
        <v>0</v>
      </c>
      <c r="AD43" s="3488">
        <f t="shared" ref="AD43" si="75">COUNTIF(BC43:BE43,"=1")</f>
        <v>0</v>
      </c>
      <c r="AE43" s="3489">
        <f t="shared" ref="AE43" si="76">COUNTIF(BF43:BM43,"&gt;=0")</f>
        <v>0</v>
      </c>
      <c r="AF43" s="3490">
        <f t="shared" ref="AF43" si="77">COUNTIF(BF43:BM43,"=1")</f>
        <v>0</v>
      </c>
      <c r="AG43" s="3491">
        <f t="shared" ref="AG43" si="78">COUNTIF(BN43:BU43,"&gt;=0")</f>
        <v>3</v>
      </c>
      <c r="AH43" s="3492">
        <f t="shared" ref="AH43" si="79">COUNTIF(BN43:BU43,"=1")</f>
        <v>0</v>
      </c>
      <c r="AI43" s="3493">
        <f t="shared" ref="AI43" si="80">COUNTIF(BV43:CE43,"&gt;=0")</f>
        <v>7</v>
      </c>
      <c r="AJ43" s="3494">
        <f t="shared" ref="AJ43" si="81">COUNTIF(BV43:CE43,"=1")</f>
        <v>0</v>
      </c>
      <c r="AK43" s="3495">
        <f t="shared" ref="AK43" si="82">COUNTIF(CF43:CP43,"&gt;=0")</f>
        <v>10</v>
      </c>
      <c r="AL43" s="3496">
        <f t="shared" ref="AL43" si="83">COUNTIF(CF43:CP43,"=1")</f>
        <v>0</v>
      </c>
      <c r="AM43" s="3497">
        <f t="shared" ref="AM43" si="84">COUNTIF(CQ43:CZ43,"&gt;=0")</f>
        <v>6</v>
      </c>
      <c r="AN43" s="3498">
        <f t="shared" ref="AN43" si="85">COUNTIF(CQ43:CZ43,"=1")</f>
        <v>1</v>
      </c>
      <c r="AO43" s="3499">
        <f t="shared" ref="AO43" si="86">COUNTIF(DA43:DM43,"&gt;=0")</f>
        <v>5</v>
      </c>
      <c r="AP43" s="3500">
        <f t="shared" ref="AP43" si="87">COUNTIF(DA43:DM43,"=1")</f>
        <v>1</v>
      </c>
      <c r="AQ43" s="3487">
        <f t="shared" ref="AQ43" si="88">COUNTIF(DN43:DY43,"&gt;=0")</f>
        <v>10</v>
      </c>
      <c r="AR43" s="3488">
        <f t="shared" ref="AR43" si="89">COUNTIF(DN43:DY43,"=1")</f>
        <v>3</v>
      </c>
      <c r="AS43" s="3489">
        <f t="shared" ref="AS43" si="90">COUNTIF(DZ43:EL43,"&gt;=0")</f>
        <v>12</v>
      </c>
      <c r="AT43" s="3490">
        <f t="shared" ref="AT43" si="91">COUNTIF(DZ43:EL43,"=1")</f>
        <v>3</v>
      </c>
      <c r="AU43" s="3491">
        <f t="shared" ref="AU43" si="92">COUNTIF(EM43:EZ43,"&gt;=0")</f>
        <v>12</v>
      </c>
      <c r="AV43" s="3492">
        <f t="shared" ref="AV43" si="93">COUNTIF(EM43:EZ43,"=1")</f>
        <v>4</v>
      </c>
      <c r="AW43" s="3493">
        <f t="shared" ref="AW43" si="94">COUNTIF(FA43:FN43,"&gt;=0")</f>
        <v>12</v>
      </c>
      <c r="AX43" s="3494">
        <f>COUNTIF(FA43:FN43,"=1")</f>
        <v>4</v>
      </c>
      <c r="AY43" s="3495">
        <f t="shared" ref="AY43" si="95">COUNTIF(FO43:GB43,"&gt;=0")</f>
        <v>14</v>
      </c>
      <c r="AZ43" s="3496">
        <f t="shared" ref="AZ43" si="96">COUNTIF(FO43:GB43,"=1")</f>
        <v>2</v>
      </c>
      <c r="BA43" s="3497">
        <f t="shared" ref="BA43" si="97">COUNTIF(GC43:GJ43,"&gt;=0")</f>
        <v>7</v>
      </c>
      <c r="BB43" s="3498">
        <f t="shared" ref="BB43" si="98">COUNTIF(GC43:GJ43,"=1")</f>
        <v>1</v>
      </c>
      <c r="BC43" s="100"/>
      <c r="BD43" s="101"/>
      <c r="BE43" s="101"/>
      <c r="BF43" s="102"/>
      <c r="BG43" s="102"/>
      <c r="BH43" s="102"/>
      <c r="BI43" s="102"/>
      <c r="BJ43" s="102"/>
      <c r="BK43" s="102"/>
      <c r="BL43" s="102"/>
      <c r="BM43" s="102"/>
      <c r="BN43" s="104"/>
      <c r="BO43" s="104"/>
      <c r="BP43" s="104"/>
      <c r="BQ43" s="104"/>
      <c r="BR43" s="104"/>
      <c r="BS43" s="104">
        <v>9</v>
      </c>
      <c r="BT43" s="104">
        <v>8</v>
      </c>
      <c r="BU43" s="104">
        <v>11</v>
      </c>
      <c r="BV43" s="105">
        <v>10</v>
      </c>
      <c r="BW43" s="105">
        <v>6</v>
      </c>
      <c r="BX43" s="105"/>
      <c r="BY43" s="105"/>
      <c r="BZ43" s="105"/>
      <c r="CA43" s="105">
        <v>3</v>
      </c>
      <c r="CB43" s="105">
        <v>8</v>
      </c>
      <c r="CC43" s="105">
        <v>6</v>
      </c>
      <c r="CD43" s="105">
        <v>3</v>
      </c>
      <c r="CE43" s="105">
        <v>4</v>
      </c>
      <c r="CF43" s="106"/>
      <c r="CG43" s="106">
        <v>9</v>
      </c>
      <c r="CH43" s="106">
        <v>4</v>
      </c>
      <c r="CI43" s="106">
        <v>4</v>
      </c>
      <c r="CJ43" s="106">
        <v>8</v>
      </c>
      <c r="CK43" s="106">
        <v>3</v>
      </c>
      <c r="CL43" s="106">
        <v>10</v>
      </c>
      <c r="CM43" s="106">
        <v>6</v>
      </c>
      <c r="CN43" s="106">
        <v>10</v>
      </c>
      <c r="CO43" s="106">
        <v>9</v>
      </c>
      <c r="CP43" s="106">
        <v>5</v>
      </c>
      <c r="CQ43" s="107">
        <v>2</v>
      </c>
      <c r="CR43" s="107"/>
      <c r="CS43" s="107">
        <v>4</v>
      </c>
      <c r="CT43" s="107">
        <v>3</v>
      </c>
      <c r="CU43" s="107"/>
      <c r="CV43" s="107">
        <v>10</v>
      </c>
      <c r="CW43" s="107"/>
      <c r="CX43" s="107">
        <v>1</v>
      </c>
      <c r="CY43" s="107"/>
      <c r="CZ43" s="107">
        <v>8</v>
      </c>
      <c r="DA43" s="108">
        <v>6</v>
      </c>
      <c r="DB43" s="108"/>
      <c r="DC43" s="108"/>
      <c r="DD43" s="108">
        <v>1</v>
      </c>
      <c r="DE43" s="108">
        <v>3</v>
      </c>
      <c r="DF43" s="108"/>
      <c r="DG43" s="108"/>
      <c r="DH43" s="108"/>
      <c r="DI43" s="108"/>
      <c r="DJ43" s="108"/>
      <c r="DK43" s="108"/>
      <c r="DL43" s="108">
        <v>2</v>
      </c>
      <c r="DM43" s="108">
        <v>4</v>
      </c>
      <c r="DN43" s="109"/>
      <c r="DO43" s="109">
        <v>1</v>
      </c>
      <c r="DP43" s="109">
        <v>6</v>
      </c>
      <c r="DQ43" s="109">
        <v>1</v>
      </c>
      <c r="DR43" s="109">
        <v>1</v>
      </c>
      <c r="DS43" s="109">
        <v>3</v>
      </c>
      <c r="DT43" s="109">
        <v>2</v>
      </c>
      <c r="DU43" s="109"/>
      <c r="DV43" s="109">
        <v>3</v>
      </c>
      <c r="DW43" s="109">
        <v>7</v>
      </c>
      <c r="DX43" s="109">
        <v>7</v>
      </c>
      <c r="DY43" s="109">
        <v>14</v>
      </c>
      <c r="DZ43" s="102">
        <v>2</v>
      </c>
      <c r="EA43" s="102">
        <v>1</v>
      </c>
      <c r="EB43" s="102">
        <v>11</v>
      </c>
      <c r="EC43" s="110">
        <v>9</v>
      </c>
      <c r="ED43" s="110">
        <v>2</v>
      </c>
      <c r="EE43" s="110">
        <v>16</v>
      </c>
      <c r="EF43" s="110">
        <v>6</v>
      </c>
      <c r="EG43" s="110">
        <v>3</v>
      </c>
      <c r="EH43" s="110">
        <v>10</v>
      </c>
      <c r="EI43" s="110">
        <v>8</v>
      </c>
      <c r="EJ43" s="110">
        <v>1</v>
      </c>
      <c r="EK43" s="110"/>
      <c r="EL43" s="110">
        <v>1</v>
      </c>
      <c r="EM43" s="373">
        <v>10</v>
      </c>
      <c r="EN43" s="373">
        <v>1</v>
      </c>
      <c r="EO43" s="373">
        <v>1</v>
      </c>
      <c r="EP43" s="373">
        <v>14</v>
      </c>
      <c r="EQ43" s="373">
        <v>13</v>
      </c>
      <c r="ER43" s="373">
        <v>18</v>
      </c>
      <c r="ES43" s="526">
        <v>17</v>
      </c>
      <c r="ET43" s="526"/>
      <c r="EU43" s="526"/>
      <c r="EV43" s="526">
        <v>1</v>
      </c>
      <c r="EW43" s="526">
        <v>6</v>
      </c>
      <c r="EX43" s="526">
        <v>5</v>
      </c>
      <c r="EY43" s="526">
        <v>10</v>
      </c>
      <c r="EZ43" s="526">
        <v>1</v>
      </c>
      <c r="FA43" s="649">
        <v>16</v>
      </c>
      <c r="FB43" s="649">
        <v>2</v>
      </c>
      <c r="FC43" s="649">
        <v>10</v>
      </c>
      <c r="FD43" s="649">
        <v>6</v>
      </c>
      <c r="FE43" s="649">
        <v>1</v>
      </c>
      <c r="FF43" s="649"/>
      <c r="FG43" s="649">
        <v>3</v>
      </c>
      <c r="FH43" s="649">
        <v>7</v>
      </c>
      <c r="FI43" s="649">
        <v>1</v>
      </c>
      <c r="FJ43" s="649"/>
      <c r="FK43" s="649">
        <v>1</v>
      </c>
      <c r="FL43" s="649">
        <v>3</v>
      </c>
      <c r="FM43" s="649">
        <v>6</v>
      </c>
      <c r="FN43" s="649">
        <v>1</v>
      </c>
      <c r="FO43" s="768">
        <v>15</v>
      </c>
      <c r="FP43" s="768">
        <v>18</v>
      </c>
      <c r="FQ43" s="768">
        <v>2</v>
      </c>
      <c r="FR43" s="768">
        <v>8</v>
      </c>
      <c r="FS43" s="768">
        <v>2</v>
      </c>
      <c r="FT43" s="768">
        <v>15</v>
      </c>
      <c r="FU43" s="768">
        <v>4</v>
      </c>
      <c r="FV43" s="768">
        <v>3</v>
      </c>
      <c r="FW43" s="768">
        <v>4</v>
      </c>
      <c r="FX43" s="768">
        <v>1</v>
      </c>
      <c r="FY43" s="768">
        <v>5</v>
      </c>
      <c r="FZ43" s="768">
        <v>1</v>
      </c>
      <c r="GA43" s="768">
        <v>5</v>
      </c>
      <c r="GB43" s="768">
        <v>11</v>
      </c>
      <c r="GC43" s="1663">
        <v>7</v>
      </c>
      <c r="GD43" s="1663">
        <v>5</v>
      </c>
      <c r="GE43" s="1663">
        <v>10</v>
      </c>
      <c r="GF43" s="1663">
        <v>4</v>
      </c>
      <c r="GG43" s="1663">
        <v>11</v>
      </c>
      <c r="GH43" s="1663">
        <v>6</v>
      </c>
      <c r="GI43" s="1663">
        <v>1</v>
      </c>
      <c r="GJ43" s="1667"/>
    </row>
    <row r="44" spans="1:192" s="489" customFormat="1" ht="11.1" customHeight="1" x14ac:dyDescent="0.2">
      <c r="A44" s="640" t="s">
        <v>93</v>
      </c>
      <c r="B44" s="59" t="s">
        <v>58</v>
      </c>
      <c r="C44" s="458">
        <f t="shared" si="53"/>
        <v>24</v>
      </c>
      <c r="D44" s="457">
        <f t="shared" si="54"/>
        <v>0.17518248175182483</v>
      </c>
      <c r="E44" s="413">
        <f t="array" ref="E44">MIN(IF(BC44:GJ44&gt;=1,$BC$3:$GJ$3))</f>
        <v>40145</v>
      </c>
      <c r="F44" s="410">
        <f t="array" ref="F44">MAX(IF(BC44:GJ44&gt;=1,$BC$3:$GJ$3))</f>
        <v>43406</v>
      </c>
      <c r="G44" s="452">
        <f t="shared" si="55"/>
        <v>0</v>
      </c>
      <c r="H44" s="456">
        <f t="shared" si="56"/>
        <v>0</v>
      </c>
      <c r="I44" s="639" t="str">
        <f t="shared" si="57"/>
        <v>-</v>
      </c>
      <c r="J44" s="381" t="str">
        <f t="array" ref="J44">IF((G44&gt;=1),MAX(IF(BC44:GJ44=1,$BC$3:$GJ$3)),"-")</f>
        <v>-</v>
      </c>
      <c r="K44" s="775" t="str">
        <f t="array" ref="K44">IF((G44&gt;=1),MAX(IF(BC44:GJ44=1,$BC$2:$GJ$2)),"-")</f>
        <v>-</v>
      </c>
      <c r="L44" s="390">
        <f t="shared" ca="1" si="58"/>
        <v>24</v>
      </c>
      <c r="M44" s="390" t="str">
        <f t="shared" ca="1" si="59"/>
        <v>-</v>
      </c>
      <c r="N44" s="455">
        <f t="shared" si="60"/>
        <v>2</v>
      </c>
      <c r="O44" s="454">
        <f t="shared" si="61"/>
        <v>8.3333333333333329E-2</v>
      </c>
      <c r="P44" s="162">
        <f t="shared" si="62"/>
        <v>1</v>
      </c>
      <c r="Q44" s="453">
        <f t="shared" si="63"/>
        <v>4.1666666666666664E-2</v>
      </c>
      <c r="R44" s="452">
        <f t="shared" si="64"/>
        <v>3</v>
      </c>
      <c r="S44" s="451">
        <f t="shared" si="65"/>
        <v>0.125</v>
      </c>
      <c r="T44" s="368">
        <f t="shared" si="66"/>
        <v>5</v>
      </c>
      <c r="U44" s="163">
        <f t="shared" si="67"/>
        <v>0.20833333333333334</v>
      </c>
      <c r="V44" s="369">
        <f t="shared" si="68"/>
        <v>7</v>
      </c>
      <c r="W44" s="164">
        <f t="shared" si="69"/>
        <v>0.29166666666666669</v>
      </c>
      <c r="X44" s="165">
        <f t="array" ref="X44">SUM(1*(BC$5:GJ$5=BC44:GJ44))-1</f>
        <v>6</v>
      </c>
      <c r="Y44" s="166">
        <f t="shared" si="70"/>
        <v>0.25</v>
      </c>
      <c r="Z44" s="395">
        <f t="shared" si="71"/>
        <v>8.375</v>
      </c>
      <c r="AA44" s="395">
        <f t="shared" si="72"/>
        <v>12.791666666666666</v>
      </c>
      <c r="AB44" s="403">
        <f t="shared" si="73"/>
        <v>0.65472312703583069</v>
      </c>
      <c r="AC44" s="3487">
        <f t="shared" ref="AC44:AC107" si="99">COUNTIF(BC44:BE44,"&gt;=0")</f>
        <v>0</v>
      </c>
      <c r="AD44" s="3488">
        <f t="shared" ref="AD44:AD107" si="100">COUNTIF(BC44:BE44,"=1")</f>
        <v>0</v>
      </c>
      <c r="AE44" s="3489">
        <f t="shared" ref="AE44:AE107" si="101">COUNTIF(BF44:BM44,"&gt;=0")</f>
        <v>0</v>
      </c>
      <c r="AF44" s="3490">
        <f t="shared" ref="AF44:AF107" si="102">COUNTIF(BF44:BM44,"=1")</f>
        <v>0</v>
      </c>
      <c r="AG44" s="3491">
        <f t="shared" ref="AG44:AG107" si="103">COUNTIF(BN44:BU44,"&gt;=0")</f>
        <v>0</v>
      </c>
      <c r="AH44" s="3492">
        <f t="shared" ref="AH44:AH107" si="104">COUNTIF(BN44:BU44,"=1")</f>
        <v>0</v>
      </c>
      <c r="AI44" s="3493">
        <f t="shared" ref="AI44:AI107" si="105">COUNTIF(BV44:CE44,"&gt;=0")</f>
        <v>1</v>
      </c>
      <c r="AJ44" s="3494">
        <f t="shared" ref="AJ44:AJ107" si="106">COUNTIF(BV44:CE44,"=1")</f>
        <v>0</v>
      </c>
      <c r="AK44" s="3495">
        <f t="shared" ref="AK44:AK107" si="107">COUNTIF(CF44:CP44,"&gt;=0")</f>
        <v>3</v>
      </c>
      <c r="AL44" s="3496">
        <f t="shared" ref="AL44:AL107" si="108">COUNTIF(CF44:CP44,"=1")</f>
        <v>0</v>
      </c>
      <c r="AM44" s="3497">
        <f t="shared" ref="AM44:AM107" si="109">COUNTIF(CQ44:CZ44,"&gt;=0")</f>
        <v>4</v>
      </c>
      <c r="AN44" s="3498">
        <f t="shared" ref="AN44:AN107" si="110">COUNTIF(CQ44:CZ44,"=1")</f>
        <v>0</v>
      </c>
      <c r="AO44" s="3499">
        <f t="shared" ref="AO44:AO107" si="111">COUNTIF(DA44:DM44,"&gt;=0")</f>
        <v>4</v>
      </c>
      <c r="AP44" s="3500">
        <f t="shared" ref="AP44:AP107" si="112">COUNTIF(DA44:DM44,"=1")</f>
        <v>0</v>
      </c>
      <c r="AQ44" s="3487">
        <f t="shared" ref="AQ44:AQ107" si="113">COUNTIF(DN44:DY44,"&gt;=0")</f>
        <v>0</v>
      </c>
      <c r="AR44" s="3488">
        <f t="shared" ref="AR44:AR107" si="114">COUNTIF(DN44:DY44,"=1")</f>
        <v>0</v>
      </c>
      <c r="AS44" s="3489">
        <f t="shared" ref="AS44:AS107" si="115">COUNTIF(DZ44:EL44,"&gt;=0")</f>
        <v>2</v>
      </c>
      <c r="AT44" s="3490">
        <f t="shared" ref="AT44:AT107" si="116">COUNTIF(DZ44:EL44,"=1")</f>
        <v>0</v>
      </c>
      <c r="AU44" s="3491">
        <f t="shared" ref="AU44:AU107" si="117">COUNTIF(EM44:EZ44,"&gt;=0")</f>
        <v>3</v>
      </c>
      <c r="AV44" s="3492">
        <f t="shared" ref="AV44:AV107" si="118">COUNTIF(EM44:EZ44,"=1")</f>
        <v>0</v>
      </c>
      <c r="AW44" s="3493">
        <f t="shared" ref="AW44:AW107" si="119">COUNTIF(FA44:FN44,"&gt;=0")</f>
        <v>4</v>
      </c>
      <c r="AX44" s="3494">
        <f t="shared" ref="AX44:AX107" si="120">COUNTIF(FA44:FN44,"=1")</f>
        <v>0</v>
      </c>
      <c r="AY44" s="3495">
        <f t="shared" ref="AY44:AY107" si="121">COUNTIF(FO44:GB44,"&gt;=0")</f>
        <v>2</v>
      </c>
      <c r="AZ44" s="3496">
        <f t="shared" ref="AZ44:AZ107" si="122">COUNTIF(FO44:GB44,"=1")</f>
        <v>0</v>
      </c>
      <c r="BA44" s="3497">
        <f t="shared" ref="BA44:BA107" si="123">COUNTIF(GC44:GJ44,"&gt;=0")</f>
        <v>1</v>
      </c>
      <c r="BB44" s="3498">
        <f t="shared" ref="BB44:BB107" si="124">COUNTIF(GC44:GJ44,"=1")</f>
        <v>0</v>
      </c>
      <c r="BC44" s="100"/>
      <c r="BD44" s="101"/>
      <c r="BE44" s="101"/>
      <c r="BF44" s="102"/>
      <c r="BG44" s="102"/>
      <c r="BH44" s="102"/>
      <c r="BI44" s="102"/>
      <c r="BJ44" s="102"/>
      <c r="BK44" s="102"/>
      <c r="BL44" s="102"/>
      <c r="BM44" s="102"/>
      <c r="BN44" s="103"/>
      <c r="BO44" s="103"/>
      <c r="BP44" s="103"/>
      <c r="BQ44" s="103"/>
      <c r="BR44" s="103"/>
      <c r="BS44" s="103"/>
      <c r="BT44" s="103"/>
      <c r="BU44" s="104"/>
      <c r="BV44" s="105"/>
      <c r="BW44" s="105"/>
      <c r="BX44" s="105"/>
      <c r="BY44" s="105">
        <v>10</v>
      </c>
      <c r="BZ44" s="105"/>
      <c r="CA44" s="105"/>
      <c r="CB44" s="105"/>
      <c r="CC44" s="105"/>
      <c r="CD44" s="105"/>
      <c r="CE44" s="105"/>
      <c r="CF44" s="106"/>
      <c r="CG44" s="106"/>
      <c r="CH44" s="106"/>
      <c r="CI44" s="106"/>
      <c r="CJ44" s="106"/>
      <c r="CK44" s="106"/>
      <c r="CL44" s="106">
        <v>11</v>
      </c>
      <c r="CM44" s="106"/>
      <c r="CN44" s="106">
        <v>9</v>
      </c>
      <c r="CO44" s="106">
        <v>11</v>
      </c>
      <c r="CP44" s="106"/>
      <c r="CQ44" s="107"/>
      <c r="CR44" s="107"/>
      <c r="CS44" s="107"/>
      <c r="CT44" s="107"/>
      <c r="CU44" s="107">
        <v>2</v>
      </c>
      <c r="CV44" s="107">
        <v>11</v>
      </c>
      <c r="CW44" s="107">
        <v>8</v>
      </c>
      <c r="CX44" s="107"/>
      <c r="CY44" s="107">
        <v>2</v>
      </c>
      <c r="CZ44" s="107"/>
      <c r="DA44" s="108">
        <v>7</v>
      </c>
      <c r="DB44" s="108"/>
      <c r="DC44" s="108">
        <v>11</v>
      </c>
      <c r="DD44" s="108"/>
      <c r="DE44" s="108"/>
      <c r="DF44" s="108">
        <v>8</v>
      </c>
      <c r="DG44" s="108"/>
      <c r="DH44" s="108"/>
      <c r="DI44" s="108"/>
      <c r="DJ44" s="108"/>
      <c r="DK44" s="108"/>
      <c r="DL44" s="108">
        <v>3</v>
      </c>
      <c r="DM44" s="108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12"/>
      <c r="EA44" s="112"/>
      <c r="EB44" s="112"/>
      <c r="EC44" s="113"/>
      <c r="ED44" s="113"/>
      <c r="EE44" s="110">
        <v>6</v>
      </c>
      <c r="EF44" s="110"/>
      <c r="EG44" s="110">
        <v>5</v>
      </c>
      <c r="EH44" s="110"/>
      <c r="EI44" s="110"/>
      <c r="EJ44" s="110"/>
      <c r="EK44" s="110"/>
      <c r="EL44" s="110"/>
      <c r="EM44" s="528">
        <v>9</v>
      </c>
      <c r="EN44" s="528"/>
      <c r="EO44" s="528"/>
      <c r="EP44" s="528"/>
      <c r="EQ44" s="528"/>
      <c r="ER44" s="528"/>
      <c r="ES44" s="528"/>
      <c r="ET44" s="528">
        <v>12</v>
      </c>
      <c r="EU44" s="619"/>
      <c r="EV44" s="619"/>
      <c r="EW44" s="619"/>
      <c r="EX44" s="619">
        <v>10</v>
      </c>
      <c r="EY44" s="619"/>
      <c r="EZ44" s="619"/>
      <c r="FA44" s="650">
        <v>11</v>
      </c>
      <c r="FB44" s="650"/>
      <c r="FC44" s="650"/>
      <c r="FD44" s="650"/>
      <c r="FE44" s="650"/>
      <c r="FF44" s="650"/>
      <c r="FG44" s="650"/>
      <c r="FH44" s="650">
        <v>4</v>
      </c>
      <c r="FI44" s="650"/>
      <c r="FJ44" s="650"/>
      <c r="FK44" s="650"/>
      <c r="FL44" s="650"/>
      <c r="FM44" s="650">
        <v>10</v>
      </c>
      <c r="FN44" s="650">
        <v>13</v>
      </c>
      <c r="FO44" s="769"/>
      <c r="FP44" s="769"/>
      <c r="FQ44" s="769"/>
      <c r="FR44" s="769"/>
      <c r="FS44" s="769"/>
      <c r="FT44" s="769"/>
      <c r="FU44" s="769"/>
      <c r="FV44" s="769">
        <v>15</v>
      </c>
      <c r="FW44" s="769"/>
      <c r="FX44" s="769"/>
      <c r="FY44" s="769"/>
      <c r="FZ44" s="769"/>
      <c r="GA44" s="769">
        <v>6</v>
      </c>
      <c r="GB44" s="769"/>
      <c r="GC44" s="1664"/>
      <c r="GD44" s="1664"/>
      <c r="GE44" s="1664">
        <v>7</v>
      </c>
      <c r="GF44" s="1664"/>
      <c r="GG44" s="1664"/>
      <c r="GH44" s="1664"/>
      <c r="GI44" s="1664"/>
      <c r="GJ44" s="1668"/>
    </row>
    <row r="45" spans="1:192" s="489" customFormat="1" ht="11.1" customHeight="1" x14ac:dyDescent="0.2">
      <c r="A45" s="640" t="s">
        <v>94</v>
      </c>
      <c r="B45" s="58" t="s">
        <v>140</v>
      </c>
      <c r="C45" s="458">
        <f t="shared" si="53"/>
        <v>114</v>
      </c>
      <c r="D45" s="457">
        <f t="shared" si="54"/>
        <v>0.83211678832116787</v>
      </c>
      <c r="E45" s="413">
        <f t="array" ref="E45">MIN(IF(BC45:GJ45&gt;=1,$BC$3:$GJ$3))</f>
        <v>39913</v>
      </c>
      <c r="F45" s="410">
        <f t="array" ref="F45">MAX(IF(BC45:GJ45&gt;=1,$BC$3:$GJ$3))</f>
        <v>43490</v>
      </c>
      <c r="G45" s="452">
        <f t="shared" si="55"/>
        <v>8</v>
      </c>
      <c r="H45" s="456">
        <f t="shared" si="56"/>
        <v>7.0175438596491224E-2</v>
      </c>
      <c r="I45" s="639">
        <f t="shared" si="57"/>
        <v>0.38095238095238093</v>
      </c>
      <c r="J45" s="381">
        <f t="array" ref="J45">IF((G45&gt;=1),MAX(IF(BC45:GJ45=1,$BC$3:$GJ$3)),"-")</f>
        <v>43406</v>
      </c>
      <c r="K45" s="775">
        <f t="array" ref="K45">IF((G45&gt;=1),MAX(IF(BC45:GJ45=1,$BC$2:$GJ$2)),"-")</f>
        <v>133</v>
      </c>
      <c r="L45" s="390">
        <f t="shared" ca="1" si="58"/>
        <v>4</v>
      </c>
      <c r="M45" s="390">
        <f t="shared" ca="1" si="59"/>
        <v>4</v>
      </c>
      <c r="N45" s="455">
        <f t="shared" si="60"/>
        <v>13</v>
      </c>
      <c r="O45" s="454">
        <f t="shared" si="61"/>
        <v>0.11403508771929824</v>
      </c>
      <c r="P45" s="162">
        <f t="shared" si="62"/>
        <v>14</v>
      </c>
      <c r="Q45" s="453">
        <f t="shared" si="63"/>
        <v>0.12280701754385964</v>
      </c>
      <c r="R45" s="452">
        <f t="shared" si="64"/>
        <v>35</v>
      </c>
      <c r="S45" s="451">
        <f t="shared" si="65"/>
        <v>0.30701754385964913</v>
      </c>
      <c r="T45" s="368">
        <f t="shared" si="66"/>
        <v>41</v>
      </c>
      <c r="U45" s="163">
        <f t="shared" si="67"/>
        <v>0.35964912280701755</v>
      </c>
      <c r="V45" s="369">
        <f t="shared" si="68"/>
        <v>63</v>
      </c>
      <c r="W45" s="164">
        <f t="shared" si="69"/>
        <v>0.55263157894736847</v>
      </c>
      <c r="X45" s="165">
        <f t="array" ref="X45">SUM(1*(BC$5:GJ$5=BC45:GJ45))-1</f>
        <v>6</v>
      </c>
      <c r="Y45" s="166">
        <f t="shared" si="70"/>
        <v>5.2631578947368418E-2</v>
      </c>
      <c r="Z45" s="395">
        <f t="shared" si="71"/>
        <v>6.5964912280701755</v>
      </c>
      <c r="AA45" s="395">
        <f t="shared" si="72"/>
        <v>13.12280701754386</v>
      </c>
      <c r="AB45" s="403">
        <f t="shared" si="73"/>
        <v>0.50267379679144386</v>
      </c>
      <c r="AC45" s="3487">
        <f t="shared" si="99"/>
        <v>0</v>
      </c>
      <c r="AD45" s="3488">
        <f t="shared" si="100"/>
        <v>0</v>
      </c>
      <c r="AE45" s="3489">
        <f t="shared" si="101"/>
        <v>0</v>
      </c>
      <c r="AF45" s="3490">
        <f t="shared" si="102"/>
        <v>0</v>
      </c>
      <c r="AG45" s="3491">
        <f t="shared" si="103"/>
        <v>3</v>
      </c>
      <c r="AH45" s="3492">
        <f t="shared" si="104"/>
        <v>1</v>
      </c>
      <c r="AI45" s="3493">
        <f t="shared" si="105"/>
        <v>9</v>
      </c>
      <c r="AJ45" s="3494">
        <f t="shared" si="106"/>
        <v>3</v>
      </c>
      <c r="AK45" s="3495">
        <f t="shared" si="107"/>
        <v>11</v>
      </c>
      <c r="AL45" s="3496">
        <f t="shared" si="108"/>
        <v>2</v>
      </c>
      <c r="AM45" s="3497">
        <f t="shared" si="109"/>
        <v>9</v>
      </c>
      <c r="AN45" s="3498">
        <f t="shared" si="110"/>
        <v>0</v>
      </c>
      <c r="AO45" s="3499">
        <f t="shared" si="111"/>
        <v>11</v>
      </c>
      <c r="AP45" s="3500">
        <f t="shared" si="112"/>
        <v>0</v>
      </c>
      <c r="AQ45" s="3487">
        <f t="shared" si="113"/>
        <v>10</v>
      </c>
      <c r="AR45" s="3488">
        <f t="shared" si="114"/>
        <v>0</v>
      </c>
      <c r="AS45" s="3489">
        <f t="shared" si="115"/>
        <v>12</v>
      </c>
      <c r="AT45" s="3490">
        <f t="shared" si="116"/>
        <v>0</v>
      </c>
      <c r="AU45" s="3491">
        <f t="shared" si="117"/>
        <v>14</v>
      </c>
      <c r="AV45" s="3492">
        <f t="shared" si="118"/>
        <v>0</v>
      </c>
      <c r="AW45" s="3493">
        <f t="shared" si="119"/>
        <v>14</v>
      </c>
      <c r="AX45" s="3494">
        <f t="shared" si="120"/>
        <v>0</v>
      </c>
      <c r="AY45" s="3495">
        <f t="shared" si="121"/>
        <v>14</v>
      </c>
      <c r="AZ45" s="3496">
        <f t="shared" si="122"/>
        <v>1</v>
      </c>
      <c r="BA45" s="3497">
        <f t="shared" si="123"/>
        <v>7</v>
      </c>
      <c r="BB45" s="3498">
        <f t="shared" si="124"/>
        <v>1</v>
      </c>
      <c r="BC45" s="100"/>
      <c r="BD45" s="101"/>
      <c r="BE45" s="101"/>
      <c r="BF45" s="102"/>
      <c r="BG45" s="102"/>
      <c r="BH45" s="102"/>
      <c r="BI45" s="102"/>
      <c r="BJ45" s="102"/>
      <c r="BK45" s="102"/>
      <c r="BL45" s="102"/>
      <c r="BM45" s="102"/>
      <c r="BN45" s="104"/>
      <c r="BO45" s="104"/>
      <c r="BP45" s="104"/>
      <c r="BQ45" s="104"/>
      <c r="BR45" s="104"/>
      <c r="BS45" s="104">
        <v>6</v>
      </c>
      <c r="BT45" s="104">
        <v>1</v>
      </c>
      <c r="BU45" s="104">
        <v>4</v>
      </c>
      <c r="BV45" s="105">
        <v>7</v>
      </c>
      <c r="BW45" s="105">
        <v>1</v>
      </c>
      <c r="BX45" s="105">
        <v>1</v>
      </c>
      <c r="BY45" s="105">
        <v>1</v>
      </c>
      <c r="BZ45" s="105">
        <v>2</v>
      </c>
      <c r="CA45" s="105">
        <v>8</v>
      </c>
      <c r="CB45" s="105">
        <v>3</v>
      </c>
      <c r="CC45" s="105">
        <v>8</v>
      </c>
      <c r="CD45" s="105"/>
      <c r="CE45" s="105">
        <v>7</v>
      </c>
      <c r="CF45" s="106">
        <v>2</v>
      </c>
      <c r="CG45" s="106">
        <v>7</v>
      </c>
      <c r="CH45" s="106">
        <v>1</v>
      </c>
      <c r="CI45" s="106">
        <v>14</v>
      </c>
      <c r="CJ45" s="106">
        <v>2</v>
      </c>
      <c r="CK45" s="106">
        <v>1</v>
      </c>
      <c r="CL45" s="106">
        <v>9</v>
      </c>
      <c r="CM45" s="106">
        <v>7</v>
      </c>
      <c r="CN45" s="106">
        <v>3</v>
      </c>
      <c r="CO45" s="106">
        <v>6</v>
      </c>
      <c r="CP45" s="106">
        <v>10</v>
      </c>
      <c r="CQ45" s="107">
        <v>9</v>
      </c>
      <c r="CR45" s="107">
        <v>3</v>
      </c>
      <c r="CS45" s="107">
        <v>8</v>
      </c>
      <c r="CT45" s="107">
        <v>5</v>
      </c>
      <c r="CU45" s="107">
        <v>3</v>
      </c>
      <c r="CV45" s="107"/>
      <c r="CW45" s="107">
        <v>2</v>
      </c>
      <c r="CX45" s="107">
        <v>3</v>
      </c>
      <c r="CY45" s="107">
        <v>6</v>
      </c>
      <c r="CZ45" s="107">
        <v>5</v>
      </c>
      <c r="DA45" s="108">
        <v>2</v>
      </c>
      <c r="DB45" s="108">
        <v>7</v>
      </c>
      <c r="DC45" s="108"/>
      <c r="DD45" s="108">
        <v>7</v>
      </c>
      <c r="DE45" s="108">
        <v>2</v>
      </c>
      <c r="DF45" s="108">
        <v>10</v>
      </c>
      <c r="DG45" s="108">
        <v>6</v>
      </c>
      <c r="DH45" s="108">
        <v>8</v>
      </c>
      <c r="DI45" s="108"/>
      <c r="DJ45" s="108">
        <v>7</v>
      </c>
      <c r="DK45" s="108">
        <v>13</v>
      </c>
      <c r="DL45" s="108">
        <v>16</v>
      </c>
      <c r="DM45" s="108">
        <v>3</v>
      </c>
      <c r="DN45" s="109">
        <v>2</v>
      </c>
      <c r="DO45" s="109">
        <v>3</v>
      </c>
      <c r="DP45" s="109">
        <v>8</v>
      </c>
      <c r="DQ45" s="109">
        <v>8</v>
      </c>
      <c r="DR45" s="109">
        <v>9</v>
      </c>
      <c r="DS45" s="109"/>
      <c r="DT45" s="109">
        <v>13</v>
      </c>
      <c r="DU45" s="109">
        <v>12</v>
      </c>
      <c r="DV45" s="109">
        <v>7</v>
      </c>
      <c r="DW45" s="109">
        <v>9</v>
      </c>
      <c r="DX45" s="109"/>
      <c r="DY45" s="109">
        <v>15</v>
      </c>
      <c r="DZ45" s="102">
        <v>12</v>
      </c>
      <c r="EA45" s="102">
        <v>6</v>
      </c>
      <c r="EB45" s="102">
        <v>7</v>
      </c>
      <c r="EC45" s="110">
        <v>4</v>
      </c>
      <c r="ED45" s="110">
        <v>6</v>
      </c>
      <c r="EE45" s="110">
        <v>13</v>
      </c>
      <c r="EF45" s="110"/>
      <c r="EG45" s="110">
        <v>6</v>
      </c>
      <c r="EH45" s="110">
        <v>14</v>
      </c>
      <c r="EI45" s="110">
        <v>15</v>
      </c>
      <c r="EJ45" s="110">
        <v>12</v>
      </c>
      <c r="EK45" s="110">
        <v>12</v>
      </c>
      <c r="EL45" s="110">
        <v>10</v>
      </c>
      <c r="EM45" s="373">
        <v>3</v>
      </c>
      <c r="EN45" s="373">
        <v>3</v>
      </c>
      <c r="EO45" s="373">
        <v>4</v>
      </c>
      <c r="EP45" s="373">
        <v>3</v>
      </c>
      <c r="EQ45" s="373">
        <v>5</v>
      </c>
      <c r="ER45" s="373">
        <v>2</v>
      </c>
      <c r="ES45" s="526">
        <v>3</v>
      </c>
      <c r="ET45" s="526">
        <v>14</v>
      </c>
      <c r="EU45" s="526">
        <v>7</v>
      </c>
      <c r="EV45" s="526">
        <v>5</v>
      </c>
      <c r="EW45" s="526">
        <v>15</v>
      </c>
      <c r="EX45" s="526">
        <v>8</v>
      </c>
      <c r="EY45" s="526">
        <v>5</v>
      </c>
      <c r="EZ45" s="526">
        <v>3</v>
      </c>
      <c r="FA45" s="649">
        <v>6</v>
      </c>
      <c r="FB45" s="649">
        <v>3</v>
      </c>
      <c r="FC45" s="649">
        <v>7</v>
      </c>
      <c r="FD45" s="649">
        <v>14</v>
      </c>
      <c r="FE45" s="649">
        <v>10</v>
      </c>
      <c r="FF45" s="649">
        <v>2</v>
      </c>
      <c r="FG45" s="649">
        <v>6</v>
      </c>
      <c r="FH45" s="649">
        <v>11</v>
      </c>
      <c r="FI45" s="649">
        <v>6</v>
      </c>
      <c r="FJ45" s="649">
        <v>12</v>
      </c>
      <c r="FK45" s="649">
        <v>5</v>
      </c>
      <c r="FL45" s="649">
        <v>10</v>
      </c>
      <c r="FM45" s="649">
        <v>12</v>
      </c>
      <c r="FN45" s="649">
        <v>10</v>
      </c>
      <c r="FO45" s="768">
        <v>6</v>
      </c>
      <c r="FP45" s="768">
        <v>8</v>
      </c>
      <c r="FQ45" s="768">
        <v>4</v>
      </c>
      <c r="FR45" s="768">
        <v>7</v>
      </c>
      <c r="FS45" s="768">
        <v>1</v>
      </c>
      <c r="FT45" s="768">
        <v>6</v>
      </c>
      <c r="FU45" s="768">
        <v>13</v>
      </c>
      <c r="FV45" s="768">
        <v>14</v>
      </c>
      <c r="FW45" s="768">
        <v>3</v>
      </c>
      <c r="FX45" s="768">
        <v>8</v>
      </c>
      <c r="FY45" s="768">
        <v>9</v>
      </c>
      <c r="FZ45" s="768">
        <v>5</v>
      </c>
      <c r="GA45" s="768">
        <v>2</v>
      </c>
      <c r="GB45" s="768">
        <v>7</v>
      </c>
      <c r="GC45" s="1663">
        <v>2</v>
      </c>
      <c r="GD45" s="1663">
        <v>2</v>
      </c>
      <c r="GE45" s="1663">
        <v>1</v>
      </c>
      <c r="GF45" s="1663">
        <v>8</v>
      </c>
      <c r="GG45" s="1663">
        <v>2</v>
      </c>
      <c r="GH45" s="1663">
        <v>4</v>
      </c>
      <c r="GI45" s="1663">
        <v>7</v>
      </c>
      <c r="GJ45" s="1667"/>
    </row>
    <row r="46" spans="1:192" s="489" customFormat="1" ht="11.1" customHeight="1" x14ac:dyDescent="0.2">
      <c r="A46" s="640" t="s">
        <v>129</v>
      </c>
      <c r="B46" s="60" t="s">
        <v>193</v>
      </c>
      <c r="C46" s="458">
        <f t="shared" si="53"/>
        <v>58</v>
      </c>
      <c r="D46" s="457">
        <f t="shared" si="54"/>
        <v>0.42335766423357662</v>
      </c>
      <c r="E46" s="413">
        <f t="array" ref="E46">MIN(IF(BC46:GJ46&gt;=1,$BC$3:$GJ$3))</f>
        <v>41208</v>
      </c>
      <c r="F46" s="410">
        <f t="array" ref="F46">MAX(IF(BC46:GJ46&gt;=1,$BC$3:$GJ$3))</f>
        <v>43455</v>
      </c>
      <c r="G46" s="452">
        <f t="shared" si="55"/>
        <v>5</v>
      </c>
      <c r="H46" s="456">
        <f t="shared" si="56"/>
        <v>8.6206896551724144E-2</v>
      </c>
      <c r="I46" s="639">
        <f t="shared" si="57"/>
        <v>0.55555555555555558</v>
      </c>
      <c r="J46" s="381">
        <f t="array" ref="J46">IF((G46&gt;=1),MAX(IF(BC46:GJ46=1,$BC$3:$GJ$3)),"-")</f>
        <v>42979</v>
      </c>
      <c r="K46" s="775">
        <f t="array" ref="K46">IF((G46&gt;=1),MAX(IF(BC46:GJ46=1,$BC$2:$GJ$2)),"-")</f>
        <v>117</v>
      </c>
      <c r="L46" s="390">
        <f t="shared" ca="1" si="58"/>
        <v>12</v>
      </c>
      <c r="M46" s="390">
        <f t="shared" ca="1" si="59"/>
        <v>20</v>
      </c>
      <c r="N46" s="455">
        <f t="shared" si="60"/>
        <v>4</v>
      </c>
      <c r="O46" s="454">
        <f t="shared" si="61"/>
        <v>6.8965517241379309E-2</v>
      </c>
      <c r="P46" s="162">
        <f t="shared" si="62"/>
        <v>6</v>
      </c>
      <c r="Q46" s="453">
        <f t="shared" si="63"/>
        <v>0.10344827586206896</v>
      </c>
      <c r="R46" s="452">
        <f t="shared" si="64"/>
        <v>15</v>
      </c>
      <c r="S46" s="451">
        <f t="shared" si="65"/>
        <v>0.25862068965517243</v>
      </c>
      <c r="T46" s="368">
        <f t="shared" si="66"/>
        <v>20</v>
      </c>
      <c r="U46" s="163">
        <f t="shared" si="67"/>
        <v>0.34482758620689657</v>
      </c>
      <c r="V46" s="369">
        <f t="shared" si="68"/>
        <v>28</v>
      </c>
      <c r="W46" s="164">
        <f t="shared" si="69"/>
        <v>0.48275862068965519</v>
      </c>
      <c r="X46" s="165">
        <f t="array" ref="X46">SUM(1*(BC$5:GJ$5=BC46:GJ46))-1</f>
        <v>5</v>
      </c>
      <c r="Y46" s="166">
        <f t="shared" si="70"/>
        <v>8.6206896551724144E-2</v>
      </c>
      <c r="Z46" s="395">
        <f t="shared" si="71"/>
        <v>7.7413793103448274</v>
      </c>
      <c r="AA46" s="395">
        <f t="shared" si="72"/>
        <v>14.931034482758621</v>
      </c>
      <c r="AB46" s="403">
        <f t="shared" si="73"/>
        <v>0.51847575057736717</v>
      </c>
      <c r="AC46" s="3487">
        <f t="shared" si="99"/>
        <v>0</v>
      </c>
      <c r="AD46" s="3488">
        <f t="shared" si="100"/>
        <v>0</v>
      </c>
      <c r="AE46" s="3489">
        <f t="shared" si="101"/>
        <v>0</v>
      </c>
      <c r="AF46" s="3490">
        <f t="shared" si="102"/>
        <v>0</v>
      </c>
      <c r="AG46" s="3491">
        <f t="shared" si="103"/>
        <v>0</v>
      </c>
      <c r="AH46" s="3492">
        <f t="shared" si="104"/>
        <v>0</v>
      </c>
      <c r="AI46" s="3493">
        <f t="shared" si="105"/>
        <v>0</v>
      </c>
      <c r="AJ46" s="3494">
        <f t="shared" si="106"/>
        <v>0</v>
      </c>
      <c r="AK46" s="3495">
        <f t="shared" si="107"/>
        <v>0</v>
      </c>
      <c r="AL46" s="3496">
        <f t="shared" si="108"/>
        <v>0</v>
      </c>
      <c r="AM46" s="3497">
        <f t="shared" si="109"/>
        <v>0</v>
      </c>
      <c r="AN46" s="3498">
        <f t="shared" si="110"/>
        <v>0</v>
      </c>
      <c r="AO46" s="3499">
        <f t="shared" si="111"/>
        <v>6</v>
      </c>
      <c r="AP46" s="3500">
        <f t="shared" si="112"/>
        <v>1</v>
      </c>
      <c r="AQ46" s="3487">
        <f t="shared" si="113"/>
        <v>9</v>
      </c>
      <c r="AR46" s="3488">
        <f t="shared" si="114"/>
        <v>0</v>
      </c>
      <c r="AS46" s="3489">
        <f t="shared" si="115"/>
        <v>12</v>
      </c>
      <c r="AT46" s="3490">
        <f t="shared" si="116"/>
        <v>1</v>
      </c>
      <c r="AU46" s="3491">
        <f t="shared" si="117"/>
        <v>11</v>
      </c>
      <c r="AV46" s="3492">
        <f t="shared" si="118"/>
        <v>2</v>
      </c>
      <c r="AW46" s="3493">
        <f t="shared" si="119"/>
        <v>7</v>
      </c>
      <c r="AX46" s="3494">
        <f t="shared" si="120"/>
        <v>0</v>
      </c>
      <c r="AY46" s="3495">
        <f t="shared" si="121"/>
        <v>11</v>
      </c>
      <c r="AZ46" s="3496">
        <f t="shared" si="122"/>
        <v>1</v>
      </c>
      <c r="BA46" s="3497">
        <f t="shared" si="123"/>
        <v>2</v>
      </c>
      <c r="BB46" s="3498">
        <f t="shared" si="124"/>
        <v>0</v>
      </c>
      <c r="BC46" s="100"/>
      <c r="BD46" s="101"/>
      <c r="BE46" s="101"/>
      <c r="BF46" s="102"/>
      <c r="BG46" s="102"/>
      <c r="BH46" s="102"/>
      <c r="BI46" s="102"/>
      <c r="BJ46" s="102"/>
      <c r="BK46" s="102"/>
      <c r="BL46" s="102"/>
      <c r="BM46" s="102"/>
      <c r="BN46" s="103"/>
      <c r="BO46" s="103"/>
      <c r="BP46" s="103"/>
      <c r="BQ46" s="103"/>
      <c r="BR46" s="103"/>
      <c r="BS46" s="103"/>
      <c r="BT46" s="103"/>
      <c r="BU46" s="104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8"/>
      <c r="DB46" s="108"/>
      <c r="DC46" s="108"/>
      <c r="DD46" s="108">
        <v>8</v>
      </c>
      <c r="DE46" s="108"/>
      <c r="DF46" s="108">
        <v>2</v>
      </c>
      <c r="DG46" s="108"/>
      <c r="DH46" s="108"/>
      <c r="DI46" s="108">
        <v>9</v>
      </c>
      <c r="DJ46" s="108">
        <v>4</v>
      </c>
      <c r="DK46" s="108">
        <v>14</v>
      </c>
      <c r="DL46" s="108">
        <v>1</v>
      </c>
      <c r="DM46" s="108"/>
      <c r="DN46" s="109"/>
      <c r="DO46" s="109">
        <v>5</v>
      </c>
      <c r="DP46" s="109">
        <v>4</v>
      </c>
      <c r="DQ46" s="109">
        <v>2</v>
      </c>
      <c r="DR46" s="109"/>
      <c r="DS46" s="109">
        <v>11</v>
      </c>
      <c r="DT46" s="109">
        <v>3</v>
      </c>
      <c r="DU46" s="109">
        <v>3</v>
      </c>
      <c r="DV46" s="109">
        <v>9</v>
      </c>
      <c r="DW46" s="109">
        <v>16</v>
      </c>
      <c r="DX46" s="109"/>
      <c r="DY46" s="109">
        <v>9</v>
      </c>
      <c r="DZ46" s="102">
        <v>1</v>
      </c>
      <c r="EA46" s="102">
        <v>11</v>
      </c>
      <c r="EB46" s="102">
        <v>5</v>
      </c>
      <c r="EC46" s="110">
        <v>11</v>
      </c>
      <c r="ED46" s="110"/>
      <c r="EE46" s="110">
        <v>17</v>
      </c>
      <c r="EF46" s="110">
        <v>12</v>
      </c>
      <c r="EG46" s="110">
        <v>4</v>
      </c>
      <c r="EH46" s="110">
        <v>2</v>
      </c>
      <c r="EI46" s="110">
        <v>10</v>
      </c>
      <c r="EJ46" s="110">
        <v>3</v>
      </c>
      <c r="EK46" s="110">
        <v>8</v>
      </c>
      <c r="EL46" s="110">
        <v>6</v>
      </c>
      <c r="EM46" s="373">
        <v>12</v>
      </c>
      <c r="EN46" s="373">
        <v>12</v>
      </c>
      <c r="EO46" s="373"/>
      <c r="EP46" s="373">
        <v>2</v>
      </c>
      <c r="EQ46" s="373">
        <v>4</v>
      </c>
      <c r="ER46" s="373">
        <v>1</v>
      </c>
      <c r="ES46" s="526">
        <v>8</v>
      </c>
      <c r="ET46" s="526"/>
      <c r="EU46" s="526">
        <v>8</v>
      </c>
      <c r="EV46" s="526">
        <v>6</v>
      </c>
      <c r="EW46" s="526">
        <v>3</v>
      </c>
      <c r="EX46" s="526">
        <v>1</v>
      </c>
      <c r="EY46" s="526">
        <v>12</v>
      </c>
      <c r="EZ46" s="526"/>
      <c r="FA46" s="649"/>
      <c r="FB46" s="649">
        <v>10</v>
      </c>
      <c r="FC46" s="649">
        <v>12</v>
      </c>
      <c r="FD46" s="649">
        <v>15</v>
      </c>
      <c r="FE46" s="649"/>
      <c r="FF46" s="649">
        <v>9</v>
      </c>
      <c r="FG46" s="649"/>
      <c r="FH46" s="649"/>
      <c r="FI46" s="649"/>
      <c r="FJ46" s="649">
        <v>7</v>
      </c>
      <c r="FK46" s="649"/>
      <c r="FL46" s="649"/>
      <c r="FM46" s="649">
        <v>8</v>
      </c>
      <c r="FN46" s="649">
        <v>3</v>
      </c>
      <c r="FO46" s="768">
        <v>1</v>
      </c>
      <c r="FP46" s="768">
        <v>16</v>
      </c>
      <c r="FQ46" s="768"/>
      <c r="FR46" s="768"/>
      <c r="FS46" s="768">
        <v>3</v>
      </c>
      <c r="FT46" s="768">
        <v>8</v>
      </c>
      <c r="FU46" s="768">
        <v>8</v>
      </c>
      <c r="FV46" s="768">
        <v>13</v>
      </c>
      <c r="FW46" s="768">
        <v>12</v>
      </c>
      <c r="FX46" s="768">
        <v>5</v>
      </c>
      <c r="FY46" s="768"/>
      <c r="FZ46" s="768">
        <v>10</v>
      </c>
      <c r="GA46" s="768">
        <v>10</v>
      </c>
      <c r="GB46" s="768">
        <v>16</v>
      </c>
      <c r="GC46" s="1663"/>
      <c r="GD46" s="1663">
        <v>8</v>
      </c>
      <c r="GE46" s="1663"/>
      <c r="GF46" s="1663"/>
      <c r="GG46" s="1663">
        <v>16</v>
      </c>
      <c r="GH46" s="1663"/>
      <c r="GI46" s="1663"/>
      <c r="GJ46" s="1667"/>
    </row>
    <row r="47" spans="1:192" s="489" customFormat="1" ht="11.1" customHeight="1" x14ac:dyDescent="0.2">
      <c r="A47" s="640" t="s">
        <v>112</v>
      </c>
      <c r="B47" s="62" t="s">
        <v>137</v>
      </c>
      <c r="C47" s="458">
        <f t="shared" si="53"/>
        <v>4</v>
      </c>
      <c r="D47" s="457">
        <f t="shared" si="54"/>
        <v>2.9197080291970802E-2</v>
      </c>
      <c r="E47" s="413">
        <f t="array" ref="E47">MIN(IF(BC47:GJ47&gt;=1,$BC$3:$GJ$3))</f>
        <v>40145</v>
      </c>
      <c r="F47" s="410">
        <f t="array" ref="F47">MAX(IF(BC47:GJ47&gt;=1,$BC$3:$GJ$3))</f>
        <v>41607</v>
      </c>
      <c r="G47" s="452">
        <f t="shared" si="55"/>
        <v>1</v>
      </c>
      <c r="H47" s="456">
        <f t="shared" si="56"/>
        <v>0.25</v>
      </c>
      <c r="I47" s="639">
        <f t="shared" si="57"/>
        <v>1</v>
      </c>
      <c r="J47" s="381">
        <f t="array" ref="J47">IF((G47&gt;=1),MAX(IF(BC47:GJ47=1,$BC$3:$GJ$3)),"-")</f>
        <v>40942</v>
      </c>
      <c r="K47" s="775">
        <f t="array" ref="K47">IF((G47&gt;=1),MAX(IF(BC47:GJ47=1,$BC$2:$GJ$2)),"-")</f>
        <v>46</v>
      </c>
      <c r="L47" s="390">
        <f t="shared" ca="1" si="58"/>
        <v>1</v>
      </c>
      <c r="M47" s="390">
        <f t="shared" ca="1" si="59"/>
        <v>91</v>
      </c>
      <c r="N47" s="455">
        <f t="shared" si="60"/>
        <v>0</v>
      </c>
      <c r="O47" s="454">
        <f t="shared" si="61"/>
        <v>0</v>
      </c>
      <c r="P47" s="162">
        <f t="shared" si="62"/>
        <v>0</v>
      </c>
      <c r="Q47" s="453">
        <f t="shared" si="63"/>
        <v>0</v>
      </c>
      <c r="R47" s="452">
        <f t="shared" si="64"/>
        <v>1</v>
      </c>
      <c r="S47" s="451">
        <f t="shared" si="65"/>
        <v>0.25</v>
      </c>
      <c r="T47" s="368">
        <f t="shared" si="66"/>
        <v>1</v>
      </c>
      <c r="U47" s="163">
        <f t="shared" si="67"/>
        <v>0.25</v>
      </c>
      <c r="V47" s="369">
        <f t="shared" si="68"/>
        <v>1</v>
      </c>
      <c r="W47" s="164">
        <f t="shared" si="69"/>
        <v>0.25</v>
      </c>
      <c r="X47" s="165">
        <f t="array" ref="X47">SUM(1*(BC$5:GJ$5=BC47:GJ47))-1</f>
        <v>0</v>
      </c>
      <c r="Y47" s="166">
        <f t="shared" si="70"/>
        <v>0</v>
      </c>
      <c r="Z47" s="395">
        <f t="shared" si="71"/>
        <v>7</v>
      </c>
      <c r="AA47" s="395">
        <f t="shared" si="72"/>
        <v>12</v>
      </c>
      <c r="AB47" s="403">
        <f t="shared" si="73"/>
        <v>0.58333333333333337</v>
      </c>
      <c r="AC47" s="3487">
        <f t="shared" si="99"/>
        <v>0</v>
      </c>
      <c r="AD47" s="3488">
        <f t="shared" si="100"/>
        <v>0</v>
      </c>
      <c r="AE47" s="3489">
        <f t="shared" si="101"/>
        <v>0</v>
      </c>
      <c r="AF47" s="3490">
        <f t="shared" si="102"/>
        <v>0</v>
      </c>
      <c r="AG47" s="3491">
        <f t="shared" si="103"/>
        <v>0</v>
      </c>
      <c r="AH47" s="3492">
        <f t="shared" si="104"/>
        <v>0</v>
      </c>
      <c r="AI47" s="3493">
        <f t="shared" si="105"/>
        <v>2</v>
      </c>
      <c r="AJ47" s="3494">
        <f t="shared" si="106"/>
        <v>0</v>
      </c>
      <c r="AK47" s="3495">
        <f t="shared" si="107"/>
        <v>0</v>
      </c>
      <c r="AL47" s="3496">
        <f t="shared" si="108"/>
        <v>0</v>
      </c>
      <c r="AM47" s="3497">
        <f t="shared" si="109"/>
        <v>1</v>
      </c>
      <c r="AN47" s="3498">
        <f t="shared" si="110"/>
        <v>1</v>
      </c>
      <c r="AO47" s="3499">
        <f t="shared" si="111"/>
        <v>0</v>
      </c>
      <c r="AP47" s="3500">
        <f t="shared" si="112"/>
        <v>0</v>
      </c>
      <c r="AQ47" s="3487">
        <f t="shared" si="113"/>
        <v>1</v>
      </c>
      <c r="AR47" s="3488">
        <f t="shared" si="114"/>
        <v>0</v>
      </c>
      <c r="AS47" s="3489">
        <f t="shared" si="115"/>
        <v>0</v>
      </c>
      <c r="AT47" s="3490">
        <f t="shared" si="116"/>
        <v>0</v>
      </c>
      <c r="AU47" s="3491">
        <f t="shared" si="117"/>
        <v>0</v>
      </c>
      <c r="AV47" s="3492">
        <f t="shared" si="118"/>
        <v>0</v>
      </c>
      <c r="AW47" s="3493">
        <f t="shared" si="119"/>
        <v>0</v>
      </c>
      <c r="AX47" s="3494">
        <f t="shared" si="120"/>
        <v>0</v>
      </c>
      <c r="AY47" s="3495">
        <f t="shared" si="121"/>
        <v>0</v>
      </c>
      <c r="AZ47" s="3496">
        <f t="shared" si="122"/>
        <v>0</v>
      </c>
      <c r="BA47" s="3497">
        <f t="shared" si="123"/>
        <v>0</v>
      </c>
      <c r="BB47" s="3498">
        <f t="shared" si="124"/>
        <v>0</v>
      </c>
      <c r="BC47" s="100"/>
      <c r="BD47" s="101"/>
      <c r="BE47" s="101"/>
      <c r="BF47" s="102"/>
      <c r="BG47" s="102"/>
      <c r="BH47" s="102"/>
      <c r="BI47" s="102"/>
      <c r="BJ47" s="102"/>
      <c r="BK47" s="102"/>
      <c r="BL47" s="102"/>
      <c r="BM47" s="102"/>
      <c r="BN47" s="103"/>
      <c r="BO47" s="103"/>
      <c r="BP47" s="103"/>
      <c r="BQ47" s="103"/>
      <c r="BR47" s="103"/>
      <c r="BS47" s="103"/>
      <c r="BT47" s="103"/>
      <c r="BU47" s="104"/>
      <c r="BV47" s="105"/>
      <c r="BW47" s="105"/>
      <c r="BX47" s="105"/>
      <c r="BY47" s="105">
        <v>7</v>
      </c>
      <c r="BZ47" s="105"/>
      <c r="CA47" s="105"/>
      <c r="CB47" s="105"/>
      <c r="CC47" s="105"/>
      <c r="CD47" s="105">
        <v>5</v>
      </c>
      <c r="CE47" s="105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7"/>
      <c r="CR47" s="107"/>
      <c r="CS47" s="107"/>
      <c r="CT47" s="107"/>
      <c r="CU47" s="107"/>
      <c r="CV47" s="107">
        <v>1</v>
      </c>
      <c r="CW47" s="107"/>
      <c r="CX47" s="107"/>
      <c r="CY47" s="107"/>
      <c r="CZ47" s="107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9"/>
      <c r="DO47" s="109"/>
      <c r="DP47" s="109"/>
      <c r="DQ47" s="109"/>
      <c r="DR47" s="109">
        <v>15</v>
      </c>
      <c r="DS47" s="109"/>
      <c r="DT47" s="109"/>
      <c r="DU47" s="109"/>
      <c r="DV47" s="109"/>
      <c r="DW47" s="109"/>
      <c r="DX47" s="109"/>
      <c r="DY47" s="109"/>
      <c r="DZ47" s="102"/>
      <c r="EA47" s="102"/>
      <c r="EB47" s="102"/>
      <c r="EC47" s="110"/>
      <c r="ED47" s="110"/>
      <c r="EE47" s="110"/>
      <c r="EF47" s="110"/>
      <c r="EG47" s="110"/>
      <c r="EH47" s="110"/>
      <c r="EI47" s="110"/>
      <c r="EJ47" s="110"/>
      <c r="EK47" s="110"/>
      <c r="EL47" s="110"/>
      <c r="EM47" s="373"/>
      <c r="EN47" s="373"/>
      <c r="EO47" s="373"/>
      <c r="EP47" s="373"/>
      <c r="EQ47" s="373"/>
      <c r="ER47" s="373"/>
      <c r="ES47" s="526"/>
      <c r="ET47" s="526"/>
      <c r="EU47" s="526"/>
      <c r="EV47" s="526"/>
      <c r="EW47" s="526"/>
      <c r="EX47" s="526"/>
      <c r="EY47" s="526"/>
      <c r="EZ47" s="526"/>
      <c r="FA47" s="649"/>
      <c r="FB47" s="649"/>
      <c r="FC47" s="649"/>
      <c r="FD47" s="649"/>
      <c r="FE47" s="649"/>
      <c r="FF47" s="649"/>
      <c r="FG47" s="649"/>
      <c r="FH47" s="649"/>
      <c r="FI47" s="649"/>
      <c r="FJ47" s="649"/>
      <c r="FK47" s="649"/>
      <c r="FL47" s="649"/>
      <c r="FM47" s="649"/>
      <c r="FN47" s="649"/>
      <c r="FO47" s="768"/>
      <c r="FP47" s="768"/>
      <c r="FQ47" s="768"/>
      <c r="FR47" s="768"/>
      <c r="FS47" s="768"/>
      <c r="FT47" s="768"/>
      <c r="FU47" s="768"/>
      <c r="FV47" s="768"/>
      <c r="FW47" s="768"/>
      <c r="FX47" s="768"/>
      <c r="FY47" s="768"/>
      <c r="FZ47" s="768"/>
      <c r="GA47" s="768"/>
      <c r="GB47" s="768"/>
      <c r="GC47" s="1663"/>
      <c r="GD47" s="1663"/>
      <c r="GE47" s="1663"/>
      <c r="GF47" s="1663"/>
      <c r="GG47" s="1663"/>
      <c r="GH47" s="1663"/>
      <c r="GI47" s="1663"/>
      <c r="GJ47" s="1667"/>
    </row>
    <row r="48" spans="1:192" s="489" customFormat="1" ht="11.1" customHeight="1" x14ac:dyDescent="0.2">
      <c r="A48" s="640" t="s">
        <v>115</v>
      </c>
      <c r="B48" s="59" t="s">
        <v>117</v>
      </c>
      <c r="C48" s="458">
        <f t="shared" si="53"/>
        <v>1</v>
      </c>
      <c r="D48" s="457">
        <f t="shared" si="54"/>
        <v>7.2992700729927005E-3</v>
      </c>
      <c r="E48" s="413">
        <f t="array" ref="E48">MIN(IF(BC48:GJ48&gt;=1,$BC$3:$GJ$3))</f>
        <v>41040</v>
      </c>
      <c r="F48" s="410">
        <f t="array" ref="F48">MAX(IF(BC48:GJ48&gt;=1,$BC$3:$GJ$3))</f>
        <v>41040</v>
      </c>
      <c r="G48" s="452">
        <f t="shared" si="55"/>
        <v>0</v>
      </c>
      <c r="H48" s="456">
        <f t="shared" si="56"/>
        <v>0</v>
      </c>
      <c r="I48" s="639" t="str">
        <f t="shared" si="57"/>
        <v>-</v>
      </c>
      <c r="J48" s="381" t="str">
        <f t="array" ref="J48">IF((G48&gt;=1),MAX(IF(BC48:GJ48=1,$BC$3:$GJ$3)),"-")</f>
        <v>-</v>
      </c>
      <c r="K48" s="775" t="str">
        <f t="array" ref="K48">IF((G48&gt;=1),MAX(IF(BC48:GJ48=1,$BC$2:$GJ$2)),"-")</f>
        <v>-</v>
      </c>
      <c r="L48" s="390">
        <f t="shared" ca="1" si="58"/>
        <v>1</v>
      </c>
      <c r="M48" s="390" t="str">
        <f t="shared" ca="1" si="59"/>
        <v>-</v>
      </c>
      <c r="N48" s="455">
        <f t="shared" si="60"/>
        <v>0</v>
      </c>
      <c r="O48" s="454">
        <f t="shared" si="61"/>
        <v>0</v>
      </c>
      <c r="P48" s="162">
        <f t="shared" si="62"/>
        <v>0</v>
      </c>
      <c r="Q48" s="453">
        <f t="shared" si="63"/>
        <v>0</v>
      </c>
      <c r="R48" s="452">
        <f t="shared" si="64"/>
        <v>0</v>
      </c>
      <c r="S48" s="451">
        <f t="shared" si="65"/>
        <v>0</v>
      </c>
      <c r="T48" s="368">
        <f t="shared" si="66"/>
        <v>0</v>
      </c>
      <c r="U48" s="163">
        <f t="shared" si="67"/>
        <v>0</v>
      </c>
      <c r="V48" s="369">
        <f t="shared" si="68"/>
        <v>0</v>
      </c>
      <c r="W48" s="164">
        <f t="shared" si="69"/>
        <v>0</v>
      </c>
      <c r="X48" s="165">
        <f t="array" ref="X48">SUM(1*(BC$5:GJ$5=BC48:GJ48))-1</f>
        <v>0</v>
      </c>
      <c r="Y48" s="166">
        <f t="shared" si="70"/>
        <v>0</v>
      </c>
      <c r="Z48" s="395">
        <f t="shared" si="71"/>
        <v>12</v>
      </c>
      <c r="AA48" s="395">
        <f t="shared" si="72"/>
        <v>14</v>
      </c>
      <c r="AB48" s="403">
        <f t="shared" si="73"/>
        <v>0.8571428571428571</v>
      </c>
      <c r="AC48" s="3487">
        <f t="shared" si="99"/>
        <v>0</v>
      </c>
      <c r="AD48" s="3488">
        <f t="shared" si="100"/>
        <v>0</v>
      </c>
      <c r="AE48" s="3489">
        <f t="shared" si="101"/>
        <v>0</v>
      </c>
      <c r="AF48" s="3490">
        <f t="shared" si="102"/>
        <v>0</v>
      </c>
      <c r="AG48" s="3491">
        <f t="shared" si="103"/>
        <v>0</v>
      </c>
      <c r="AH48" s="3492">
        <f t="shared" si="104"/>
        <v>0</v>
      </c>
      <c r="AI48" s="3493">
        <f t="shared" si="105"/>
        <v>0</v>
      </c>
      <c r="AJ48" s="3494">
        <f t="shared" si="106"/>
        <v>0</v>
      </c>
      <c r="AK48" s="3495">
        <f t="shared" si="107"/>
        <v>0</v>
      </c>
      <c r="AL48" s="3496">
        <f t="shared" si="108"/>
        <v>0</v>
      </c>
      <c r="AM48" s="3497">
        <f t="shared" si="109"/>
        <v>1</v>
      </c>
      <c r="AN48" s="3498">
        <f t="shared" si="110"/>
        <v>0</v>
      </c>
      <c r="AO48" s="3499">
        <f t="shared" si="111"/>
        <v>0</v>
      </c>
      <c r="AP48" s="3500">
        <f t="shared" si="112"/>
        <v>0</v>
      </c>
      <c r="AQ48" s="3487">
        <f t="shared" si="113"/>
        <v>0</v>
      </c>
      <c r="AR48" s="3488">
        <f t="shared" si="114"/>
        <v>0</v>
      </c>
      <c r="AS48" s="3489">
        <f t="shared" si="115"/>
        <v>0</v>
      </c>
      <c r="AT48" s="3490">
        <f t="shared" si="116"/>
        <v>0</v>
      </c>
      <c r="AU48" s="3491">
        <f t="shared" si="117"/>
        <v>0</v>
      </c>
      <c r="AV48" s="3492">
        <f t="shared" si="118"/>
        <v>0</v>
      </c>
      <c r="AW48" s="3493">
        <f t="shared" si="119"/>
        <v>0</v>
      </c>
      <c r="AX48" s="3494">
        <f t="shared" si="120"/>
        <v>0</v>
      </c>
      <c r="AY48" s="3495">
        <f t="shared" si="121"/>
        <v>0</v>
      </c>
      <c r="AZ48" s="3496">
        <f t="shared" si="122"/>
        <v>0</v>
      </c>
      <c r="BA48" s="3497">
        <f t="shared" si="123"/>
        <v>0</v>
      </c>
      <c r="BB48" s="3498">
        <f t="shared" si="124"/>
        <v>0</v>
      </c>
      <c r="BC48" s="100"/>
      <c r="BD48" s="101"/>
      <c r="BE48" s="101"/>
      <c r="BF48" s="102"/>
      <c r="BG48" s="102"/>
      <c r="BH48" s="102"/>
      <c r="BI48" s="102"/>
      <c r="BJ48" s="102"/>
      <c r="BK48" s="102"/>
      <c r="BL48" s="102"/>
      <c r="BM48" s="102"/>
      <c r="BN48" s="103"/>
      <c r="BO48" s="103"/>
      <c r="BP48" s="103"/>
      <c r="BQ48" s="103"/>
      <c r="BR48" s="103"/>
      <c r="BS48" s="103"/>
      <c r="BT48" s="103"/>
      <c r="BU48" s="104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>
        <v>12</v>
      </c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2"/>
      <c r="EA48" s="102"/>
      <c r="EB48" s="102"/>
      <c r="EC48" s="110"/>
      <c r="ED48" s="110"/>
      <c r="EE48" s="110"/>
      <c r="EF48" s="110"/>
      <c r="EG48" s="110"/>
      <c r="EH48" s="110"/>
      <c r="EI48" s="110"/>
      <c r="EJ48" s="110"/>
      <c r="EK48" s="110"/>
      <c r="EL48" s="110"/>
      <c r="EM48" s="373"/>
      <c r="EN48" s="373"/>
      <c r="EO48" s="373"/>
      <c r="EP48" s="373"/>
      <c r="EQ48" s="373"/>
      <c r="ER48" s="373"/>
      <c r="ES48" s="526"/>
      <c r="ET48" s="526"/>
      <c r="EU48" s="526"/>
      <c r="EV48" s="526"/>
      <c r="EW48" s="526"/>
      <c r="EX48" s="526"/>
      <c r="EY48" s="526"/>
      <c r="EZ48" s="526"/>
      <c r="FA48" s="649"/>
      <c r="FB48" s="649"/>
      <c r="FC48" s="649"/>
      <c r="FD48" s="649"/>
      <c r="FE48" s="649"/>
      <c r="FF48" s="649"/>
      <c r="FG48" s="649"/>
      <c r="FH48" s="649"/>
      <c r="FI48" s="649"/>
      <c r="FJ48" s="649"/>
      <c r="FK48" s="649"/>
      <c r="FL48" s="649"/>
      <c r="FM48" s="649"/>
      <c r="FN48" s="649"/>
      <c r="FO48" s="768"/>
      <c r="FP48" s="768"/>
      <c r="FQ48" s="768"/>
      <c r="FR48" s="768"/>
      <c r="FS48" s="768"/>
      <c r="FT48" s="768"/>
      <c r="FU48" s="768"/>
      <c r="FV48" s="768"/>
      <c r="FW48" s="768"/>
      <c r="FX48" s="768"/>
      <c r="FY48" s="768"/>
      <c r="FZ48" s="768"/>
      <c r="GA48" s="768"/>
      <c r="GB48" s="768"/>
      <c r="GC48" s="1663"/>
      <c r="GD48" s="1663"/>
      <c r="GE48" s="1663"/>
      <c r="GF48" s="1663"/>
      <c r="GG48" s="1663"/>
      <c r="GH48" s="1663"/>
      <c r="GI48" s="1663"/>
      <c r="GJ48" s="1667"/>
    </row>
    <row r="49" spans="1:192" s="489" customFormat="1" ht="11.1" customHeight="1" x14ac:dyDescent="0.2">
      <c r="A49" s="640" t="s">
        <v>151</v>
      </c>
      <c r="B49" s="62" t="s">
        <v>153</v>
      </c>
      <c r="C49" s="458">
        <f t="shared" si="53"/>
        <v>15</v>
      </c>
      <c r="D49" s="457">
        <f t="shared" si="54"/>
        <v>0.10948905109489052</v>
      </c>
      <c r="E49" s="413">
        <f t="array" ref="E49">MIN(IF(BC49:GJ49&gt;=1,$BC$3:$GJ$3))</f>
        <v>41334</v>
      </c>
      <c r="F49" s="410">
        <f t="array" ref="F49">MAX(IF(BC49:GJ49&gt;=1,$BC$3:$GJ$3))</f>
        <v>42034</v>
      </c>
      <c r="G49" s="452">
        <f t="shared" si="55"/>
        <v>1</v>
      </c>
      <c r="H49" s="456">
        <f t="shared" si="56"/>
        <v>6.6666666666666666E-2</v>
      </c>
      <c r="I49" s="639">
        <f t="shared" si="57"/>
        <v>1</v>
      </c>
      <c r="J49" s="381">
        <f t="array" ref="J49">IF((G49&gt;=1),MAX(IF(BC49:GJ49=1,$BC$3:$GJ$3)),"-")</f>
        <v>41978</v>
      </c>
      <c r="K49" s="775">
        <f t="array" ref="K49">IF((G49&gt;=1),MAX(IF(BC49:GJ49=1,$BC$2:$GJ$2)),"-")</f>
        <v>79</v>
      </c>
      <c r="L49" s="390">
        <f t="shared" ca="1" si="58"/>
        <v>1</v>
      </c>
      <c r="M49" s="390">
        <f t="shared" ca="1" si="59"/>
        <v>58</v>
      </c>
      <c r="N49" s="455">
        <f t="shared" si="60"/>
        <v>0</v>
      </c>
      <c r="O49" s="454">
        <f t="shared" si="61"/>
        <v>0</v>
      </c>
      <c r="P49" s="162">
        <f t="shared" si="62"/>
        <v>1</v>
      </c>
      <c r="Q49" s="453">
        <f t="shared" si="63"/>
        <v>6.6666666666666666E-2</v>
      </c>
      <c r="R49" s="452">
        <f t="shared" si="64"/>
        <v>2</v>
      </c>
      <c r="S49" s="451">
        <f t="shared" si="65"/>
        <v>0.13333333333333333</v>
      </c>
      <c r="T49" s="368">
        <f t="shared" si="66"/>
        <v>2</v>
      </c>
      <c r="U49" s="163">
        <f t="shared" si="67"/>
        <v>0.13333333333333333</v>
      </c>
      <c r="V49" s="369">
        <f t="shared" si="68"/>
        <v>7</v>
      </c>
      <c r="W49" s="164">
        <f t="shared" si="69"/>
        <v>0.46666666666666667</v>
      </c>
      <c r="X49" s="165">
        <f t="array" ref="X49">SUM(1*(BC$5:GJ$5=BC49:GJ49))-1</f>
        <v>2</v>
      </c>
      <c r="Y49" s="166">
        <f t="shared" si="70"/>
        <v>0.13333333333333333</v>
      </c>
      <c r="Z49" s="395">
        <f t="shared" si="71"/>
        <v>9.5333333333333332</v>
      </c>
      <c r="AA49" s="395">
        <f t="shared" si="72"/>
        <v>15</v>
      </c>
      <c r="AB49" s="403">
        <f t="shared" si="73"/>
        <v>0.63555555555555554</v>
      </c>
      <c r="AC49" s="3487">
        <f t="shared" si="99"/>
        <v>0</v>
      </c>
      <c r="AD49" s="3488">
        <f t="shared" si="100"/>
        <v>0</v>
      </c>
      <c r="AE49" s="3489">
        <f t="shared" si="101"/>
        <v>0</v>
      </c>
      <c r="AF49" s="3490">
        <f t="shared" si="102"/>
        <v>0</v>
      </c>
      <c r="AG49" s="3491">
        <f t="shared" si="103"/>
        <v>0</v>
      </c>
      <c r="AH49" s="3492">
        <f t="shared" si="104"/>
        <v>0</v>
      </c>
      <c r="AI49" s="3493">
        <f t="shared" si="105"/>
        <v>0</v>
      </c>
      <c r="AJ49" s="3494">
        <f t="shared" si="106"/>
        <v>0</v>
      </c>
      <c r="AK49" s="3495">
        <f t="shared" si="107"/>
        <v>0</v>
      </c>
      <c r="AL49" s="3496">
        <f t="shared" si="108"/>
        <v>0</v>
      </c>
      <c r="AM49" s="3497">
        <f t="shared" si="109"/>
        <v>0</v>
      </c>
      <c r="AN49" s="3498">
        <f t="shared" si="110"/>
        <v>0</v>
      </c>
      <c r="AO49" s="3499">
        <f t="shared" si="111"/>
        <v>3</v>
      </c>
      <c r="AP49" s="3500">
        <f t="shared" si="112"/>
        <v>0</v>
      </c>
      <c r="AQ49" s="3487">
        <f t="shared" si="113"/>
        <v>9</v>
      </c>
      <c r="AR49" s="3488">
        <f t="shared" si="114"/>
        <v>0</v>
      </c>
      <c r="AS49" s="3489">
        <f t="shared" si="115"/>
        <v>3</v>
      </c>
      <c r="AT49" s="3490">
        <f t="shared" si="116"/>
        <v>1</v>
      </c>
      <c r="AU49" s="3491">
        <f t="shared" si="117"/>
        <v>0</v>
      </c>
      <c r="AV49" s="3492">
        <f t="shared" si="118"/>
        <v>0</v>
      </c>
      <c r="AW49" s="3493">
        <f t="shared" si="119"/>
        <v>0</v>
      </c>
      <c r="AX49" s="3494">
        <f t="shared" si="120"/>
        <v>0</v>
      </c>
      <c r="AY49" s="3495">
        <f t="shared" si="121"/>
        <v>0</v>
      </c>
      <c r="AZ49" s="3496">
        <f t="shared" si="122"/>
        <v>0</v>
      </c>
      <c r="BA49" s="3497">
        <f t="shared" si="123"/>
        <v>0</v>
      </c>
      <c r="BB49" s="3498">
        <f t="shared" si="124"/>
        <v>0</v>
      </c>
      <c r="BC49" s="100"/>
      <c r="BD49" s="101"/>
      <c r="BE49" s="101"/>
      <c r="BF49" s="102"/>
      <c r="BG49" s="102"/>
      <c r="BH49" s="102"/>
      <c r="BI49" s="102"/>
      <c r="BJ49" s="102"/>
      <c r="BK49" s="102"/>
      <c r="BL49" s="102"/>
      <c r="BM49" s="102"/>
      <c r="BN49" s="103"/>
      <c r="BO49" s="103"/>
      <c r="BP49" s="103"/>
      <c r="BQ49" s="103"/>
      <c r="BR49" s="103"/>
      <c r="BS49" s="103"/>
      <c r="BT49" s="103"/>
      <c r="BU49" s="104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8"/>
      <c r="DB49" s="108"/>
      <c r="DC49" s="108"/>
      <c r="DD49" s="108"/>
      <c r="DE49" s="108"/>
      <c r="DF49" s="108"/>
      <c r="DG49" s="108"/>
      <c r="DH49" s="108"/>
      <c r="DI49" s="108">
        <v>5</v>
      </c>
      <c r="DJ49" s="108"/>
      <c r="DK49" s="108">
        <v>9</v>
      </c>
      <c r="DL49" s="108"/>
      <c r="DM49" s="108">
        <v>11</v>
      </c>
      <c r="DN49" s="109"/>
      <c r="DO49" s="109">
        <v>8</v>
      </c>
      <c r="DP49" s="109"/>
      <c r="DQ49" s="109">
        <v>3</v>
      </c>
      <c r="DR49" s="109">
        <v>16</v>
      </c>
      <c r="DS49" s="109">
        <v>7</v>
      </c>
      <c r="DT49" s="109">
        <v>8</v>
      </c>
      <c r="DU49" s="109">
        <v>13</v>
      </c>
      <c r="DV49" s="109">
        <v>6</v>
      </c>
      <c r="DW49" s="109">
        <v>8</v>
      </c>
      <c r="DX49" s="109"/>
      <c r="DY49" s="109">
        <v>16</v>
      </c>
      <c r="DZ49" s="102">
        <v>16</v>
      </c>
      <c r="EA49" s="102"/>
      <c r="EB49" s="102"/>
      <c r="EC49" s="110">
        <v>1</v>
      </c>
      <c r="ED49" s="110"/>
      <c r="EE49" s="110"/>
      <c r="EF49" s="110">
        <v>16</v>
      </c>
      <c r="EG49" s="110"/>
      <c r="EH49" s="110"/>
      <c r="EI49" s="110"/>
      <c r="EJ49" s="110"/>
      <c r="EK49" s="110"/>
      <c r="EL49" s="110"/>
      <c r="EM49" s="373"/>
      <c r="EN49" s="373"/>
      <c r="EO49" s="373"/>
      <c r="EP49" s="373"/>
      <c r="EQ49" s="373"/>
      <c r="ER49" s="373"/>
      <c r="ES49" s="526"/>
      <c r="ET49" s="526"/>
      <c r="EU49" s="526"/>
      <c r="EV49" s="526"/>
      <c r="EW49" s="526"/>
      <c r="EX49" s="526"/>
      <c r="EY49" s="526"/>
      <c r="EZ49" s="526"/>
      <c r="FA49" s="649"/>
      <c r="FB49" s="649"/>
      <c r="FC49" s="649"/>
      <c r="FD49" s="649"/>
      <c r="FE49" s="649"/>
      <c r="FF49" s="649"/>
      <c r="FG49" s="649"/>
      <c r="FH49" s="649"/>
      <c r="FI49" s="649"/>
      <c r="FJ49" s="649"/>
      <c r="FK49" s="649"/>
      <c r="FL49" s="649"/>
      <c r="FM49" s="649"/>
      <c r="FN49" s="649"/>
      <c r="FO49" s="768"/>
      <c r="FP49" s="768"/>
      <c r="FQ49" s="768"/>
      <c r="FR49" s="768"/>
      <c r="FS49" s="768"/>
      <c r="FT49" s="768"/>
      <c r="FU49" s="768"/>
      <c r="FV49" s="768"/>
      <c r="FW49" s="768"/>
      <c r="FX49" s="768"/>
      <c r="FY49" s="768"/>
      <c r="FZ49" s="768"/>
      <c r="GA49" s="768"/>
      <c r="GB49" s="768"/>
      <c r="GC49" s="1663"/>
      <c r="GD49" s="1663"/>
      <c r="GE49" s="1663"/>
      <c r="GF49" s="1663"/>
      <c r="GG49" s="1663"/>
      <c r="GH49" s="1663"/>
      <c r="GI49" s="1663"/>
      <c r="GJ49" s="1667"/>
    </row>
    <row r="50" spans="1:192" s="489" customFormat="1" ht="11.1" customHeight="1" x14ac:dyDescent="0.2">
      <c r="A50" s="641" t="s">
        <v>95</v>
      </c>
      <c r="B50" s="61" t="s">
        <v>134</v>
      </c>
      <c r="C50" s="458">
        <f t="shared" si="53"/>
        <v>7</v>
      </c>
      <c r="D50" s="457">
        <f t="shared" si="54"/>
        <v>5.1094890510948905E-2</v>
      </c>
      <c r="E50" s="413">
        <f t="array" ref="E50">MIN(IF(BC50:GJ50&gt;=1,$BC$3:$GJ$3))</f>
        <v>40782</v>
      </c>
      <c r="F50" s="410">
        <f t="array" ref="F50">MAX(IF(BC50:GJ50&gt;=1,$BC$3:$GJ$3))</f>
        <v>41880</v>
      </c>
      <c r="G50" s="452">
        <f t="shared" si="55"/>
        <v>2</v>
      </c>
      <c r="H50" s="456">
        <f t="shared" si="56"/>
        <v>0.2857142857142857</v>
      </c>
      <c r="I50" s="639">
        <f t="shared" si="57"/>
        <v>1</v>
      </c>
      <c r="J50" s="381">
        <f t="array" ref="J50">IF((G50&gt;=1),MAX(IF(BC50:GJ50=1,$BC$3:$GJ$3)),"-")</f>
        <v>40844</v>
      </c>
      <c r="K50" s="775">
        <f t="array" ref="K50">IF((G50&gt;=1),MAX(IF(BC50:GJ50=1,$BC$2:$GJ$2)),"-")</f>
        <v>43</v>
      </c>
      <c r="L50" s="390">
        <f t="shared" ca="1" si="58"/>
        <v>4</v>
      </c>
      <c r="M50" s="390">
        <f t="shared" ca="1" si="59"/>
        <v>94</v>
      </c>
      <c r="N50" s="455">
        <f t="shared" si="60"/>
        <v>0</v>
      </c>
      <c r="O50" s="454">
        <f t="shared" si="61"/>
        <v>0</v>
      </c>
      <c r="P50" s="162">
        <f t="shared" si="62"/>
        <v>0</v>
      </c>
      <c r="Q50" s="453">
        <f t="shared" si="63"/>
        <v>0</v>
      </c>
      <c r="R50" s="452">
        <f t="shared" si="64"/>
        <v>2</v>
      </c>
      <c r="S50" s="451">
        <f t="shared" si="65"/>
        <v>0.2857142857142857</v>
      </c>
      <c r="T50" s="368">
        <f t="shared" si="66"/>
        <v>2</v>
      </c>
      <c r="U50" s="163">
        <f t="shared" si="67"/>
        <v>0.2857142857142857</v>
      </c>
      <c r="V50" s="369">
        <f t="shared" si="68"/>
        <v>3</v>
      </c>
      <c r="W50" s="164">
        <f t="shared" si="69"/>
        <v>0.42857142857142855</v>
      </c>
      <c r="X50" s="165">
        <f t="array" ref="X50">SUM(1*(BC$5:GJ$5=BC50:GJ50))-1</f>
        <v>2</v>
      </c>
      <c r="Y50" s="166">
        <f t="shared" si="70"/>
        <v>0.2857142857142857</v>
      </c>
      <c r="Z50" s="395">
        <f t="shared" si="71"/>
        <v>7.5714285714285712</v>
      </c>
      <c r="AA50" s="395">
        <f t="shared" si="72"/>
        <v>12.142857142857142</v>
      </c>
      <c r="AB50" s="403">
        <f t="shared" si="73"/>
        <v>0.62352941176470589</v>
      </c>
      <c r="AC50" s="3487">
        <f t="shared" si="99"/>
        <v>0</v>
      </c>
      <c r="AD50" s="3488">
        <f t="shared" si="100"/>
        <v>0</v>
      </c>
      <c r="AE50" s="3489">
        <f t="shared" si="101"/>
        <v>0</v>
      </c>
      <c r="AF50" s="3490">
        <f t="shared" si="102"/>
        <v>0</v>
      </c>
      <c r="AG50" s="3491">
        <f t="shared" si="103"/>
        <v>0</v>
      </c>
      <c r="AH50" s="3492">
        <f t="shared" si="104"/>
        <v>0</v>
      </c>
      <c r="AI50" s="3493">
        <f t="shared" si="105"/>
        <v>0</v>
      </c>
      <c r="AJ50" s="3494">
        <f t="shared" si="106"/>
        <v>0</v>
      </c>
      <c r="AK50" s="3495">
        <f t="shared" si="107"/>
        <v>0</v>
      </c>
      <c r="AL50" s="3496">
        <f t="shared" si="108"/>
        <v>0</v>
      </c>
      <c r="AM50" s="3497">
        <f t="shared" si="109"/>
        <v>4</v>
      </c>
      <c r="AN50" s="3498">
        <f t="shared" si="110"/>
        <v>2</v>
      </c>
      <c r="AO50" s="3499">
        <f t="shared" si="111"/>
        <v>1</v>
      </c>
      <c r="AP50" s="3500">
        <f t="shared" si="112"/>
        <v>0</v>
      </c>
      <c r="AQ50" s="3487">
        <f t="shared" si="113"/>
        <v>1</v>
      </c>
      <c r="AR50" s="3488">
        <f t="shared" si="114"/>
        <v>0</v>
      </c>
      <c r="AS50" s="3489">
        <f t="shared" si="115"/>
        <v>1</v>
      </c>
      <c r="AT50" s="3490">
        <f t="shared" si="116"/>
        <v>0</v>
      </c>
      <c r="AU50" s="3491">
        <f t="shared" si="117"/>
        <v>0</v>
      </c>
      <c r="AV50" s="3492">
        <f t="shared" si="118"/>
        <v>0</v>
      </c>
      <c r="AW50" s="3493">
        <f t="shared" si="119"/>
        <v>0</v>
      </c>
      <c r="AX50" s="3494">
        <f t="shared" si="120"/>
        <v>0</v>
      </c>
      <c r="AY50" s="3495">
        <f t="shared" si="121"/>
        <v>0</v>
      </c>
      <c r="AZ50" s="3496">
        <f t="shared" si="122"/>
        <v>0</v>
      </c>
      <c r="BA50" s="3497">
        <f t="shared" si="123"/>
        <v>0</v>
      </c>
      <c r="BB50" s="3498">
        <f t="shared" si="124"/>
        <v>0</v>
      </c>
      <c r="BC50" s="100"/>
      <c r="BD50" s="101"/>
      <c r="BE50" s="101"/>
      <c r="BF50" s="102"/>
      <c r="BG50" s="102"/>
      <c r="BH50" s="102"/>
      <c r="BI50" s="102"/>
      <c r="BJ50" s="102"/>
      <c r="BK50" s="102"/>
      <c r="BL50" s="102"/>
      <c r="BM50" s="102"/>
      <c r="BN50" s="103"/>
      <c r="BO50" s="103"/>
      <c r="BP50" s="103"/>
      <c r="BQ50" s="103"/>
      <c r="BR50" s="103"/>
      <c r="BS50" s="103"/>
      <c r="BT50" s="103"/>
      <c r="BU50" s="104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7">
        <v>1</v>
      </c>
      <c r="CR50" s="107">
        <v>10</v>
      </c>
      <c r="CS50" s="107">
        <v>1</v>
      </c>
      <c r="CT50" s="107"/>
      <c r="CU50" s="107">
        <v>5</v>
      </c>
      <c r="CV50" s="107"/>
      <c r="CW50" s="107"/>
      <c r="CX50" s="107"/>
      <c r="CY50" s="107"/>
      <c r="CZ50" s="107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>
        <v>17</v>
      </c>
      <c r="DM50" s="108"/>
      <c r="DN50" s="109">
        <v>5</v>
      </c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2">
        <v>14</v>
      </c>
      <c r="EA50" s="102"/>
      <c r="EB50" s="102"/>
      <c r="EC50" s="110"/>
      <c r="ED50" s="110"/>
      <c r="EE50" s="110"/>
      <c r="EF50" s="110"/>
      <c r="EG50" s="110"/>
      <c r="EH50" s="110"/>
      <c r="EI50" s="110"/>
      <c r="EJ50" s="110"/>
      <c r="EK50" s="110"/>
      <c r="EL50" s="110"/>
      <c r="EM50" s="373"/>
      <c r="EN50" s="373"/>
      <c r="EO50" s="373"/>
      <c r="EP50" s="373"/>
      <c r="EQ50" s="373"/>
      <c r="ER50" s="373"/>
      <c r="ES50" s="526"/>
      <c r="ET50" s="526"/>
      <c r="EU50" s="526"/>
      <c r="EV50" s="526"/>
      <c r="EW50" s="526"/>
      <c r="EX50" s="526"/>
      <c r="EY50" s="526"/>
      <c r="EZ50" s="526"/>
      <c r="FA50" s="649"/>
      <c r="FB50" s="649"/>
      <c r="FC50" s="649"/>
      <c r="FD50" s="649"/>
      <c r="FE50" s="649"/>
      <c r="FF50" s="649"/>
      <c r="FG50" s="649"/>
      <c r="FH50" s="649"/>
      <c r="FI50" s="649"/>
      <c r="FJ50" s="649"/>
      <c r="FK50" s="649"/>
      <c r="FL50" s="649"/>
      <c r="FM50" s="649"/>
      <c r="FN50" s="649"/>
      <c r="FO50" s="768"/>
      <c r="FP50" s="768"/>
      <c r="FQ50" s="768"/>
      <c r="FR50" s="768"/>
      <c r="FS50" s="768"/>
      <c r="FT50" s="768"/>
      <c r="FU50" s="768"/>
      <c r="FV50" s="768"/>
      <c r="FW50" s="768"/>
      <c r="FX50" s="768"/>
      <c r="FY50" s="768"/>
      <c r="FZ50" s="768"/>
      <c r="GA50" s="768"/>
      <c r="GB50" s="768"/>
      <c r="GC50" s="1663"/>
      <c r="GD50" s="1663"/>
      <c r="GE50" s="1663"/>
      <c r="GF50" s="1663"/>
      <c r="GG50" s="1663"/>
      <c r="GH50" s="1663"/>
      <c r="GI50" s="1663"/>
      <c r="GJ50" s="1667"/>
    </row>
    <row r="51" spans="1:192" s="489" customFormat="1" ht="11.1" customHeight="1" x14ac:dyDescent="0.2">
      <c r="A51" s="641" t="s">
        <v>96</v>
      </c>
      <c r="B51" s="59" t="s">
        <v>57</v>
      </c>
      <c r="C51" s="458">
        <f t="shared" si="53"/>
        <v>9</v>
      </c>
      <c r="D51" s="457">
        <f t="shared" si="54"/>
        <v>6.569343065693431E-2</v>
      </c>
      <c r="E51" s="413">
        <f t="array" ref="E51">MIN(IF(BC51:GJ51&gt;=1,$BC$3:$GJ$3))</f>
        <v>40145</v>
      </c>
      <c r="F51" s="410">
        <f t="array" ref="F51">MAX(IF(BC51:GJ51&gt;=1,$BC$3:$GJ$3))</f>
        <v>42797</v>
      </c>
      <c r="G51" s="452">
        <f t="shared" si="55"/>
        <v>0</v>
      </c>
      <c r="H51" s="456">
        <f t="shared" si="56"/>
        <v>0</v>
      </c>
      <c r="I51" s="639" t="str">
        <f t="shared" si="57"/>
        <v>-</v>
      </c>
      <c r="J51" s="381" t="str">
        <f t="array" ref="J51">IF((G51&gt;=1),MAX(IF(BC51:GJ51=1,$BC$3:$GJ$3)),"-")</f>
        <v>-</v>
      </c>
      <c r="K51" s="775" t="str">
        <f t="array" ref="K51">IF((G51&gt;=1),MAX(IF(BC51:GJ51=1,$BC$2:$GJ$2)),"-")</f>
        <v>-</v>
      </c>
      <c r="L51" s="390">
        <f t="shared" ca="1" si="58"/>
        <v>9</v>
      </c>
      <c r="M51" s="390" t="str">
        <f t="shared" ca="1" si="59"/>
        <v>-</v>
      </c>
      <c r="N51" s="455">
        <f t="shared" si="60"/>
        <v>0</v>
      </c>
      <c r="O51" s="454">
        <f t="shared" si="61"/>
        <v>0</v>
      </c>
      <c r="P51" s="162">
        <f t="shared" si="62"/>
        <v>1</v>
      </c>
      <c r="Q51" s="453">
        <f t="shared" si="63"/>
        <v>0.1111111111111111</v>
      </c>
      <c r="R51" s="452">
        <f t="shared" si="64"/>
        <v>1</v>
      </c>
      <c r="S51" s="451">
        <f t="shared" si="65"/>
        <v>0.1111111111111111</v>
      </c>
      <c r="T51" s="368">
        <f t="shared" si="66"/>
        <v>1</v>
      </c>
      <c r="U51" s="163">
        <f t="shared" si="67"/>
        <v>0.1111111111111111</v>
      </c>
      <c r="V51" s="369">
        <f t="shared" si="68"/>
        <v>2</v>
      </c>
      <c r="W51" s="164">
        <f t="shared" si="69"/>
        <v>0.22222222222222221</v>
      </c>
      <c r="X51" s="165">
        <f t="array" ref="X51">SUM(1*(BC$5:GJ$5=BC51:GJ51))-1</f>
        <v>1</v>
      </c>
      <c r="Y51" s="166">
        <f t="shared" si="70"/>
        <v>0.1111111111111111</v>
      </c>
      <c r="Z51" s="395">
        <f t="shared" si="71"/>
        <v>9.8888888888888893</v>
      </c>
      <c r="AA51" s="395">
        <f t="shared" si="72"/>
        <v>14.222222222222221</v>
      </c>
      <c r="AB51" s="403">
        <f t="shared" si="73"/>
        <v>0.69531250000000011</v>
      </c>
      <c r="AC51" s="3487">
        <f t="shared" si="99"/>
        <v>0</v>
      </c>
      <c r="AD51" s="3488">
        <f t="shared" si="100"/>
        <v>0</v>
      </c>
      <c r="AE51" s="3489">
        <f t="shared" si="101"/>
        <v>0</v>
      </c>
      <c r="AF51" s="3490">
        <f t="shared" si="102"/>
        <v>0</v>
      </c>
      <c r="AG51" s="3491">
        <f t="shared" si="103"/>
        <v>0</v>
      </c>
      <c r="AH51" s="3492">
        <f t="shared" si="104"/>
        <v>0</v>
      </c>
      <c r="AI51" s="3493">
        <f t="shared" si="105"/>
        <v>2</v>
      </c>
      <c r="AJ51" s="3494">
        <f t="shared" si="106"/>
        <v>0</v>
      </c>
      <c r="AK51" s="3495">
        <f t="shared" si="107"/>
        <v>1</v>
      </c>
      <c r="AL51" s="3496">
        <f t="shared" si="108"/>
        <v>0</v>
      </c>
      <c r="AM51" s="3497">
        <f t="shared" si="109"/>
        <v>1</v>
      </c>
      <c r="AN51" s="3498">
        <f t="shared" si="110"/>
        <v>0</v>
      </c>
      <c r="AO51" s="3499">
        <f t="shared" si="111"/>
        <v>0</v>
      </c>
      <c r="AP51" s="3500">
        <f t="shared" si="112"/>
        <v>0</v>
      </c>
      <c r="AQ51" s="3487">
        <f t="shared" si="113"/>
        <v>2</v>
      </c>
      <c r="AR51" s="3488">
        <f t="shared" si="114"/>
        <v>0</v>
      </c>
      <c r="AS51" s="3489">
        <f t="shared" si="115"/>
        <v>1</v>
      </c>
      <c r="AT51" s="3490">
        <f t="shared" si="116"/>
        <v>0</v>
      </c>
      <c r="AU51" s="3491">
        <f t="shared" si="117"/>
        <v>1</v>
      </c>
      <c r="AV51" s="3492">
        <f t="shared" si="118"/>
        <v>0</v>
      </c>
      <c r="AW51" s="3493">
        <f t="shared" si="119"/>
        <v>1</v>
      </c>
      <c r="AX51" s="3494">
        <f t="shared" si="120"/>
        <v>0</v>
      </c>
      <c r="AY51" s="3495">
        <f t="shared" si="121"/>
        <v>0</v>
      </c>
      <c r="AZ51" s="3496">
        <f t="shared" si="122"/>
        <v>0</v>
      </c>
      <c r="BA51" s="3497">
        <f t="shared" si="123"/>
        <v>0</v>
      </c>
      <c r="BB51" s="3498">
        <f t="shared" si="124"/>
        <v>0</v>
      </c>
      <c r="BC51" s="100"/>
      <c r="BD51" s="101"/>
      <c r="BE51" s="101"/>
      <c r="BF51" s="102"/>
      <c r="BG51" s="102"/>
      <c r="BH51" s="102"/>
      <c r="BI51" s="102"/>
      <c r="BJ51" s="102"/>
      <c r="BK51" s="102"/>
      <c r="BL51" s="102"/>
      <c r="BM51" s="102"/>
      <c r="BN51" s="103"/>
      <c r="BO51" s="103"/>
      <c r="BP51" s="103"/>
      <c r="BQ51" s="103"/>
      <c r="BR51" s="103"/>
      <c r="BS51" s="103"/>
      <c r="BT51" s="103"/>
      <c r="BU51" s="104"/>
      <c r="BV51" s="105"/>
      <c r="BW51" s="105"/>
      <c r="BX51" s="105"/>
      <c r="BY51" s="105">
        <v>8</v>
      </c>
      <c r="BZ51" s="105">
        <v>10</v>
      </c>
      <c r="CA51" s="105"/>
      <c r="CB51" s="105"/>
      <c r="CC51" s="105"/>
      <c r="CD51" s="105"/>
      <c r="CE51" s="105"/>
      <c r="CF51" s="106"/>
      <c r="CG51" s="106"/>
      <c r="CH51" s="106"/>
      <c r="CI51" s="106"/>
      <c r="CJ51" s="106"/>
      <c r="CK51" s="106"/>
      <c r="CL51" s="106"/>
      <c r="CM51" s="106">
        <v>4</v>
      </c>
      <c r="CN51" s="106"/>
      <c r="CO51" s="106"/>
      <c r="CP51" s="106"/>
      <c r="CQ51" s="107"/>
      <c r="CR51" s="107">
        <v>9</v>
      </c>
      <c r="CS51" s="107"/>
      <c r="CT51" s="107"/>
      <c r="CU51" s="107"/>
      <c r="CV51" s="107"/>
      <c r="CW51" s="107"/>
      <c r="CX51" s="107"/>
      <c r="CY51" s="107"/>
      <c r="CZ51" s="107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9"/>
      <c r="DO51" s="109">
        <v>17</v>
      </c>
      <c r="DP51" s="109"/>
      <c r="DQ51" s="109"/>
      <c r="DR51" s="109"/>
      <c r="DS51" s="109"/>
      <c r="DT51" s="109"/>
      <c r="DU51" s="109"/>
      <c r="DV51" s="109"/>
      <c r="DW51" s="109">
        <v>14</v>
      </c>
      <c r="DX51" s="109"/>
      <c r="DY51" s="109"/>
      <c r="DZ51" s="102"/>
      <c r="EA51" s="102">
        <v>3</v>
      </c>
      <c r="EB51" s="102"/>
      <c r="EC51" s="110"/>
      <c r="ED51" s="110"/>
      <c r="EE51" s="110"/>
      <c r="EF51" s="110"/>
      <c r="EG51" s="110"/>
      <c r="EH51" s="110"/>
      <c r="EI51" s="110"/>
      <c r="EJ51" s="110"/>
      <c r="EK51" s="110"/>
      <c r="EL51" s="110"/>
      <c r="EM51" s="373"/>
      <c r="EN51" s="373"/>
      <c r="EO51" s="373"/>
      <c r="EP51" s="373"/>
      <c r="EQ51" s="373"/>
      <c r="ER51" s="373">
        <v>10</v>
      </c>
      <c r="ES51" s="526"/>
      <c r="ET51" s="526"/>
      <c r="EU51" s="526"/>
      <c r="EV51" s="526"/>
      <c r="EW51" s="526"/>
      <c r="EX51" s="526"/>
      <c r="EY51" s="526"/>
      <c r="EZ51" s="526"/>
      <c r="FA51" s="649"/>
      <c r="FB51" s="649"/>
      <c r="FC51" s="649"/>
      <c r="FD51" s="649"/>
      <c r="FE51" s="649"/>
      <c r="FF51" s="649"/>
      <c r="FG51" s="649"/>
      <c r="FH51" s="649"/>
      <c r="FI51" s="649"/>
      <c r="FJ51" s="649">
        <v>14</v>
      </c>
      <c r="FK51" s="649"/>
      <c r="FL51" s="649"/>
      <c r="FM51" s="649"/>
      <c r="FN51" s="649"/>
      <c r="FO51" s="768"/>
      <c r="FP51" s="768"/>
      <c r="FQ51" s="768"/>
      <c r="FR51" s="768"/>
      <c r="FS51" s="768"/>
      <c r="FT51" s="768"/>
      <c r="FU51" s="768"/>
      <c r="FV51" s="768"/>
      <c r="FW51" s="768"/>
      <c r="FX51" s="768"/>
      <c r="FY51" s="768"/>
      <c r="FZ51" s="768"/>
      <c r="GA51" s="768"/>
      <c r="GB51" s="768"/>
      <c r="GC51" s="1663"/>
      <c r="GD51" s="1663"/>
      <c r="GE51" s="1663"/>
      <c r="GF51" s="1663"/>
      <c r="GG51" s="1663"/>
      <c r="GH51" s="1663"/>
      <c r="GI51" s="1663"/>
      <c r="GJ51" s="1667"/>
    </row>
    <row r="52" spans="1:192" s="489" customFormat="1" ht="11.1" customHeight="1" x14ac:dyDescent="0.2">
      <c r="A52" s="641"/>
      <c r="B52" s="59" t="s">
        <v>2</v>
      </c>
      <c r="C52" s="458">
        <f t="shared" si="53"/>
        <v>12</v>
      </c>
      <c r="D52" s="457">
        <f t="shared" si="54"/>
        <v>8.7591240875912413E-2</v>
      </c>
      <c r="E52" s="413">
        <f t="array" ref="E52">MIN(IF(BC52:GJ52&gt;=1,$BC$3:$GJ$3))</f>
        <v>39227</v>
      </c>
      <c r="F52" s="410">
        <f t="array" ref="F52">MAX(IF(BC52:GJ52&gt;=1,$BC$3:$GJ$3))</f>
        <v>40480</v>
      </c>
      <c r="G52" s="452">
        <f t="shared" si="55"/>
        <v>0</v>
      </c>
      <c r="H52" s="456">
        <f t="shared" si="56"/>
        <v>0</v>
      </c>
      <c r="I52" s="639" t="str">
        <f t="shared" si="57"/>
        <v>-</v>
      </c>
      <c r="J52" s="381" t="str">
        <f t="array" ref="J52">IF((G52&gt;=1),MAX(IF(BC52:GJ52=1,$BC$3:$GJ$3)),"-")</f>
        <v>-</v>
      </c>
      <c r="K52" s="775" t="str">
        <f t="array" ref="K52">IF((G52&gt;=1),MAX(IF(BC52:GJ52=1,$BC$2:$GJ$2)),"-")</f>
        <v>-</v>
      </c>
      <c r="L52" s="390">
        <f t="shared" ca="1" si="58"/>
        <v>12</v>
      </c>
      <c r="M52" s="390" t="str">
        <f t="shared" ca="1" si="59"/>
        <v>-</v>
      </c>
      <c r="N52" s="455">
        <f t="shared" si="60"/>
        <v>0</v>
      </c>
      <c r="O52" s="454">
        <f t="shared" si="61"/>
        <v>0</v>
      </c>
      <c r="P52" s="162">
        <f t="shared" si="62"/>
        <v>1</v>
      </c>
      <c r="Q52" s="453">
        <f t="shared" si="63"/>
        <v>8.3333333333333329E-2</v>
      </c>
      <c r="R52" s="452">
        <f t="shared" si="64"/>
        <v>1</v>
      </c>
      <c r="S52" s="451">
        <f t="shared" si="65"/>
        <v>8.3333333333333329E-2</v>
      </c>
      <c r="T52" s="368">
        <f t="shared" si="66"/>
        <v>1</v>
      </c>
      <c r="U52" s="163">
        <f t="shared" si="67"/>
        <v>8.3333333333333329E-2</v>
      </c>
      <c r="V52" s="369">
        <f t="shared" si="68"/>
        <v>1</v>
      </c>
      <c r="W52" s="164">
        <f t="shared" si="69"/>
        <v>8.3333333333333329E-2</v>
      </c>
      <c r="X52" s="165">
        <f t="array" ref="X52">SUM(1*(BC$5:GJ$5=BC52:GJ52))-1</f>
        <v>2</v>
      </c>
      <c r="Y52" s="166">
        <f t="shared" si="70"/>
        <v>0.16666666666666666</v>
      </c>
      <c r="Z52" s="395">
        <f t="shared" si="71"/>
        <v>10</v>
      </c>
      <c r="AA52" s="395">
        <f t="shared" si="72"/>
        <v>12.333333333333334</v>
      </c>
      <c r="AB52" s="403">
        <f t="shared" si="73"/>
        <v>0.81081081081081074</v>
      </c>
      <c r="AC52" s="3487">
        <f t="shared" si="99"/>
        <v>2</v>
      </c>
      <c r="AD52" s="3488">
        <f t="shared" si="100"/>
        <v>0</v>
      </c>
      <c r="AE52" s="3489">
        <f t="shared" si="101"/>
        <v>4</v>
      </c>
      <c r="AF52" s="3490">
        <f t="shared" si="102"/>
        <v>0</v>
      </c>
      <c r="AG52" s="3491">
        <f t="shared" si="103"/>
        <v>5</v>
      </c>
      <c r="AH52" s="3492">
        <f t="shared" si="104"/>
        <v>0</v>
      </c>
      <c r="AI52" s="3493">
        <f t="shared" si="105"/>
        <v>0</v>
      </c>
      <c r="AJ52" s="3494">
        <f t="shared" si="106"/>
        <v>0</v>
      </c>
      <c r="AK52" s="3495">
        <f t="shared" si="107"/>
        <v>1</v>
      </c>
      <c r="AL52" s="3496">
        <f t="shared" si="108"/>
        <v>0</v>
      </c>
      <c r="AM52" s="3497">
        <f t="shared" si="109"/>
        <v>0</v>
      </c>
      <c r="AN52" s="3498">
        <f t="shared" si="110"/>
        <v>0</v>
      </c>
      <c r="AO52" s="3499">
        <f t="shared" si="111"/>
        <v>0</v>
      </c>
      <c r="AP52" s="3500">
        <f t="shared" si="112"/>
        <v>0</v>
      </c>
      <c r="AQ52" s="3487">
        <f t="shared" si="113"/>
        <v>0</v>
      </c>
      <c r="AR52" s="3488">
        <f t="shared" si="114"/>
        <v>0</v>
      </c>
      <c r="AS52" s="3489">
        <f t="shared" si="115"/>
        <v>0</v>
      </c>
      <c r="AT52" s="3490">
        <f t="shared" si="116"/>
        <v>0</v>
      </c>
      <c r="AU52" s="3491">
        <f t="shared" si="117"/>
        <v>0</v>
      </c>
      <c r="AV52" s="3492">
        <f t="shared" si="118"/>
        <v>0</v>
      </c>
      <c r="AW52" s="3493">
        <f t="shared" si="119"/>
        <v>0</v>
      </c>
      <c r="AX52" s="3494">
        <f t="shared" si="120"/>
        <v>0</v>
      </c>
      <c r="AY52" s="3495">
        <f t="shared" si="121"/>
        <v>0</v>
      </c>
      <c r="AZ52" s="3496">
        <f t="shared" si="122"/>
        <v>0</v>
      </c>
      <c r="BA52" s="3497">
        <f t="shared" si="123"/>
        <v>0</v>
      </c>
      <c r="BB52" s="3498">
        <f t="shared" si="124"/>
        <v>0</v>
      </c>
      <c r="BC52" s="111">
        <v>11</v>
      </c>
      <c r="BD52" s="109">
        <v>12</v>
      </c>
      <c r="BE52" s="109"/>
      <c r="BF52" s="102">
        <v>11</v>
      </c>
      <c r="BG52" s="102">
        <v>11</v>
      </c>
      <c r="BH52" s="102"/>
      <c r="BI52" s="102">
        <v>14</v>
      </c>
      <c r="BJ52" s="102">
        <v>11</v>
      </c>
      <c r="BK52" s="102"/>
      <c r="BL52" s="102"/>
      <c r="BM52" s="102"/>
      <c r="BN52" s="104"/>
      <c r="BO52" s="104">
        <v>5</v>
      </c>
      <c r="BP52" s="104"/>
      <c r="BQ52" s="104"/>
      <c r="BR52" s="104">
        <v>3</v>
      </c>
      <c r="BS52" s="104">
        <v>12</v>
      </c>
      <c r="BT52" s="104">
        <v>10</v>
      </c>
      <c r="BU52" s="104">
        <v>9</v>
      </c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6"/>
      <c r="CG52" s="106"/>
      <c r="CH52" s="106">
        <v>11</v>
      </c>
      <c r="CI52" s="106"/>
      <c r="CJ52" s="106"/>
      <c r="CK52" s="106"/>
      <c r="CL52" s="106"/>
      <c r="CM52" s="106"/>
      <c r="CN52" s="106"/>
      <c r="CO52" s="106"/>
      <c r="CP52" s="106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2"/>
      <c r="EA52" s="102"/>
      <c r="EB52" s="102"/>
      <c r="EC52" s="110"/>
      <c r="ED52" s="110"/>
      <c r="EE52" s="110"/>
      <c r="EF52" s="110"/>
      <c r="EG52" s="110"/>
      <c r="EH52" s="110"/>
      <c r="EI52" s="110"/>
      <c r="EJ52" s="110"/>
      <c r="EK52" s="110"/>
      <c r="EL52" s="110"/>
      <c r="EM52" s="373"/>
      <c r="EN52" s="373"/>
      <c r="EO52" s="373"/>
      <c r="EP52" s="373"/>
      <c r="EQ52" s="373"/>
      <c r="ER52" s="373"/>
      <c r="ES52" s="526"/>
      <c r="ET52" s="526"/>
      <c r="EU52" s="526"/>
      <c r="EV52" s="526"/>
      <c r="EW52" s="526"/>
      <c r="EX52" s="526"/>
      <c r="EY52" s="526"/>
      <c r="EZ52" s="526"/>
      <c r="FA52" s="649"/>
      <c r="FB52" s="649"/>
      <c r="FC52" s="649"/>
      <c r="FD52" s="649"/>
      <c r="FE52" s="649"/>
      <c r="FF52" s="649"/>
      <c r="FG52" s="649"/>
      <c r="FH52" s="649"/>
      <c r="FI52" s="649"/>
      <c r="FJ52" s="649"/>
      <c r="FK52" s="649"/>
      <c r="FL52" s="649"/>
      <c r="FM52" s="649"/>
      <c r="FN52" s="649"/>
      <c r="FO52" s="768"/>
      <c r="FP52" s="768"/>
      <c r="FQ52" s="768"/>
      <c r="FR52" s="768"/>
      <c r="FS52" s="768"/>
      <c r="FT52" s="768"/>
      <c r="FU52" s="768"/>
      <c r="FV52" s="768"/>
      <c r="FW52" s="768"/>
      <c r="FX52" s="768"/>
      <c r="FY52" s="768"/>
      <c r="FZ52" s="768"/>
      <c r="GA52" s="768"/>
      <c r="GB52" s="768"/>
      <c r="GC52" s="1663"/>
      <c r="GD52" s="1663"/>
      <c r="GE52" s="1663"/>
      <c r="GF52" s="1663"/>
      <c r="GG52" s="1663"/>
      <c r="GH52" s="1663"/>
      <c r="GI52" s="1663"/>
      <c r="GJ52" s="1667"/>
    </row>
    <row r="53" spans="1:192" s="489" customFormat="1" ht="11.1" customHeight="1" x14ac:dyDescent="0.2">
      <c r="A53" s="641" t="s">
        <v>294</v>
      </c>
      <c r="B53" s="59" t="s">
        <v>293</v>
      </c>
      <c r="C53" s="458">
        <f t="shared" si="53"/>
        <v>1</v>
      </c>
      <c r="D53" s="457">
        <f t="shared" si="54"/>
        <v>7.2992700729927005E-3</v>
      </c>
      <c r="E53" s="413">
        <f t="array" ref="E53">MIN(IF(BC53:GJ53&gt;=1,$BC$3:$GJ$3))</f>
        <v>42367</v>
      </c>
      <c r="F53" s="410">
        <f t="array" ref="F53">MAX(IF(BC53:GJ53&gt;=1,$BC$3:$GJ$3))</f>
        <v>42367</v>
      </c>
      <c r="G53" s="452">
        <f t="shared" si="55"/>
        <v>0</v>
      </c>
      <c r="H53" s="456">
        <f t="shared" si="56"/>
        <v>0</v>
      </c>
      <c r="I53" s="639" t="str">
        <f t="shared" si="57"/>
        <v>-</v>
      </c>
      <c r="J53" s="381" t="str">
        <f t="array" ref="J53">IF((G53&gt;=1),MAX(IF(BC53:GJ53=1,$BC$3:$GJ$3)),"-")</f>
        <v>-</v>
      </c>
      <c r="K53" s="775"/>
      <c r="L53" s="390">
        <f t="shared" ca="1" si="58"/>
        <v>1</v>
      </c>
      <c r="M53" s="390" t="str">
        <f t="shared" ca="1" si="59"/>
        <v>-</v>
      </c>
      <c r="N53" s="455">
        <f t="shared" si="60"/>
        <v>0</v>
      </c>
      <c r="O53" s="454">
        <f t="shared" si="61"/>
        <v>0</v>
      </c>
      <c r="P53" s="162">
        <f t="shared" si="62"/>
        <v>0</v>
      </c>
      <c r="Q53" s="453">
        <f t="shared" si="63"/>
        <v>0</v>
      </c>
      <c r="R53" s="452">
        <f t="shared" si="64"/>
        <v>0</v>
      </c>
      <c r="S53" s="451">
        <f t="shared" si="65"/>
        <v>0</v>
      </c>
      <c r="T53" s="368">
        <f t="shared" si="66"/>
        <v>0</v>
      </c>
      <c r="U53" s="163">
        <f t="shared" si="67"/>
        <v>0</v>
      </c>
      <c r="V53" s="369">
        <f t="shared" si="68"/>
        <v>0</v>
      </c>
      <c r="W53" s="164">
        <f t="shared" si="69"/>
        <v>0</v>
      </c>
      <c r="X53" s="165">
        <f t="array" ref="X53">SUM(1*(BC$5:GJ$5=BC53:GJ53))-1</f>
        <v>0</v>
      </c>
      <c r="Y53" s="166">
        <f t="shared" si="70"/>
        <v>0</v>
      </c>
      <c r="Z53" s="395">
        <f t="shared" si="71"/>
        <v>15</v>
      </c>
      <c r="AA53" s="395">
        <f t="shared" si="72"/>
        <v>18</v>
      </c>
      <c r="AB53" s="403">
        <f t="shared" si="73"/>
        <v>0.83333333333333337</v>
      </c>
      <c r="AC53" s="3487">
        <f t="shared" si="99"/>
        <v>0</v>
      </c>
      <c r="AD53" s="3488">
        <f t="shared" si="100"/>
        <v>0</v>
      </c>
      <c r="AE53" s="3489">
        <f t="shared" si="101"/>
        <v>0</v>
      </c>
      <c r="AF53" s="3490">
        <f t="shared" si="102"/>
        <v>0</v>
      </c>
      <c r="AG53" s="3491">
        <f t="shared" si="103"/>
        <v>0</v>
      </c>
      <c r="AH53" s="3492">
        <f t="shared" si="104"/>
        <v>0</v>
      </c>
      <c r="AI53" s="3493">
        <f t="shared" si="105"/>
        <v>0</v>
      </c>
      <c r="AJ53" s="3494">
        <f t="shared" si="106"/>
        <v>0</v>
      </c>
      <c r="AK53" s="3495">
        <f t="shared" si="107"/>
        <v>0</v>
      </c>
      <c r="AL53" s="3496">
        <f t="shared" si="108"/>
        <v>0</v>
      </c>
      <c r="AM53" s="3497">
        <f t="shared" si="109"/>
        <v>0</v>
      </c>
      <c r="AN53" s="3498">
        <f t="shared" si="110"/>
        <v>0</v>
      </c>
      <c r="AO53" s="3499">
        <f t="shared" si="111"/>
        <v>0</v>
      </c>
      <c r="AP53" s="3500">
        <f t="shared" si="112"/>
        <v>0</v>
      </c>
      <c r="AQ53" s="3487">
        <f t="shared" si="113"/>
        <v>0</v>
      </c>
      <c r="AR53" s="3488">
        <f t="shared" si="114"/>
        <v>0</v>
      </c>
      <c r="AS53" s="3489">
        <f t="shared" si="115"/>
        <v>0</v>
      </c>
      <c r="AT53" s="3490">
        <f t="shared" si="116"/>
        <v>0</v>
      </c>
      <c r="AU53" s="3491">
        <f t="shared" si="117"/>
        <v>1</v>
      </c>
      <c r="AV53" s="3492">
        <f t="shared" si="118"/>
        <v>0</v>
      </c>
      <c r="AW53" s="3493">
        <f t="shared" si="119"/>
        <v>0</v>
      </c>
      <c r="AX53" s="3494">
        <f t="shared" si="120"/>
        <v>0</v>
      </c>
      <c r="AY53" s="3495">
        <f t="shared" si="121"/>
        <v>0</v>
      </c>
      <c r="AZ53" s="3496">
        <f t="shared" si="122"/>
        <v>0</v>
      </c>
      <c r="BA53" s="3497">
        <f t="shared" si="123"/>
        <v>0</v>
      </c>
      <c r="BB53" s="3498">
        <f t="shared" si="124"/>
        <v>0</v>
      </c>
      <c r="BC53" s="111"/>
      <c r="BD53" s="109"/>
      <c r="BE53" s="109"/>
      <c r="BF53" s="102"/>
      <c r="BG53" s="102"/>
      <c r="BH53" s="102"/>
      <c r="BI53" s="102"/>
      <c r="BJ53" s="102"/>
      <c r="BK53" s="102"/>
      <c r="BL53" s="102"/>
      <c r="BM53" s="102"/>
      <c r="BN53" s="104"/>
      <c r="BO53" s="104"/>
      <c r="BP53" s="104"/>
      <c r="BQ53" s="104"/>
      <c r="BR53" s="104"/>
      <c r="BS53" s="104"/>
      <c r="BT53" s="104"/>
      <c r="BU53" s="104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2"/>
      <c r="EA53" s="102"/>
      <c r="EB53" s="102"/>
      <c r="EC53" s="110"/>
      <c r="ED53" s="110"/>
      <c r="EE53" s="110"/>
      <c r="EF53" s="110"/>
      <c r="EG53" s="110"/>
      <c r="EH53" s="110"/>
      <c r="EI53" s="110"/>
      <c r="EJ53" s="110"/>
      <c r="EK53" s="110"/>
      <c r="EL53" s="110"/>
      <c r="EM53" s="373"/>
      <c r="EN53" s="373"/>
      <c r="EO53" s="373"/>
      <c r="EP53" s="373"/>
      <c r="EQ53" s="373"/>
      <c r="ER53" s="373"/>
      <c r="ES53" s="526">
        <v>15</v>
      </c>
      <c r="ET53" s="526"/>
      <c r="EU53" s="526"/>
      <c r="EV53" s="526"/>
      <c r="EW53" s="526"/>
      <c r="EX53" s="526"/>
      <c r="EY53" s="526"/>
      <c r="EZ53" s="526"/>
      <c r="FA53" s="649"/>
      <c r="FB53" s="649"/>
      <c r="FC53" s="649"/>
      <c r="FD53" s="649"/>
      <c r="FE53" s="649"/>
      <c r="FF53" s="649"/>
      <c r="FG53" s="649"/>
      <c r="FH53" s="649"/>
      <c r="FI53" s="649"/>
      <c r="FJ53" s="649"/>
      <c r="FK53" s="649"/>
      <c r="FL53" s="649"/>
      <c r="FM53" s="649"/>
      <c r="FN53" s="649"/>
      <c r="FO53" s="768"/>
      <c r="FP53" s="768"/>
      <c r="FQ53" s="768"/>
      <c r="FR53" s="768"/>
      <c r="FS53" s="768"/>
      <c r="FT53" s="768"/>
      <c r="FU53" s="768"/>
      <c r="FV53" s="768"/>
      <c r="FW53" s="768"/>
      <c r="FX53" s="768"/>
      <c r="FY53" s="768"/>
      <c r="FZ53" s="768"/>
      <c r="GA53" s="768"/>
      <c r="GB53" s="768"/>
      <c r="GC53" s="1663"/>
      <c r="GD53" s="1663"/>
      <c r="GE53" s="1663"/>
      <c r="GF53" s="1663"/>
      <c r="GG53" s="1663"/>
      <c r="GH53" s="1663"/>
      <c r="GI53" s="1663"/>
      <c r="GJ53" s="1667"/>
    </row>
    <row r="54" spans="1:192" s="489" customFormat="1" ht="11.1" customHeight="1" x14ac:dyDescent="0.2">
      <c r="A54" s="641" t="s">
        <v>204</v>
      </c>
      <c r="B54" s="59" t="s">
        <v>205</v>
      </c>
      <c r="C54" s="458">
        <f t="shared" si="53"/>
        <v>1</v>
      </c>
      <c r="D54" s="457">
        <f t="shared" si="54"/>
        <v>7.2992700729927005E-3</v>
      </c>
      <c r="E54" s="413">
        <f t="array" ref="E54">MIN(IF(BC54:GJ54&gt;=1,$BC$3:$GJ$3))</f>
        <v>41607</v>
      </c>
      <c r="F54" s="410">
        <f t="array" ref="F54">MAX(IF(BC54:GJ54&gt;=1,$BC$3:$GJ$3))</f>
        <v>41607</v>
      </c>
      <c r="G54" s="452">
        <f t="shared" si="55"/>
        <v>0</v>
      </c>
      <c r="H54" s="456">
        <f t="shared" si="56"/>
        <v>0</v>
      </c>
      <c r="I54" s="639" t="str">
        <f t="shared" si="57"/>
        <v>-</v>
      </c>
      <c r="J54" s="381" t="str">
        <f t="array" ref="J54">IF((G54&gt;=1),MAX(IF(BC54:GJ54=1,$BC$3:$GJ$3)),"-")</f>
        <v>-</v>
      </c>
      <c r="K54" s="775" t="str">
        <f t="array" ref="K54">IF((G54&gt;=1),MAX(IF(BC54:GJ54=1,$BC$2:$GJ$2)),"-")</f>
        <v>-</v>
      </c>
      <c r="L54" s="390">
        <f t="shared" ca="1" si="58"/>
        <v>1</v>
      </c>
      <c r="M54" s="390" t="str">
        <f t="shared" ca="1" si="59"/>
        <v>-</v>
      </c>
      <c r="N54" s="455">
        <f t="shared" si="60"/>
        <v>0</v>
      </c>
      <c r="O54" s="454">
        <f t="shared" si="61"/>
        <v>0</v>
      </c>
      <c r="P54" s="162">
        <f t="shared" si="62"/>
        <v>0</v>
      </c>
      <c r="Q54" s="453">
        <f t="shared" si="63"/>
        <v>0</v>
      </c>
      <c r="R54" s="452">
        <f t="shared" si="64"/>
        <v>0</v>
      </c>
      <c r="S54" s="451">
        <f t="shared" si="65"/>
        <v>0</v>
      </c>
      <c r="T54" s="368">
        <f t="shared" si="66"/>
        <v>0</v>
      </c>
      <c r="U54" s="163">
        <f t="shared" si="67"/>
        <v>0</v>
      </c>
      <c r="V54" s="369">
        <f t="shared" si="68"/>
        <v>0</v>
      </c>
      <c r="W54" s="164">
        <f t="shared" si="69"/>
        <v>0</v>
      </c>
      <c r="X54" s="165">
        <f t="array" ref="X54">SUM(1*(BC$5:GJ$5=BC54:GJ54))-1</f>
        <v>0</v>
      </c>
      <c r="Y54" s="166">
        <f t="shared" si="70"/>
        <v>0</v>
      </c>
      <c r="Z54" s="395">
        <f t="shared" si="71"/>
        <v>13</v>
      </c>
      <c r="AA54" s="395">
        <f t="shared" si="72"/>
        <v>18</v>
      </c>
      <c r="AB54" s="403">
        <f t="shared" si="73"/>
        <v>0.72222222222222221</v>
      </c>
      <c r="AC54" s="3487">
        <f t="shared" si="99"/>
        <v>0</v>
      </c>
      <c r="AD54" s="3488">
        <f t="shared" si="100"/>
        <v>0</v>
      </c>
      <c r="AE54" s="3489">
        <f t="shared" si="101"/>
        <v>0</v>
      </c>
      <c r="AF54" s="3490">
        <f t="shared" si="102"/>
        <v>0</v>
      </c>
      <c r="AG54" s="3491">
        <f t="shared" si="103"/>
        <v>0</v>
      </c>
      <c r="AH54" s="3492">
        <f t="shared" si="104"/>
        <v>0</v>
      </c>
      <c r="AI54" s="3493">
        <f t="shared" si="105"/>
        <v>0</v>
      </c>
      <c r="AJ54" s="3494">
        <f t="shared" si="106"/>
        <v>0</v>
      </c>
      <c r="AK54" s="3495">
        <f t="shared" si="107"/>
        <v>0</v>
      </c>
      <c r="AL54" s="3496">
        <f t="shared" si="108"/>
        <v>0</v>
      </c>
      <c r="AM54" s="3497">
        <f t="shared" si="109"/>
        <v>0</v>
      </c>
      <c r="AN54" s="3498">
        <f t="shared" si="110"/>
        <v>0</v>
      </c>
      <c r="AO54" s="3499">
        <f t="shared" si="111"/>
        <v>0</v>
      </c>
      <c r="AP54" s="3500">
        <f t="shared" si="112"/>
        <v>0</v>
      </c>
      <c r="AQ54" s="3487">
        <f t="shared" si="113"/>
        <v>1</v>
      </c>
      <c r="AR54" s="3488">
        <f t="shared" si="114"/>
        <v>0</v>
      </c>
      <c r="AS54" s="3489">
        <f t="shared" si="115"/>
        <v>0</v>
      </c>
      <c r="AT54" s="3490">
        <f t="shared" si="116"/>
        <v>0</v>
      </c>
      <c r="AU54" s="3491">
        <f t="shared" si="117"/>
        <v>0</v>
      </c>
      <c r="AV54" s="3492">
        <f t="shared" si="118"/>
        <v>0</v>
      </c>
      <c r="AW54" s="3493">
        <f t="shared" si="119"/>
        <v>0</v>
      </c>
      <c r="AX54" s="3494">
        <f t="shared" si="120"/>
        <v>0</v>
      </c>
      <c r="AY54" s="3495">
        <f t="shared" si="121"/>
        <v>0</v>
      </c>
      <c r="AZ54" s="3496">
        <f t="shared" si="122"/>
        <v>0</v>
      </c>
      <c r="BA54" s="3497">
        <f t="shared" si="123"/>
        <v>0</v>
      </c>
      <c r="BB54" s="3498">
        <f t="shared" si="124"/>
        <v>0</v>
      </c>
      <c r="BC54" s="100"/>
      <c r="BD54" s="101"/>
      <c r="BE54" s="101"/>
      <c r="BF54" s="102"/>
      <c r="BG54" s="102"/>
      <c r="BH54" s="102"/>
      <c r="BI54" s="102"/>
      <c r="BJ54" s="102"/>
      <c r="BK54" s="102"/>
      <c r="BL54" s="102"/>
      <c r="BM54" s="102"/>
      <c r="BN54" s="103"/>
      <c r="BO54" s="103"/>
      <c r="BP54" s="103"/>
      <c r="BQ54" s="103"/>
      <c r="BR54" s="103"/>
      <c r="BS54" s="103"/>
      <c r="BT54" s="103"/>
      <c r="BU54" s="104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9"/>
      <c r="DO54" s="109"/>
      <c r="DP54" s="109"/>
      <c r="DQ54" s="109"/>
      <c r="DR54" s="109">
        <v>13</v>
      </c>
      <c r="DS54" s="109"/>
      <c r="DT54" s="109"/>
      <c r="DU54" s="109"/>
      <c r="DV54" s="109"/>
      <c r="DW54" s="109"/>
      <c r="DX54" s="109"/>
      <c r="DY54" s="109"/>
      <c r="DZ54" s="102"/>
      <c r="EA54" s="102"/>
      <c r="EB54" s="102"/>
      <c r="EC54" s="110"/>
      <c r="ED54" s="110"/>
      <c r="EE54" s="110"/>
      <c r="EF54" s="110"/>
      <c r="EG54" s="110"/>
      <c r="EH54" s="110"/>
      <c r="EI54" s="110"/>
      <c r="EJ54" s="110"/>
      <c r="EK54" s="110"/>
      <c r="EL54" s="110"/>
      <c r="EM54" s="373"/>
      <c r="EN54" s="373"/>
      <c r="EO54" s="373"/>
      <c r="EP54" s="373"/>
      <c r="EQ54" s="373"/>
      <c r="ER54" s="373"/>
      <c r="ES54" s="526"/>
      <c r="ET54" s="526"/>
      <c r="EU54" s="526"/>
      <c r="EV54" s="526"/>
      <c r="EW54" s="526"/>
      <c r="EX54" s="526"/>
      <c r="EY54" s="526"/>
      <c r="EZ54" s="526"/>
      <c r="FA54" s="649"/>
      <c r="FB54" s="649"/>
      <c r="FC54" s="649"/>
      <c r="FD54" s="649"/>
      <c r="FE54" s="649"/>
      <c r="FF54" s="649"/>
      <c r="FG54" s="649"/>
      <c r="FH54" s="649"/>
      <c r="FI54" s="649"/>
      <c r="FJ54" s="649"/>
      <c r="FK54" s="649"/>
      <c r="FL54" s="649"/>
      <c r="FM54" s="649"/>
      <c r="FN54" s="649"/>
      <c r="FO54" s="768"/>
      <c r="FP54" s="768"/>
      <c r="FQ54" s="768"/>
      <c r="FR54" s="768"/>
      <c r="FS54" s="768"/>
      <c r="FT54" s="768"/>
      <c r="FU54" s="768"/>
      <c r="FV54" s="768"/>
      <c r="FW54" s="768"/>
      <c r="FX54" s="768"/>
      <c r="FY54" s="768"/>
      <c r="FZ54" s="768"/>
      <c r="GA54" s="768"/>
      <c r="GB54" s="768"/>
      <c r="GC54" s="1663"/>
      <c r="GD54" s="1663"/>
      <c r="GE54" s="1663"/>
      <c r="GF54" s="1663"/>
      <c r="GG54" s="1663"/>
      <c r="GH54" s="1663"/>
      <c r="GI54" s="1663"/>
      <c r="GJ54" s="1667"/>
    </row>
    <row r="55" spans="1:192" s="489" customFormat="1" ht="11.1" customHeight="1" x14ac:dyDescent="0.2">
      <c r="A55" s="641"/>
      <c r="B55" s="59" t="s">
        <v>31</v>
      </c>
      <c r="C55" s="458">
        <f t="shared" si="53"/>
        <v>3</v>
      </c>
      <c r="D55" s="457">
        <f t="shared" si="54"/>
        <v>2.1897810218978103E-2</v>
      </c>
      <c r="E55" s="413">
        <f t="array" ref="E55">MIN(IF(BC55:GJ55&gt;=1,$BC$3:$GJ$3))</f>
        <v>39445</v>
      </c>
      <c r="F55" s="410">
        <f t="array" ref="F55">MAX(IF(BC55:GJ55&gt;=1,$BC$3:$GJ$3))</f>
        <v>40620</v>
      </c>
      <c r="G55" s="452">
        <f t="shared" si="55"/>
        <v>0</v>
      </c>
      <c r="H55" s="456">
        <f t="shared" si="56"/>
        <v>0</v>
      </c>
      <c r="I55" s="639" t="str">
        <f t="shared" si="57"/>
        <v>-</v>
      </c>
      <c r="J55" s="381" t="str">
        <f t="array" ref="J55">IF((G55&gt;=1),MAX(IF(BC55:GJ55=1,$BC$3:$GJ$3)),"-")</f>
        <v>-</v>
      </c>
      <c r="K55" s="775" t="str">
        <f t="array" ref="K55">IF((G55&gt;=1),MAX(IF(BC55:GJ55=1,$BC$2:$GJ$2)),"-")</f>
        <v>-</v>
      </c>
      <c r="L55" s="390">
        <f t="shared" ca="1" si="58"/>
        <v>3</v>
      </c>
      <c r="M55" s="390" t="str">
        <f t="shared" ca="1" si="59"/>
        <v>-</v>
      </c>
      <c r="N55" s="455">
        <f t="shared" si="60"/>
        <v>0</v>
      </c>
      <c r="O55" s="454">
        <f t="shared" si="61"/>
        <v>0</v>
      </c>
      <c r="P55" s="162">
        <f t="shared" si="62"/>
        <v>0</v>
      </c>
      <c r="Q55" s="453">
        <f t="shared" si="63"/>
        <v>0</v>
      </c>
      <c r="R55" s="452">
        <f t="shared" si="64"/>
        <v>0</v>
      </c>
      <c r="S55" s="451">
        <f t="shared" si="65"/>
        <v>0</v>
      </c>
      <c r="T55" s="368">
        <f t="shared" si="66"/>
        <v>0</v>
      </c>
      <c r="U55" s="163">
        <f t="shared" si="67"/>
        <v>0</v>
      </c>
      <c r="V55" s="369">
        <f t="shared" si="68"/>
        <v>2</v>
      </c>
      <c r="W55" s="164">
        <f t="shared" si="69"/>
        <v>0.66666666666666663</v>
      </c>
      <c r="X55" s="165">
        <f t="array" ref="X55">SUM(1*(BC$5:GJ$5=BC55:GJ55))-1</f>
        <v>1</v>
      </c>
      <c r="Y55" s="166">
        <f t="shared" si="70"/>
        <v>0.33333333333333331</v>
      </c>
      <c r="Z55" s="395">
        <f t="shared" si="71"/>
        <v>7.666666666666667</v>
      </c>
      <c r="AA55" s="395">
        <f t="shared" si="72"/>
        <v>13</v>
      </c>
      <c r="AB55" s="403">
        <f t="shared" si="73"/>
        <v>0.58974358974358976</v>
      </c>
      <c r="AC55" s="3487">
        <f t="shared" si="99"/>
        <v>0</v>
      </c>
      <c r="AD55" s="3488">
        <f t="shared" si="100"/>
        <v>0</v>
      </c>
      <c r="AE55" s="3489">
        <f t="shared" si="101"/>
        <v>2</v>
      </c>
      <c r="AF55" s="3490">
        <f t="shared" si="102"/>
        <v>0</v>
      </c>
      <c r="AG55" s="3491">
        <f t="shared" si="103"/>
        <v>0</v>
      </c>
      <c r="AH55" s="3492">
        <f t="shared" si="104"/>
        <v>0</v>
      </c>
      <c r="AI55" s="3493">
        <f t="shared" si="105"/>
        <v>0</v>
      </c>
      <c r="AJ55" s="3494">
        <f t="shared" si="106"/>
        <v>0</v>
      </c>
      <c r="AK55" s="3495">
        <f t="shared" si="107"/>
        <v>1</v>
      </c>
      <c r="AL55" s="3496">
        <f t="shared" si="108"/>
        <v>0</v>
      </c>
      <c r="AM55" s="3497">
        <f t="shared" si="109"/>
        <v>0</v>
      </c>
      <c r="AN55" s="3498">
        <f t="shared" si="110"/>
        <v>0</v>
      </c>
      <c r="AO55" s="3499">
        <f t="shared" si="111"/>
        <v>0</v>
      </c>
      <c r="AP55" s="3500">
        <f t="shared" si="112"/>
        <v>0</v>
      </c>
      <c r="AQ55" s="3487">
        <f t="shared" si="113"/>
        <v>0</v>
      </c>
      <c r="AR55" s="3488">
        <f t="shared" si="114"/>
        <v>0</v>
      </c>
      <c r="AS55" s="3489">
        <f t="shared" si="115"/>
        <v>0</v>
      </c>
      <c r="AT55" s="3490">
        <f t="shared" si="116"/>
        <v>0</v>
      </c>
      <c r="AU55" s="3491">
        <f t="shared" si="117"/>
        <v>0</v>
      </c>
      <c r="AV55" s="3492">
        <f t="shared" si="118"/>
        <v>0</v>
      </c>
      <c r="AW55" s="3493">
        <f t="shared" si="119"/>
        <v>0</v>
      </c>
      <c r="AX55" s="3494">
        <f t="shared" si="120"/>
        <v>0</v>
      </c>
      <c r="AY55" s="3495">
        <f t="shared" si="121"/>
        <v>0</v>
      </c>
      <c r="AZ55" s="3496">
        <f t="shared" si="122"/>
        <v>0</v>
      </c>
      <c r="BA55" s="3497">
        <f t="shared" si="123"/>
        <v>0</v>
      </c>
      <c r="BB55" s="3498">
        <f t="shared" si="124"/>
        <v>0</v>
      </c>
      <c r="BC55" s="100"/>
      <c r="BD55" s="101"/>
      <c r="BE55" s="101"/>
      <c r="BF55" s="102"/>
      <c r="BG55" s="102"/>
      <c r="BH55" s="102"/>
      <c r="BI55" s="102">
        <v>5</v>
      </c>
      <c r="BJ55" s="102"/>
      <c r="BK55" s="102"/>
      <c r="BL55" s="102"/>
      <c r="BM55" s="102">
        <v>14</v>
      </c>
      <c r="BN55" s="104"/>
      <c r="BO55" s="104"/>
      <c r="BP55" s="104"/>
      <c r="BQ55" s="104"/>
      <c r="BR55" s="104"/>
      <c r="BS55" s="104"/>
      <c r="BT55" s="104"/>
      <c r="BU55" s="104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6"/>
      <c r="CG55" s="106"/>
      <c r="CH55" s="106"/>
      <c r="CI55" s="106"/>
      <c r="CJ55" s="106"/>
      <c r="CK55" s="106"/>
      <c r="CL55" s="106">
        <v>4</v>
      </c>
      <c r="CM55" s="106"/>
      <c r="CN55" s="106"/>
      <c r="CO55" s="106"/>
      <c r="CP55" s="106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2"/>
      <c r="EA55" s="102"/>
      <c r="EB55" s="102"/>
      <c r="EC55" s="110"/>
      <c r="ED55" s="110"/>
      <c r="EE55" s="110"/>
      <c r="EF55" s="110"/>
      <c r="EG55" s="110"/>
      <c r="EH55" s="110"/>
      <c r="EI55" s="110"/>
      <c r="EJ55" s="110"/>
      <c r="EK55" s="110"/>
      <c r="EL55" s="110"/>
      <c r="EM55" s="373"/>
      <c r="EN55" s="373"/>
      <c r="EO55" s="373"/>
      <c r="EP55" s="373"/>
      <c r="EQ55" s="373"/>
      <c r="ER55" s="373"/>
      <c r="ES55" s="526"/>
      <c r="ET55" s="526"/>
      <c r="EU55" s="526"/>
      <c r="EV55" s="526"/>
      <c r="EW55" s="526"/>
      <c r="EX55" s="526"/>
      <c r="EY55" s="526"/>
      <c r="EZ55" s="526"/>
      <c r="FA55" s="649"/>
      <c r="FB55" s="649"/>
      <c r="FC55" s="649"/>
      <c r="FD55" s="649"/>
      <c r="FE55" s="649"/>
      <c r="FF55" s="649"/>
      <c r="FG55" s="649"/>
      <c r="FH55" s="649"/>
      <c r="FI55" s="649"/>
      <c r="FJ55" s="649"/>
      <c r="FK55" s="649"/>
      <c r="FL55" s="649"/>
      <c r="FM55" s="649"/>
      <c r="FN55" s="649"/>
      <c r="FO55" s="768"/>
      <c r="FP55" s="768"/>
      <c r="FQ55" s="768"/>
      <c r="FR55" s="768"/>
      <c r="FS55" s="768"/>
      <c r="FT55" s="768"/>
      <c r="FU55" s="768"/>
      <c r="FV55" s="768"/>
      <c r="FW55" s="768"/>
      <c r="FX55" s="768"/>
      <c r="FY55" s="768"/>
      <c r="FZ55" s="768"/>
      <c r="GA55" s="768"/>
      <c r="GB55" s="768"/>
      <c r="GC55" s="1663"/>
      <c r="GD55" s="1663"/>
      <c r="GE55" s="1663"/>
      <c r="GF55" s="1663"/>
      <c r="GG55" s="1663"/>
      <c r="GH55" s="1663"/>
      <c r="GI55" s="1663"/>
      <c r="GJ55" s="1667"/>
    </row>
    <row r="56" spans="1:192" s="489" customFormat="1" ht="11.1" customHeight="1" x14ac:dyDescent="0.2">
      <c r="A56" s="641" t="s">
        <v>339</v>
      </c>
      <c r="B56" s="64" t="s">
        <v>338</v>
      </c>
      <c r="C56" s="458">
        <f t="shared" si="53"/>
        <v>6</v>
      </c>
      <c r="D56" s="457">
        <f t="shared" si="54"/>
        <v>4.3795620437956206E-2</v>
      </c>
      <c r="E56" s="413">
        <f t="array" ref="E56">MIN(IF(BC56:GJ56&gt;=1,$BC$3:$GJ$3))</f>
        <v>43077</v>
      </c>
      <c r="F56" s="410">
        <f t="array" ref="F56">MAX(IF(BC56:GJ56&gt;=1,$BC$3:$GJ$3))</f>
        <v>43462</v>
      </c>
      <c r="G56" s="452">
        <f t="shared" si="55"/>
        <v>1</v>
      </c>
      <c r="H56" s="456">
        <f t="shared" si="56"/>
        <v>0.16666666666666666</v>
      </c>
      <c r="I56" s="639">
        <f t="shared" si="57"/>
        <v>1</v>
      </c>
      <c r="J56" s="381">
        <f t="array" ref="J56">IF((G56&gt;=1),MAX(IF(BC56:GJ56=1,$BC$3:$GJ$3)),"-")</f>
        <v>43259</v>
      </c>
      <c r="K56" s="775">
        <f t="array" ref="K56">IF((G56&gt;=1),MAX(IF(BC56:GJ56=1,$BC$2:$GJ$2)),"-")</f>
        <v>129</v>
      </c>
      <c r="L56" s="390">
        <f t="shared" ca="1" si="58"/>
        <v>3</v>
      </c>
      <c r="M56" s="390">
        <f t="shared" ca="1" si="59"/>
        <v>8</v>
      </c>
      <c r="N56" s="455">
        <f t="shared" si="60"/>
        <v>0</v>
      </c>
      <c r="O56" s="454">
        <f t="shared" si="61"/>
        <v>0</v>
      </c>
      <c r="P56" s="162">
        <f t="shared" si="62"/>
        <v>0</v>
      </c>
      <c r="Q56" s="453">
        <f t="shared" si="63"/>
        <v>0</v>
      </c>
      <c r="R56" s="452">
        <f t="shared" si="64"/>
        <v>1</v>
      </c>
      <c r="S56" s="451">
        <f t="shared" si="65"/>
        <v>0.16666666666666666</v>
      </c>
      <c r="T56" s="368">
        <f t="shared" si="66"/>
        <v>2</v>
      </c>
      <c r="U56" s="163">
        <f t="shared" si="67"/>
        <v>0.33333333333333331</v>
      </c>
      <c r="V56" s="369">
        <f t="shared" si="68"/>
        <v>3</v>
      </c>
      <c r="W56" s="164">
        <f t="shared" si="69"/>
        <v>0.5</v>
      </c>
      <c r="X56" s="165">
        <f t="array" ref="X56">SUM(1*(BC$5:GJ$5=BC56:GJ56))-1</f>
        <v>0</v>
      </c>
      <c r="Y56" s="166">
        <f t="shared" si="70"/>
        <v>0</v>
      </c>
      <c r="Z56" s="395">
        <f t="shared" si="71"/>
        <v>7.166666666666667</v>
      </c>
      <c r="AA56" s="395">
        <f t="shared" si="72"/>
        <v>14.5</v>
      </c>
      <c r="AB56" s="403">
        <f t="shared" si="73"/>
        <v>0.4942528735632184</v>
      </c>
      <c r="AC56" s="3487">
        <f t="shared" si="99"/>
        <v>0</v>
      </c>
      <c r="AD56" s="3488">
        <f t="shared" si="100"/>
        <v>0</v>
      </c>
      <c r="AE56" s="3489">
        <f t="shared" si="101"/>
        <v>0</v>
      </c>
      <c r="AF56" s="3490">
        <f t="shared" si="102"/>
        <v>0</v>
      </c>
      <c r="AG56" s="3491">
        <f t="shared" si="103"/>
        <v>0</v>
      </c>
      <c r="AH56" s="3492">
        <f t="shared" si="104"/>
        <v>0</v>
      </c>
      <c r="AI56" s="3493">
        <f t="shared" si="105"/>
        <v>0</v>
      </c>
      <c r="AJ56" s="3494">
        <f t="shared" si="106"/>
        <v>0</v>
      </c>
      <c r="AK56" s="3495">
        <f t="shared" si="107"/>
        <v>0</v>
      </c>
      <c r="AL56" s="3496">
        <f t="shared" si="108"/>
        <v>0</v>
      </c>
      <c r="AM56" s="3497">
        <f t="shared" si="109"/>
        <v>0</v>
      </c>
      <c r="AN56" s="3498">
        <f t="shared" si="110"/>
        <v>0</v>
      </c>
      <c r="AO56" s="3499">
        <f t="shared" si="111"/>
        <v>0</v>
      </c>
      <c r="AP56" s="3500">
        <f t="shared" si="112"/>
        <v>0</v>
      </c>
      <c r="AQ56" s="3487">
        <f t="shared" si="113"/>
        <v>0</v>
      </c>
      <c r="AR56" s="3488">
        <f t="shared" si="114"/>
        <v>0</v>
      </c>
      <c r="AS56" s="3489">
        <f t="shared" si="115"/>
        <v>0</v>
      </c>
      <c r="AT56" s="3490">
        <f t="shared" si="116"/>
        <v>0</v>
      </c>
      <c r="AU56" s="3491">
        <f t="shared" si="117"/>
        <v>0</v>
      </c>
      <c r="AV56" s="3492">
        <f t="shared" si="118"/>
        <v>0</v>
      </c>
      <c r="AW56" s="3493">
        <f t="shared" si="119"/>
        <v>0</v>
      </c>
      <c r="AX56" s="3494">
        <f t="shared" si="120"/>
        <v>0</v>
      </c>
      <c r="AY56" s="3495">
        <f t="shared" si="121"/>
        <v>3</v>
      </c>
      <c r="AZ56" s="3496">
        <f t="shared" si="122"/>
        <v>1</v>
      </c>
      <c r="BA56" s="3497">
        <f t="shared" si="123"/>
        <v>3</v>
      </c>
      <c r="BB56" s="3498">
        <f t="shared" si="124"/>
        <v>0</v>
      </c>
      <c r="BC56" s="100"/>
      <c r="BD56" s="101"/>
      <c r="BE56" s="101"/>
      <c r="BF56" s="102"/>
      <c r="BG56" s="102"/>
      <c r="BH56" s="102"/>
      <c r="BI56" s="102"/>
      <c r="BJ56" s="102"/>
      <c r="BK56" s="102"/>
      <c r="BL56" s="102"/>
      <c r="BM56" s="102"/>
      <c r="BN56" s="104"/>
      <c r="BO56" s="104"/>
      <c r="BP56" s="104"/>
      <c r="BQ56" s="104"/>
      <c r="BR56" s="104"/>
      <c r="BS56" s="104"/>
      <c r="BT56" s="104"/>
      <c r="BU56" s="104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2"/>
      <c r="EA56" s="102"/>
      <c r="EB56" s="102"/>
      <c r="EC56" s="110"/>
      <c r="ED56" s="110"/>
      <c r="EE56" s="110"/>
      <c r="EF56" s="110"/>
      <c r="EG56" s="110"/>
      <c r="EH56" s="110"/>
      <c r="EI56" s="110"/>
      <c r="EJ56" s="110"/>
      <c r="EK56" s="110"/>
      <c r="EL56" s="110"/>
      <c r="EM56" s="373"/>
      <c r="EN56" s="373"/>
      <c r="EO56" s="373"/>
      <c r="EP56" s="373"/>
      <c r="EQ56" s="373"/>
      <c r="ER56" s="373"/>
      <c r="ES56" s="526"/>
      <c r="ET56" s="526"/>
      <c r="EU56" s="526"/>
      <c r="EV56" s="526"/>
      <c r="EW56" s="526"/>
      <c r="EX56" s="526"/>
      <c r="EY56" s="526"/>
      <c r="EZ56" s="526"/>
      <c r="FA56" s="649"/>
      <c r="FB56" s="649"/>
      <c r="FC56" s="649"/>
      <c r="FD56" s="649"/>
      <c r="FE56" s="649"/>
      <c r="FF56" s="649"/>
      <c r="FG56" s="649"/>
      <c r="FH56" s="649"/>
      <c r="FI56" s="649"/>
      <c r="FJ56" s="649"/>
      <c r="FK56" s="649"/>
      <c r="FL56" s="649"/>
      <c r="FM56" s="649"/>
      <c r="FN56" s="649"/>
      <c r="FO56" s="768"/>
      <c r="FP56" s="768"/>
      <c r="FQ56" s="768"/>
      <c r="FR56" s="768">
        <v>5</v>
      </c>
      <c r="FS56" s="768"/>
      <c r="FT56" s="768"/>
      <c r="FU56" s="768"/>
      <c r="FV56" s="768"/>
      <c r="FW56" s="768"/>
      <c r="FX56" s="768">
        <v>11</v>
      </c>
      <c r="FY56" s="768"/>
      <c r="FZ56" s="768"/>
      <c r="GA56" s="768">
        <v>1</v>
      </c>
      <c r="GB56" s="768"/>
      <c r="GC56" s="1663"/>
      <c r="GD56" s="1663"/>
      <c r="GE56" s="1663"/>
      <c r="GF56" s="1663">
        <v>12</v>
      </c>
      <c r="GG56" s="1663">
        <v>4</v>
      </c>
      <c r="GH56" s="1663">
        <v>10</v>
      </c>
      <c r="GI56" s="1663"/>
      <c r="GJ56" s="1667"/>
    </row>
    <row r="57" spans="1:192" s="489" customFormat="1" ht="11.1" customHeight="1" x14ac:dyDescent="0.2">
      <c r="A57" s="641" t="s">
        <v>348</v>
      </c>
      <c r="B57" s="59" t="s">
        <v>346</v>
      </c>
      <c r="C57" s="458">
        <f t="shared" si="53"/>
        <v>4</v>
      </c>
      <c r="D57" s="457">
        <f t="shared" si="54"/>
        <v>2.9197080291970802E-2</v>
      </c>
      <c r="E57" s="413">
        <f t="array" ref="E57">MIN(IF(BC57:GJ57&gt;=1,$BC$3:$GJ$3))</f>
        <v>43245</v>
      </c>
      <c r="F57" s="410">
        <f t="array" ref="F57">MAX(IF(BC57:GJ57&gt;=1,$BC$3:$GJ$3))</f>
        <v>43490</v>
      </c>
      <c r="G57" s="452">
        <f t="shared" si="55"/>
        <v>0</v>
      </c>
      <c r="H57" s="456">
        <f t="shared" si="56"/>
        <v>0</v>
      </c>
      <c r="I57" s="639" t="str">
        <f t="shared" si="57"/>
        <v>-</v>
      </c>
      <c r="J57" s="381" t="str">
        <f t="array" ref="J57">IF((G57&gt;=1),MAX(IF(BC57:GJ57=1,$BC$3:$GJ$3)),"-")</f>
        <v>-</v>
      </c>
      <c r="K57" s="775" t="str">
        <f t="array" ref="K57">IF((G57&gt;=1),MAX(IF(BC57:GJ57=1,$BC$2:$GJ$2)),"-")</f>
        <v>-</v>
      </c>
      <c r="L57" s="390">
        <f t="shared" ca="1" si="58"/>
        <v>4</v>
      </c>
      <c r="M57" s="390" t="str">
        <f t="shared" ca="1" si="59"/>
        <v>-</v>
      </c>
      <c r="N57" s="455">
        <f t="shared" si="60"/>
        <v>0</v>
      </c>
      <c r="O57" s="454">
        <f t="shared" si="61"/>
        <v>0</v>
      </c>
      <c r="P57" s="162">
        <f t="shared" si="62"/>
        <v>0</v>
      </c>
      <c r="Q57" s="453">
        <f t="shared" si="63"/>
        <v>0</v>
      </c>
      <c r="R57" s="452">
        <f t="shared" si="64"/>
        <v>0</v>
      </c>
      <c r="S57" s="451">
        <f t="shared" si="65"/>
        <v>0</v>
      </c>
      <c r="T57" s="368">
        <f t="shared" si="66"/>
        <v>0</v>
      </c>
      <c r="U57" s="163">
        <f t="shared" si="67"/>
        <v>0</v>
      </c>
      <c r="V57" s="369">
        <f t="shared" si="68"/>
        <v>1</v>
      </c>
      <c r="W57" s="164">
        <f t="shared" si="69"/>
        <v>0.25</v>
      </c>
      <c r="X57" s="165">
        <f t="array" ref="X57">SUM(1*(BC$5:GJ$5=BC57:GJ57))-1</f>
        <v>1</v>
      </c>
      <c r="Y57" s="166">
        <f t="shared" si="70"/>
        <v>0.25</v>
      </c>
      <c r="Z57" s="395">
        <f t="shared" si="71"/>
        <v>10.25</v>
      </c>
      <c r="AA57" s="395">
        <f t="shared" si="72"/>
        <v>14.25</v>
      </c>
      <c r="AB57" s="403">
        <f t="shared" si="73"/>
        <v>0.7192982456140351</v>
      </c>
      <c r="AC57" s="3487">
        <f t="shared" si="99"/>
        <v>0</v>
      </c>
      <c r="AD57" s="3488">
        <f t="shared" si="100"/>
        <v>0</v>
      </c>
      <c r="AE57" s="3489">
        <f t="shared" si="101"/>
        <v>0</v>
      </c>
      <c r="AF57" s="3490">
        <f t="shared" si="102"/>
        <v>0</v>
      </c>
      <c r="AG57" s="3491">
        <f t="shared" si="103"/>
        <v>0</v>
      </c>
      <c r="AH57" s="3492">
        <f t="shared" si="104"/>
        <v>0</v>
      </c>
      <c r="AI57" s="3493">
        <f t="shared" si="105"/>
        <v>0</v>
      </c>
      <c r="AJ57" s="3494">
        <f t="shared" si="106"/>
        <v>0</v>
      </c>
      <c r="AK57" s="3495">
        <f t="shared" si="107"/>
        <v>0</v>
      </c>
      <c r="AL57" s="3496">
        <f t="shared" si="108"/>
        <v>0</v>
      </c>
      <c r="AM57" s="3497">
        <f t="shared" si="109"/>
        <v>0</v>
      </c>
      <c r="AN57" s="3498">
        <f t="shared" si="110"/>
        <v>0</v>
      </c>
      <c r="AO57" s="3499">
        <f t="shared" si="111"/>
        <v>0</v>
      </c>
      <c r="AP57" s="3500">
        <f t="shared" si="112"/>
        <v>0</v>
      </c>
      <c r="AQ57" s="3487">
        <f t="shared" si="113"/>
        <v>0</v>
      </c>
      <c r="AR57" s="3488">
        <f t="shared" si="114"/>
        <v>0</v>
      </c>
      <c r="AS57" s="3489">
        <f t="shared" si="115"/>
        <v>0</v>
      </c>
      <c r="AT57" s="3490">
        <f t="shared" si="116"/>
        <v>0</v>
      </c>
      <c r="AU57" s="3491">
        <f t="shared" si="117"/>
        <v>0</v>
      </c>
      <c r="AV57" s="3492">
        <f t="shared" si="118"/>
        <v>0</v>
      </c>
      <c r="AW57" s="3493">
        <f t="shared" si="119"/>
        <v>0</v>
      </c>
      <c r="AX57" s="3494">
        <f t="shared" si="120"/>
        <v>0</v>
      </c>
      <c r="AY57" s="3495">
        <f t="shared" si="121"/>
        <v>2</v>
      </c>
      <c r="AZ57" s="3496">
        <f t="shared" si="122"/>
        <v>0</v>
      </c>
      <c r="BA57" s="3497">
        <f t="shared" si="123"/>
        <v>2</v>
      </c>
      <c r="BB57" s="3498">
        <f t="shared" si="124"/>
        <v>0</v>
      </c>
      <c r="BC57" s="100"/>
      <c r="BD57" s="101"/>
      <c r="BE57" s="101"/>
      <c r="BF57" s="102"/>
      <c r="BG57" s="102"/>
      <c r="BH57" s="102"/>
      <c r="BI57" s="102"/>
      <c r="BJ57" s="102"/>
      <c r="BK57" s="102"/>
      <c r="BL57" s="102"/>
      <c r="BM57" s="102"/>
      <c r="BN57" s="104"/>
      <c r="BO57" s="104"/>
      <c r="BP57" s="104"/>
      <c r="BQ57" s="104"/>
      <c r="BR57" s="104"/>
      <c r="BS57" s="104"/>
      <c r="BT57" s="104"/>
      <c r="BU57" s="104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2"/>
      <c r="EA57" s="102"/>
      <c r="EB57" s="102"/>
      <c r="EC57" s="110"/>
      <c r="ED57" s="110"/>
      <c r="EE57" s="110"/>
      <c r="EF57" s="110"/>
      <c r="EG57" s="110"/>
      <c r="EH57" s="110"/>
      <c r="EI57" s="110"/>
      <c r="EJ57" s="110"/>
      <c r="EK57" s="110"/>
      <c r="EL57" s="110"/>
      <c r="EM57" s="373"/>
      <c r="EN57" s="373"/>
      <c r="EO57" s="373"/>
      <c r="EP57" s="373"/>
      <c r="EQ57" s="373"/>
      <c r="ER57" s="373"/>
      <c r="ES57" s="526"/>
      <c r="ET57" s="526"/>
      <c r="EU57" s="526"/>
      <c r="EV57" s="526"/>
      <c r="EW57" s="526"/>
      <c r="EX57" s="526"/>
      <c r="EY57" s="526"/>
      <c r="EZ57" s="526"/>
      <c r="FA57" s="649"/>
      <c r="FB57" s="649"/>
      <c r="FC57" s="649"/>
      <c r="FD57" s="649"/>
      <c r="FE57" s="649"/>
      <c r="FF57" s="649"/>
      <c r="FG57" s="649"/>
      <c r="FH57" s="649"/>
      <c r="FI57" s="649"/>
      <c r="FJ57" s="649"/>
      <c r="FK57" s="649"/>
      <c r="FL57" s="649"/>
      <c r="FM57" s="649"/>
      <c r="FN57" s="649"/>
      <c r="FO57" s="768"/>
      <c r="FP57" s="768"/>
      <c r="FQ57" s="768"/>
      <c r="FR57" s="768"/>
      <c r="FS57" s="768"/>
      <c r="FT57" s="768"/>
      <c r="FU57" s="768"/>
      <c r="FV57" s="768"/>
      <c r="FW57" s="768"/>
      <c r="FX57" s="768"/>
      <c r="FY57" s="768"/>
      <c r="FZ57" s="768">
        <v>8</v>
      </c>
      <c r="GA57" s="768">
        <v>15</v>
      </c>
      <c r="GB57" s="768"/>
      <c r="GC57" s="1663"/>
      <c r="GD57" s="1663"/>
      <c r="GE57" s="1663"/>
      <c r="GF57" s="1663"/>
      <c r="GG57" s="1663">
        <v>8</v>
      </c>
      <c r="GH57" s="1663"/>
      <c r="GI57" s="1663">
        <v>10</v>
      </c>
      <c r="GJ57" s="1667"/>
    </row>
    <row r="58" spans="1:192" s="489" customFormat="1" ht="11.1" customHeight="1" x14ac:dyDescent="0.2">
      <c r="A58" s="641"/>
      <c r="B58" s="59" t="s">
        <v>52</v>
      </c>
      <c r="C58" s="458">
        <f t="shared" si="53"/>
        <v>1</v>
      </c>
      <c r="D58" s="457">
        <f t="shared" si="54"/>
        <v>7.2992700729927005E-3</v>
      </c>
      <c r="E58" s="413">
        <f t="array" ref="E58">MIN(IF(BC58:GJ58&gt;=1,$BC$3:$GJ$3))</f>
        <v>39227</v>
      </c>
      <c r="F58" s="410">
        <f t="array" ref="F58">MAX(IF(BC58:GJ58&gt;=1,$BC$3:$GJ$3))</f>
        <v>39227</v>
      </c>
      <c r="G58" s="452">
        <f t="shared" si="55"/>
        <v>0</v>
      </c>
      <c r="H58" s="456">
        <f t="shared" si="56"/>
        <v>0</v>
      </c>
      <c r="I58" s="639" t="str">
        <f t="shared" si="57"/>
        <v>-</v>
      </c>
      <c r="J58" s="381" t="str">
        <f t="array" ref="J58">IF((G58&gt;=1),MAX(IF(BC58:GJ58=1,$BC$3:$GJ$3)),"-")</f>
        <v>-</v>
      </c>
      <c r="K58" s="775" t="str">
        <f t="array" ref="K58">IF((G58&gt;=1),MAX(IF(BC58:GJ58=1,$BC$2:$GJ$2)),"-")</f>
        <v>-</v>
      </c>
      <c r="L58" s="390">
        <f t="shared" ca="1" si="58"/>
        <v>1</v>
      </c>
      <c r="M58" s="390" t="str">
        <f t="shared" ca="1" si="59"/>
        <v>-</v>
      </c>
      <c r="N58" s="455">
        <f t="shared" si="60"/>
        <v>0</v>
      </c>
      <c r="O58" s="454">
        <f t="shared" si="61"/>
        <v>0</v>
      </c>
      <c r="P58" s="162">
        <f t="shared" si="62"/>
        <v>0</v>
      </c>
      <c r="Q58" s="453">
        <f t="shared" si="63"/>
        <v>0</v>
      </c>
      <c r="R58" s="452">
        <f t="shared" si="64"/>
        <v>0</v>
      </c>
      <c r="S58" s="451">
        <f t="shared" si="65"/>
        <v>0</v>
      </c>
      <c r="T58" s="368">
        <f t="shared" si="66"/>
        <v>0</v>
      </c>
      <c r="U58" s="163">
        <f t="shared" si="67"/>
        <v>0</v>
      </c>
      <c r="V58" s="369">
        <f t="shared" si="68"/>
        <v>0</v>
      </c>
      <c r="W58" s="164">
        <f t="shared" si="69"/>
        <v>0</v>
      </c>
      <c r="X58" s="165">
        <f t="array" ref="X58">SUM(1*(BC$5:GJ$5=BC58:GJ58))-1</f>
        <v>1</v>
      </c>
      <c r="Y58" s="166">
        <f t="shared" si="70"/>
        <v>1</v>
      </c>
      <c r="Z58" s="395">
        <f t="shared" si="71"/>
        <v>13</v>
      </c>
      <c r="AA58" s="395">
        <f t="shared" si="72"/>
        <v>13</v>
      </c>
      <c r="AB58" s="403">
        <f t="shared" si="73"/>
        <v>1</v>
      </c>
      <c r="AC58" s="3487">
        <f t="shared" si="99"/>
        <v>1</v>
      </c>
      <c r="AD58" s="3488">
        <f t="shared" si="100"/>
        <v>0</v>
      </c>
      <c r="AE58" s="3489">
        <f t="shared" si="101"/>
        <v>0</v>
      </c>
      <c r="AF58" s="3490">
        <f t="shared" si="102"/>
        <v>0</v>
      </c>
      <c r="AG58" s="3491">
        <f t="shared" si="103"/>
        <v>0</v>
      </c>
      <c r="AH58" s="3492">
        <f t="shared" si="104"/>
        <v>0</v>
      </c>
      <c r="AI58" s="3493">
        <f t="shared" si="105"/>
        <v>0</v>
      </c>
      <c r="AJ58" s="3494">
        <f t="shared" si="106"/>
        <v>0</v>
      </c>
      <c r="AK58" s="3495">
        <f t="shared" si="107"/>
        <v>0</v>
      </c>
      <c r="AL58" s="3496">
        <f t="shared" si="108"/>
        <v>0</v>
      </c>
      <c r="AM58" s="3497">
        <f t="shared" si="109"/>
        <v>0</v>
      </c>
      <c r="AN58" s="3498">
        <f t="shared" si="110"/>
        <v>0</v>
      </c>
      <c r="AO58" s="3499">
        <f t="shared" si="111"/>
        <v>0</v>
      </c>
      <c r="AP58" s="3500">
        <f t="shared" si="112"/>
        <v>0</v>
      </c>
      <c r="AQ58" s="3487">
        <f t="shared" si="113"/>
        <v>0</v>
      </c>
      <c r="AR58" s="3488">
        <f t="shared" si="114"/>
        <v>0</v>
      </c>
      <c r="AS58" s="3489">
        <f t="shared" si="115"/>
        <v>0</v>
      </c>
      <c r="AT58" s="3490">
        <f t="shared" si="116"/>
        <v>0</v>
      </c>
      <c r="AU58" s="3491">
        <f t="shared" si="117"/>
        <v>0</v>
      </c>
      <c r="AV58" s="3492">
        <f t="shared" si="118"/>
        <v>0</v>
      </c>
      <c r="AW58" s="3493">
        <f t="shared" si="119"/>
        <v>0</v>
      </c>
      <c r="AX58" s="3494">
        <f t="shared" si="120"/>
        <v>0</v>
      </c>
      <c r="AY58" s="3495">
        <f t="shared" si="121"/>
        <v>0</v>
      </c>
      <c r="AZ58" s="3496">
        <f t="shared" si="122"/>
        <v>0</v>
      </c>
      <c r="BA58" s="3497">
        <f t="shared" si="123"/>
        <v>0</v>
      </c>
      <c r="BB58" s="3498">
        <f t="shared" si="124"/>
        <v>0</v>
      </c>
      <c r="BC58" s="111">
        <v>13</v>
      </c>
      <c r="BD58" s="109"/>
      <c r="BE58" s="109"/>
      <c r="BF58" s="102"/>
      <c r="BG58" s="102"/>
      <c r="BH58" s="102"/>
      <c r="BI58" s="102"/>
      <c r="BJ58" s="102"/>
      <c r="BK58" s="102"/>
      <c r="BL58" s="102"/>
      <c r="BM58" s="102"/>
      <c r="BN58" s="103"/>
      <c r="BO58" s="103"/>
      <c r="BP58" s="103"/>
      <c r="BQ58" s="103"/>
      <c r="BR58" s="103"/>
      <c r="BS58" s="103"/>
      <c r="BT58" s="103"/>
      <c r="BU58" s="104"/>
      <c r="BV58" s="105"/>
      <c r="BW58" s="105"/>
      <c r="BX58" s="105"/>
      <c r="BY58" s="105"/>
      <c r="BZ58" s="105"/>
      <c r="CA58" s="105"/>
      <c r="CB58" s="105"/>
      <c r="CC58" s="105"/>
      <c r="CD58" s="105"/>
      <c r="CE58" s="105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2"/>
      <c r="EA58" s="102"/>
      <c r="EB58" s="102"/>
      <c r="EC58" s="110"/>
      <c r="ED58" s="110"/>
      <c r="EE58" s="110"/>
      <c r="EF58" s="110"/>
      <c r="EG58" s="110"/>
      <c r="EH58" s="110"/>
      <c r="EI58" s="110"/>
      <c r="EJ58" s="110"/>
      <c r="EK58" s="110"/>
      <c r="EL58" s="110"/>
      <c r="EM58" s="373"/>
      <c r="EN58" s="373"/>
      <c r="EO58" s="373"/>
      <c r="EP58" s="373"/>
      <c r="EQ58" s="373"/>
      <c r="ER58" s="373"/>
      <c r="ES58" s="526"/>
      <c r="ET58" s="526"/>
      <c r="EU58" s="526"/>
      <c r="EV58" s="526"/>
      <c r="EW58" s="526"/>
      <c r="EX58" s="526"/>
      <c r="EY58" s="526"/>
      <c r="EZ58" s="526"/>
      <c r="FA58" s="649"/>
      <c r="FB58" s="649"/>
      <c r="FC58" s="649"/>
      <c r="FD58" s="649"/>
      <c r="FE58" s="649"/>
      <c r="FF58" s="649"/>
      <c r="FG58" s="649"/>
      <c r="FH58" s="649"/>
      <c r="FI58" s="649"/>
      <c r="FJ58" s="649"/>
      <c r="FK58" s="649"/>
      <c r="FL58" s="649"/>
      <c r="FM58" s="649"/>
      <c r="FN58" s="649"/>
      <c r="FO58" s="768"/>
      <c r="FP58" s="768"/>
      <c r="FQ58" s="768"/>
      <c r="FR58" s="768"/>
      <c r="FS58" s="768"/>
      <c r="FT58" s="768"/>
      <c r="FU58" s="768"/>
      <c r="FV58" s="768"/>
      <c r="FW58" s="768"/>
      <c r="FX58" s="768"/>
      <c r="FY58" s="768"/>
      <c r="FZ58" s="768"/>
      <c r="GA58" s="768"/>
      <c r="GB58" s="768"/>
      <c r="GC58" s="1663"/>
      <c r="GD58" s="1663"/>
      <c r="GE58" s="1663"/>
      <c r="GF58" s="1663"/>
      <c r="GG58" s="1663"/>
      <c r="GH58" s="1663"/>
      <c r="GI58" s="1663"/>
      <c r="GJ58" s="1667"/>
    </row>
    <row r="59" spans="1:192" s="489" customFormat="1" ht="11.1" customHeight="1" x14ac:dyDescent="0.2">
      <c r="A59" s="641" t="s">
        <v>280</v>
      </c>
      <c r="B59" s="59" t="s">
        <v>279</v>
      </c>
      <c r="C59" s="458">
        <f t="shared" si="53"/>
        <v>13</v>
      </c>
      <c r="D59" s="457">
        <f t="shared" si="54"/>
        <v>9.4890510948905105E-2</v>
      </c>
      <c r="E59" s="413">
        <f t="array" ref="E59">MIN(IF(BC59:GJ59&gt;=1,$BC$3:$GJ$3))</f>
        <v>42307</v>
      </c>
      <c r="F59" s="410">
        <f t="array" ref="F59">MAX(IF(BC59:GJ59&gt;=1,$BC$3:$GJ$3))</f>
        <v>43007</v>
      </c>
      <c r="G59" s="452">
        <f t="shared" si="55"/>
        <v>0</v>
      </c>
      <c r="H59" s="456">
        <f t="shared" si="56"/>
        <v>0</v>
      </c>
      <c r="I59" s="639" t="str">
        <f t="shared" si="57"/>
        <v>-</v>
      </c>
      <c r="J59" s="381" t="str">
        <f t="array" ref="J59">IF((G59&gt;=1),MAX(IF(BC59:GJ59=1,$BC$3:$GJ$3)),"-")</f>
        <v>-</v>
      </c>
      <c r="K59" s="775" t="str">
        <f t="array" ref="K59">IF((G59&gt;=1),MAX(IF(BC59:GJ59=1,$BC$2:$GJ$2)),"-")</f>
        <v>-</v>
      </c>
      <c r="L59" s="390">
        <f t="shared" ca="1" si="58"/>
        <v>13</v>
      </c>
      <c r="M59" s="390" t="str">
        <f t="shared" ca="1" si="59"/>
        <v>-</v>
      </c>
      <c r="N59" s="455">
        <f t="shared" si="60"/>
        <v>3</v>
      </c>
      <c r="O59" s="454">
        <f t="shared" si="61"/>
        <v>0.23076923076923078</v>
      </c>
      <c r="P59" s="162">
        <f t="shared" si="62"/>
        <v>2</v>
      </c>
      <c r="Q59" s="453">
        <f t="shared" si="63"/>
        <v>0.15384615384615385</v>
      </c>
      <c r="R59" s="452">
        <f t="shared" si="64"/>
        <v>5</v>
      </c>
      <c r="S59" s="451">
        <f t="shared" si="65"/>
        <v>0.38461538461538464</v>
      </c>
      <c r="T59" s="368">
        <f t="shared" si="66"/>
        <v>5</v>
      </c>
      <c r="U59" s="163">
        <f t="shared" si="67"/>
        <v>0.38461538461538464</v>
      </c>
      <c r="V59" s="369">
        <f t="shared" si="68"/>
        <v>7</v>
      </c>
      <c r="W59" s="164">
        <f t="shared" si="69"/>
        <v>0.53846153846153844</v>
      </c>
      <c r="X59" s="165">
        <f t="array" ref="X59">SUM(1*(BC$5:GJ$5=BC59:GJ59))-1</f>
        <v>2</v>
      </c>
      <c r="Y59" s="166">
        <f t="shared" si="70"/>
        <v>0.15384615384615385</v>
      </c>
      <c r="Z59" s="395">
        <f t="shared" si="71"/>
        <v>8.3076923076923084</v>
      </c>
      <c r="AA59" s="395">
        <f t="shared" si="72"/>
        <v>15.692307692307692</v>
      </c>
      <c r="AB59" s="403">
        <f t="shared" si="73"/>
        <v>0.52941176470588247</v>
      </c>
      <c r="AC59" s="3487">
        <f t="shared" si="99"/>
        <v>0</v>
      </c>
      <c r="AD59" s="3488">
        <f t="shared" si="100"/>
        <v>0</v>
      </c>
      <c r="AE59" s="3489">
        <f t="shared" si="101"/>
        <v>0</v>
      </c>
      <c r="AF59" s="3490">
        <f t="shared" si="102"/>
        <v>0</v>
      </c>
      <c r="AG59" s="3491">
        <f t="shared" si="103"/>
        <v>0</v>
      </c>
      <c r="AH59" s="3492">
        <f t="shared" si="104"/>
        <v>0</v>
      </c>
      <c r="AI59" s="3493">
        <f t="shared" si="105"/>
        <v>0</v>
      </c>
      <c r="AJ59" s="3494">
        <f t="shared" si="106"/>
        <v>0</v>
      </c>
      <c r="AK59" s="3495">
        <f t="shared" si="107"/>
        <v>0</v>
      </c>
      <c r="AL59" s="3496">
        <f t="shared" si="108"/>
        <v>0</v>
      </c>
      <c r="AM59" s="3497">
        <f t="shared" si="109"/>
        <v>0</v>
      </c>
      <c r="AN59" s="3498">
        <f t="shared" si="110"/>
        <v>0</v>
      </c>
      <c r="AO59" s="3499">
        <f t="shared" si="111"/>
        <v>0</v>
      </c>
      <c r="AP59" s="3500">
        <f t="shared" si="112"/>
        <v>0</v>
      </c>
      <c r="AQ59" s="3487">
        <f t="shared" si="113"/>
        <v>0</v>
      </c>
      <c r="AR59" s="3488">
        <f t="shared" si="114"/>
        <v>0</v>
      </c>
      <c r="AS59" s="3489">
        <f t="shared" si="115"/>
        <v>0</v>
      </c>
      <c r="AT59" s="3490">
        <f t="shared" si="116"/>
        <v>0</v>
      </c>
      <c r="AU59" s="3491">
        <f t="shared" si="117"/>
        <v>7</v>
      </c>
      <c r="AV59" s="3492">
        <f t="shared" si="118"/>
        <v>0</v>
      </c>
      <c r="AW59" s="3493">
        <f t="shared" si="119"/>
        <v>5</v>
      </c>
      <c r="AX59" s="3494">
        <f t="shared" si="120"/>
        <v>0</v>
      </c>
      <c r="AY59" s="3495">
        <f t="shared" si="121"/>
        <v>1</v>
      </c>
      <c r="AZ59" s="3496">
        <f t="shared" si="122"/>
        <v>0</v>
      </c>
      <c r="BA59" s="3497">
        <f t="shared" si="123"/>
        <v>0</v>
      </c>
      <c r="BB59" s="3498">
        <f t="shared" si="124"/>
        <v>0</v>
      </c>
      <c r="BC59" s="111"/>
      <c r="BD59" s="109"/>
      <c r="BE59" s="109"/>
      <c r="BF59" s="102"/>
      <c r="BG59" s="102"/>
      <c r="BH59" s="102"/>
      <c r="BI59" s="102"/>
      <c r="BJ59" s="102"/>
      <c r="BK59" s="102"/>
      <c r="BL59" s="102"/>
      <c r="BM59" s="102"/>
      <c r="BN59" s="103"/>
      <c r="BO59" s="103"/>
      <c r="BP59" s="103"/>
      <c r="BQ59" s="103"/>
      <c r="BR59" s="103"/>
      <c r="BS59" s="103"/>
      <c r="BT59" s="103"/>
      <c r="BU59" s="104"/>
      <c r="BV59" s="105"/>
      <c r="BW59" s="105"/>
      <c r="BX59" s="105"/>
      <c r="BY59" s="105"/>
      <c r="BZ59" s="105"/>
      <c r="CA59" s="105"/>
      <c r="CB59" s="105"/>
      <c r="CC59" s="105"/>
      <c r="CD59" s="105"/>
      <c r="CE59" s="105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2"/>
      <c r="EA59" s="102"/>
      <c r="EB59" s="102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373"/>
      <c r="EN59" s="373"/>
      <c r="EO59" s="373"/>
      <c r="EP59" s="373">
        <v>15</v>
      </c>
      <c r="EQ59" s="373"/>
      <c r="ER59" s="373"/>
      <c r="ES59" s="526">
        <v>18</v>
      </c>
      <c r="ET59" s="526"/>
      <c r="EU59" s="526">
        <v>9</v>
      </c>
      <c r="EV59" s="526">
        <v>3</v>
      </c>
      <c r="EW59" s="526">
        <v>13</v>
      </c>
      <c r="EX59" s="526">
        <v>15</v>
      </c>
      <c r="EY59" s="526">
        <v>2</v>
      </c>
      <c r="EZ59" s="526"/>
      <c r="FA59" s="649"/>
      <c r="FB59" s="649"/>
      <c r="FC59" s="649">
        <v>2</v>
      </c>
      <c r="FD59" s="649">
        <v>3</v>
      </c>
      <c r="FE59" s="649"/>
      <c r="FF59" s="649">
        <v>6</v>
      </c>
      <c r="FG59" s="649"/>
      <c r="FH59" s="649"/>
      <c r="FI59" s="649"/>
      <c r="FJ59" s="649">
        <v>2</v>
      </c>
      <c r="FK59" s="649"/>
      <c r="FL59" s="649"/>
      <c r="FM59" s="649">
        <v>11</v>
      </c>
      <c r="FN59" s="649"/>
      <c r="FO59" s="768"/>
      <c r="FP59" s="768">
        <v>9</v>
      </c>
      <c r="FQ59" s="768"/>
      <c r="FR59" s="768"/>
      <c r="FS59" s="768"/>
      <c r="FT59" s="768"/>
      <c r="FU59" s="768"/>
      <c r="FV59" s="768"/>
      <c r="FW59" s="768"/>
      <c r="FX59" s="768"/>
      <c r="FY59" s="768"/>
      <c r="FZ59" s="768"/>
      <c r="GA59" s="768"/>
      <c r="GB59" s="768"/>
      <c r="GC59" s="1663"/>
      <c r="GD59" s="1663"/>
      <c r="GE59" s="1663"/>
      <c r="GF59" s="1663"/>
      <c r="GG59" s="1663"/>
      <c r="GH59" s="1663"/>
      <c r="GI59" s="1663"/>
      <c r="GJ59" s="1667"/>
    </row>
    <row r="60" spans="1:192" s="489" customFormat="1" ht="11.1" customHeight="1" x14ac:dyDescent="0.2">
      <c r="A60" s="641" t="s">
        <v>97</v>
      </c>
      <c r="B60" s="62" t="s">
        <v>138</v>
      </c>
      <c r="C60" s="458">
        <f t="shared" si="53"/>
        <v>74</v>
      </c>
      <c r="D60" s="457">
        <f t="shared" si="54"/>
        <v>0.54014598540145986</v>
      </c>
      <c r="E60" s="413">
        <f t="array" ref="E60">MIN(IF(BC60:GJ60&gt;=1,$BC$3:$GJ$3))</f>
        <v>40809</v>
      </c>
      <c r="F60" s="410">
        <f t="array" ref="F60">MAX(IF(BC60:GJ60&gt;=1,$BC$3:$GJ$3))</f>
        <v>43490</v>
      </c>
      <c r="G60" s="452">
        <f t="shared" si="55"/>
        <v>2</v>
      </c>
      <c r="H60" s="456">
        <f t="shared" si="56"/>
        <v>2.7027027027027029E-2</v>
      </c>
      <c r="I60" s="639">
        <f t="shared" si="57"/>
        <v>0.4</v>
      </c>
      <c r="J60" s="381">
        <f t="array" ref="J60">IF((G60&gt;=1),MAX(IF(BC60:GJ60=1,$BC$3:$GJ$3)),"-")</f>
        <v>42734</v>
      </c>
      <c r="K60" s="775">
        <f t="array" ref="K60">IF((G60&gt;=1),MAX(IF(BC60:GJ60=1,$BC$2:$GJ$2)),"-")</f>
        <v>109</v>
      </c>
      <c r="L60" s="390">
        <f t="shared" ca="1" si="58"/>
        <v>25</v>
      </c>
      <c r="M60" s="390">
        <f t="shared" ca="1" si="59"/>
        <v>28</v>
      </c>
      <c r="N60" s="455">
        <f t="shared" si="60"/>
        <v>3</v>
      </c>
      <c r="O60" s="454">
        <f t="shared" si="61"/>
        <v>4.0540540540540543E-2</v>
      </c>
      <c r="P60" s="162">
        <f t="shared" si="62"/>
        <v>3</v>
      </c>
      <c r="Q60" s="453">
        <f t="shared" si="63"/>
        <v>4.0540540540540543E-2</v>
      </c>
      <c r="R60" s="452">
        <f t="shared" si="64"/>
        <v>8</v>
      </c>
      <c r="S60" s="451">
        <f t="shared" si="65"/>
        <v>0.10810810810810811</v>
      </c>
      <c r="T60" s="368">
        <f t="shared" si="66"/>
        <v>14</v>
      </c>
      <c r="U60" s="163">
        <f t="shared" si="67"/>
        <v>0.1891891891891892</v>
      </c>
      <c r="V60" s="369">
        <f t="shared" si="68"/>
        <v>31</v>
      </c>
      <c r="W60" s="164">
        <f t="shared" si="69"/>
        <v>0.41891891891891891</v>
      </c>
      <c r="X60" s="165">
        <f t="array" ref="X60">SUM(1*(BC$5:GJ$5=BC60:GJ60))-1</f>
        <v>2</v>
      </c>
      <c r="Y60" s="166">
        <f t="shared" si="70"/>
        <v>2.7027027027027029E-2</v>
      </c>
      <c r="Z60" s="395">
        <f t="shared" si="71"/>
        <v>8.2432432432432439</v>
      </c>
      <c r="AA60" s="395">
        <f t="shared" si="72"/>
        <v>13.932432432432432</v>
      </c>
      <c r="AB60" s="403">
        <f t="shared" si="73"/>
        <v>0.59165858389912718</v>
      </c>
      <c r="AC60" s="3487">
        <f t="shared" si="99"/>
        <v>0</v>
      </c>
      <c r="AD60" s="3488">
        <f t="shared" si="100"/>
        <v>0</v>
      </c>
      <c r="AE60" s="3489">
        <f t="shared" si="101"/>
        <v>0</v>
      </c>
      <c r="AF60" s="3490">
        <f t="shared" si="102"/>
        <v>0</v>
      </c>
      <c r="AG60" s="3491">
        <f t="shared" si="103"/>
        <v>0</v>
      </c>
      <c r="AH60" s="3492">
        <f t="shared" si="104"/>
        <v>0</v>
      </c>
      <c r="AI60" s="3493">
        <f t="shared" si="105"/>
        <v>0</v>
      </c>
      <c r="AJ60" s="3494">
        <f t="shared" si="106"/>
        <v>0</v>
      </c>
      <c r="AK60" s="3495">
        <f t="shared" si="107"/>
        <v>0</v>
      </c>
      <c r="AL60" s="3496">
        <f t="shared" si="108"/>
        <v>0</v>
      </c>
      <c r="AM60" s="3497">
        <f t="shared" si="109"/>
        <v>6</v>
      </c>
      <c r="AN60" s="3498">
        <f t="shared" si="110"/>
        <v>1</v>
      </c>
      <c r="AO60" s="3499">
        <f t="shared" si="111"/>
        <v>9</v>
      </c>
      <c r="AP60" s="3500">
        <f t="shared" si="112"/>
        <v>0</v>
      </c>
      <c r="AQ60" s="3487">
        <f t="shared" si="113"/>
        <v>2</v>
      </c>
      <c r="AR60" s="3488">
        <f t="shared" si="114"/>
        <v>0</v>
      </c>
      <c r="AS60" s="3489">
        <f t="shared" si="115"/>
        <v>12</v>
      </c>
      <c r="AT60" s="3490">
        <f t="shared" si="116"/>
        <v>0</v>
      </c>
      <c r="AU60" s="3491">
        <f t="shared" si="117"/>
        <v>14</v>
      </c>
      <c r="AV60" s="3492">
        <f t="shared" si="118"/>
        <v>0</v>
      </c>
      <c r="AW60" s="3493">
        <f t="shared" si="119"/>
        <v>11</v>
      </c>
      <c r="AX60" s="3494">
        <f t="shared" si="120"/>
        <v>1</v>
      </c>
      <c r="AY60" s="3495">
        <f t="shared" si="121"/>
        <v>13</v>
      </c>
      <c r="AZ60" s="3496">
        <f t="shared" si="122"/>
        <v>0</v>
      </c>
      <c r="BA60" s="3497">
        <f t="shared" si="123"/>
        <v>7</v>
      </c>
      <c r="BB60" s="3498">
        <f t="shared" si="124"/>
        <v>0</v>
      </c>
      <c r="BC60" s="100"/>
      <c r="BD60" s="101"/>
      <c r="BE60" s="101"/>
      <c r="BF60" s="112"/>
      <c r="BG60" s="112"/>
      <c r="BH60" s="112"/>
      <c r="BI60" s="112"/>
      <c r="BJ60" s="112"/>
      <c r="BK60" s="112"/>
      <c r="BL60" s="112"/>
      <c r="BM60" s="112"/>
      <c r="BN60" s="103"/>
      <c r="BO60" s="103"/>
      <c r="BP60" s="103"/>
      <c r="BQ60" s="103"/>
      <c r="BR60" s="103"/>
      <c r="BS60" s="103"/>
      <c r="BT60" s="103"/>
      <c r="BU60" s="104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7"/>
      <c r="CR60" s="107">
        <v>8</v>
      </c>
      <c r="CS60" s="107">
        <v>6</v>
      </c>
      <c r="CT60" s="107">
        <v>8</v>
      </c>
      <c r="CU60" s="107"/>
      <c r="CV60" s="107">
        <v>8</v>
      </c>
      <c r="CW60" s="107">
        <v>1</v>
      </c>
      <c r="CX60" s="107"/>
      <c r="CY60" s="107"/>
      <c r="CZ60" s="107">
        <v>13</v>
      </c>
      <c r="DA60" s="108">
        <v>4</v>
      </c>
      <c r="DB60" s="108">
        <v>2</v>
      </c>
      <c r="DC60" s="108">
        <v>10</v>
      </c>
      <c r="DD60" s="108">
        <v>5</v>
      </c>
      <c r="DE60" s="108"/>
      <c r="DF60" s="108"/>
      <c r="DG60" s="108"/>
      <c r="DH60" s="108"/>
      <c r="DI60" s="108">
        <v>8</v>
      </c>
      <c r="DJ60" s="108">
        <v>2</v>
      </c>
      <c r="DK60" s="108">
        <v>6</v>
      </c>
      <c r="DL60" s="108">
        <v>5</v>
      </c>
      <c r="DM60" s="108">
        <v>9</v>
      </c>
      <c r="DN60" s="109"/>
      <c r="DO60" s="109"/>
      <c r="DP60" s="109">
        <v>13</v>
      </c>
      <c r="DQ60" s="109"/>
      <c r="DR60" s="109"/>
      <c r="DS60" s="109">
        <v>9</v>
      </c>
      <c r="DT60" s="109"/>
      <c r="DU60" s="109"/>
      <c r="DV60" s="109"/>
      <c r="DW60" s="109"/>
      <c r="DX60" s="109"/>
      <c r="DY60" s="109"/>
      <c r="DZ60" s="102">
        <v>11</v>
      </c>
      <c r="EA60" s="102">
        <v>14</v>
      </c>
      <c r="EB60" s="102">
        <v>6</v>
      </c>
      <c r="EC60" s="110">
        <v>7</v>
      </c>
      <c r="ED60" s="110">
        <v>9</v>
      </c>
      <c r="EE60" s="110">
        <v>12</v>
      </c>
      <c r="EF60" s="110">
        <v>14</v>
      </c>
      <c r="EG60" s="110">
        <v>7</v>
      </c>
      <c r="EH60" s="110"/>
      <c r="EI60" s="110">
        <v>12</v>
      </c>
      <c r="EJ60" s="110">
        <v>11</v>
      </c>
      <c r="EK60" s="110">
        <v>4</v>
      </c>
      <c r="EL60" s="110">
        <v>2</v>
      </c>
      <c r="EM60" s="373">
        <v>5</v>
      </c>
      <c r="EN60" s="373">
        <v>8</v>
      </c>
      <c r="EO60" s="373">
        <v>6</v>
      </c>
      <c r="EP60" s="373">
        <v>11</v>
      </c>
      <c r="EQ60" s="373">
        <v>3</v>
      </c>
      <c r="ER60" s="373">
        <v>14</v>
      </c>
      <c r="ES60" s="526">
        <v>7</v>
      </c>
      <c r="ET60" s="526">
        <v>15</v>
      </c>
      <c r="EU60" s="526">
        <v>6</v>
      </c>
      <c r="EV60" s="526">
        <v>10</v>
      </c>
      <c r="EW60" s="526">
        <v>10</v>
      </c>
      <c r="EX60" s="526">
        <v>6</v>
      </c>
      <c r="EY60" s="526">
        <v>11</v>
      </c>
      <c r="EZ60" s="526">
        <v>10</v>
      </c>
      <c r="FA60" s="649">
        <v>9</v>
      </c>
      <c r="FB60" s="649"/>
      <c r="FC60" s="649">
        <v>15</v>
      </c>
      <c r="FD60" s="649">
        <v>5</v>
      </c>
      <c r="FE60" s="649">
        <v>11</v>
      </c>
      <c r="FF60" s="649">
        <v>7</v>
      </c>
      <c r="FG60" s="649">
        <v>1</v>
      </c>
      <c r="FH60" s="649">
        <v>6</v>
      </c>
      <c r="FI60" s="649">
        <v>7</v>
      </c>
      <c r="FJ60" s="649">
        <v>9</v>
      </c>
      <c r="FK60" s="649">
        <v>10</v>
      </c>
      <c r="FL60" s="649"/>
      <c r="FM60" s="649"/>
      <c r="FN60" s="649">
        <v>12</v>
      </c>
      <c r="FO60" s="768">
        <v>11</v>
      </c>
      <c r="FP60" s="768"/>
      <c r="FQ60" s="768">
        <v>5</v>
      </c>
      <c r="FR60" s="768">
        <v>10</v>
      </c>
      <c r="FS60" s="768">
        <v>8</v>
      </c>
      <c r="FT60" s="768">
        <v>11</v>
      </c>
      <c r="FU60" s="768">
        <v>3</v>
      </c>
      <c r="FV60" s="768">
        <v>12</v>
      </c>
      <c r="FW60" s="768">
        <v>6</v>
      </c>
      <c r="FX60" s="768">
        <v>4</v>
      </c>
      <c r="FY60" s="768">
        <v>4</v>
      </c>
      <c r="FZ60" s="768">
        <v>12</v>
      </c>
      <c r="GA60" s="768">
        <v>3</v>
      </c>
      <c r="GB60" s="768">
        <v>12</v>
      </c>
      <c r="GC60" s="1663">
        <v>13</v>
      </c>
      <c r="GD60" s="1663">
        <v>14</v>
      </c>
      <c r="GE60" s="1663">
        <v>4</v>
      </c>
      <c r="GF60" s="1663">
        <v>10</v>
      </c>
      <c r="GG60" s="1663">
        <v>17</v>
      </c>
      <c r="GH60" s="1663">
        <v>5</v>
      </c>
      <c r="GI60" s="1663">
        <v>6</v>
      </c>
      <c r="GJ60" s="1667"/>
    </row>
    <row r="61" spans="1:192" s="489" customFormat="1" ht="11.1" customHeight="1" x14ac:dyDescent="0.2">
      <c r="A61" s="641" t="s">
        <v>335</v>
      </c>
      <c r="B61" s="59" t="s">
        <v>333</v>
      </c>
      <c r="C61" s="458">
        <f t="shared" si="53"/>
        <v>2</v>
      </c>
      <c r="D61" s="457">
        <f t="shared" si="54"/>
        <v>1.4598540145985401E-2</v>
      </c>
      <c r="E61" s="413">
        <f t="array" ref="E61">MIN(IF(BC61:GJ61&gt;=1,$BC$3:$GJ$3))</f>
        <v>42979</v>
      </c>
      <c r="F61" s="410">
        <f t="array" ref="F61">MAX(IF(BC61:GJ61&gt;=1,$BC$3:$GJ$3))</f>
        <v>43007</v>
      </c>
      <c r="G61" s="452">
        <f t="shared" si="55"/>
        <v>0</v>
      </c>
      <c r="H61" s="456">
        <f t="shared" si="56"/>
        <v>0</v>
      </c>
      <c r="I61" s="639" t="str">
        <f t="shared" si="57"/>
        <v>-</v>
      </c>
      <c r="J61" s="381" t="str">
        <f t="array" ref="J61">IF((G61&gt;=1),MAX(IF(BC61:GJ61=1,$BC$3:$GJ$3)),"-")</f>
        <v>-</v>
      </c>
      <c r="K61" s="775" t="str">
        <f t="array" ref="K61">IF((G61&gt;=1),MAX(IF(BC61:GJ61=1,$BC$2:$GJ$2)),"-")</f>
        <v>-</v>
      </c>
      <c r="L61" s="390">
        <f t="shared" ca="1" si="58"/>
        <v>2</v>
      </c>
      <c r="M61" s="390" t="str">
        <f t="shared" ca="1" si="59"/>
        <v>-</v>
      </c>
      <c r="N61" s="455">
        <f t="shared" si="60"/>
        <v>0</v>
      </c>
      <c r="O61" s="454">
        <f t="shared" si="61"/>
        <v>0</v>
      </c>
      <c r="P61" s="162">
        <f t="shared" si="62"/>
        <v>0</v>
      </c>
      <c r="Q61" s="453">
        <f t="shared" si="63"/>
        <v>0</v>
      </c>
      <c r="R61" s="452">
        <f t="shared" si="64"/>
        <v>0</v>
      </c>
      <c r="S61" s="451">
        <f t="shared" si="65"/>
        <v>0</v>
      </c>
      <c r="T61" s="368">
        <f t="shared" si="66"/>
        <v>0</v>
      </c>
      <c r="U61" s="163">
        <f t="shared" si="67"/>
        <v>0</v>
      </c>
      <c r="V61" s="369">
        <f t="shared" si="68"/>
        <v>1</v>
      </c>
      <c r="W61" s="164">
        <f t="shared" si="69"/>
        <v>0.5</v>
      </c>
      <c r="X61" s="165">
        <f t="array" ref="X61">SUM(1*(BC$5:GJ$5=BC61:GJ61))-1</f>
        <v>1</v>
      </c>
      <c r="Y61" s="166">
        <f t="shared" si="70"/>
        <v>0.5</v>
      </c>
      <c r="Z61" s="395">
        <f t="shared" si="71"/>
        <v>11.5</v>
      </c>
      <c r="AA61" s="395">
        <f t="shared" si="72"/>
        <v>17.5</v>
      </c>
      <c r="AB61" s="403">
        <f t="shared" si="73"/>
        <v>0.65714285714285714</v>
      </c>
      <c r="AC61" s="3487">
        <f t="shared" si="99"/>
        <v>0</v>
      </c>
      <c r="AD61" s="3488">
        <f t="shared" si="100"/>
        <v>0</v>
      </c>
      <c r="AE61" s="3489">
        <f t="shared" si="101"/>
        <v>0</v>
      </c>
      <c r="AF61" s="3490">
        <f t="shared" si="102"/>
        <v>0</v>
      </c>
      <c r="AG61" s="3491">
        <f t="shared" si="103"/>
        <v>0</v>
      </c>
      <c r="AH61" s="3492">
        <f t="shared" si="104"/>
        <v>0</v>
      </c>
      <c r="AI61" s="3493">
        <f t="shared" si="105"/>
        <v>0</v>
      </c>
      <c r="AJ61" s="3494">
        <f t="shared" si="106"/>
        <v>0</v>
      </c>
      <c r="AK61" s="3495">
        <f t="shared" si="107"/>
        <v>0</v>
      </c>
      <c r="AL61" s="3496">
        <f t="shared" si="108"/>
        <v>0</v>
      </c>
      <c r="AM61" s="3497">
        <f t="shared" si="109"/>
        <v>0</v>
      </c>
      <c r="AN61" s="3498">
        <f t="shared" si="110"/>
        <v>0</v>
      </c>
      <c r="AO61" s="3499">
        <f t="shared" si="111"/>
        <v>0</v>
      </c>
      <c r="AP61" s="3500">
        <f t="shared" si="112"/>
        <v>0</v>
      </c>
      <c r="AQ61" s="3487">
        <f t="shared" si="113"/>
        <v>0</v>
      </c>
      <c r="AR61" s="3488">
        <f t="shared" si="114"/>
        <v>0</v>
      </c>
      <c r="AS61" s="3489">
        <f t="shared" si="115"/>
        <v>0</v>
      </c>
      <c r="AT61" s="3490">
        <f t="shared" si="116"/>
        <v>0</v>
      </c>
      <c r="AU61" s="3491">
        <f t="shared" si="117"/>
        <v>0</v>
      </c>
      <c r="AV61" s="3492">
        <f t="shared" si="118"/>
        <v>0</v>
      </c>
      <c r="AW61" s="3493">
        <f t="shared" si="119"/>
        <v>0</v>
      </c>
      <c r="AX61" s="3494">
        <f t="shared" si="120"/>
        <v>0</v>
      </c>
      <c r="AY61" s="3495">
        <f t="shared" si="121"/>
        <v>2</v>
      </c>
      <c r="AZ61" s="3496">
        <f t="shared" si="122"/>
        <v>0</v>
      </c>
      <c r="BA61" s="3497">
        <f t="shared" si="123"/>
        <v>0</v>
      </c>
      <c r="BB61" s="3498">
        <f t="shared" si="124"/>
        <v>0</v>
      </c>
      <c r="BC61" s="100"/>
      <c r="BD61" s="101"/>
      <c r="BE61" s="101"/>
      <c r="BF61" s="112"/>
      <c r="BG61" s="112"/>
      <c r="BH61" s="112"/>
      <c r="BI61" s="112"/>
      <c r="BJ61" s="112"/>
      <c r="BK61" s="112"/>
      <c r="BL61" s="112"/>
      <c r="BM61" s="112"/>
      <c r="BN61" s="103"/>
      <c r="BO61" s="103"/>
      <c r="BP61" s="103"/>
      <c r="BQ61" s="103"/>
      <c r="BR61" s="103"/>
      <c r="BS61" s="103"/>
      <c r="BT61" s="103"/>
      <c r="BU61" s="104"/>
      <c r="BV61" s="105"/>
      <c r="BW61" s="105"/>
      <c r="BX61" s="105"/>
      <c r="BY61" s="105"/>
      <c r="BZ61" s="105"/>
      <c r="CA61" s="105"/>
      <c r="CB61" s="105"/>
      <c r="CC61" s="105"/>
      <c r="CD61" s="105"/>
      <c r="CE61" s="105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2"/>
      <c r="EA61" s="102"/>
      <c r="EB61" s="102"/>
      <c r="EC61" s="110"/>
      <c r="ED61" s="110"/>
      <c r="EE61" s="110"/>
      <c r="EF61" s="110"/>
      <c r="EG61" s="110"/>
      <c r="EH61" s="110"/>
      <c r="EI61" s="110"/>
      <c r="EJ61" s="110"/>
      <c r="EK61" s="110"/>
      <c r="EL61" s="110"/>
      <c r="EM61" s="373"/>
      <c r="EN61" s="373"/>
      <c r="EO61" s="373"/>
      <c r="EP61" s="373"/>
      <c r="EQ61" s="373"/>
      <c r="ER61" s="373"/>
      <c r="ES61" s="526"/>
      <c r="ET61" s="526"/>
      <c r="EU61" s="526"/>
      <c r="EV61" s="526"/>
      <c r="EW61" s="526"/>
      <c r="EX61" s="526"/>
      <c r="EY61" s="526"/>
      <c r="EZ61" s="526"/>
      <c r="FA61" s="649"/>
      <c r="FB61" s="649"/>
      <c r="FC61" s="649"/>
      <c r="FD61" s="649"/>
      <c r="FE61" s="649"/>
      <c r="FF61" s="649"/>
      <c r="FG61" s="649"/>
      <c r="FH61" s="649"/>
      <c r="FI61" s="649"/>
      <c r="FJ61" s="649"/>
      <c r="FK61" s="649"/>
      <c r="FL61" s="649"/>
      <c r="FM61" s="649"/>
      <c r="FN61" s="649"/>
      <c r="FO61" s="768">
        <v>16</v>
      </c>
      <c r="FP61" s="768">
        <v>7</v>
      </c>
      <c r="FQ61" s="768"/>
      <c r="FR61" s="768"/>
      <c r="FS61" s="768"/>
      <c r="FT61" s="768"/>
      <c r="FU61" s="768"/>
      <c r="FV61" s="768"/>
      <c r="FW61" s="768"/>
      <c r="FX61" s="768"/>
      <c r="FY61" s="768"/>
      <c r="FZ61" s="768"/>
      <c r="GA61" s="768"/>
      <c r="GB61" s="768"/>
      <c r="GC61" s="1663"/>
      <c r="GD61" s="1663"/>
      <c r="GE61" s="1663"/>
      <c r="GF61" s="1663"/>
      <c r="GG61" s="1663"/>
      <c r="GH61" s="1663"/>
      <c r="GI61" s="1663"/>
      <c r="GJ61" s="1667"/>
    </row>
    <row r="62" spans="1:192" s="489" customFormat="1" ht="11.1" customHeight="1" x14ac:dyDescent="0.2">
      <c r="A62" s="641" t="s">
        <v>128</v>
      </c>
      <c r="B62" s="64" t="s">
        <v>227</v>
      </c>
      <c r="C62" s="458">
        <f t="shared" si="53"/>
        <v>29</v>
      </c>
      <c r="D62" s="457">
        <f t="shared" si="54"/>
        <v>0.21167883211678831</v>
      </c>
      <c r="E62" s="413">
        <f t="array" ref="E62">MIN(IF(BC62:GJ62&gt;=1,$BC$3:$GJ$3))</f>
        <v>39227</v>
      </c>
      <c r="F62" s="410">
        <f t="array" ref="F62">MAX(IF(BC62:GJ62&gt;=1,$BC$3:$GJ$3))</f>
        <v>41698</v>
      </c>
      <c r="G62" s="452">
        <f t="shared" si="55"/>
        <v>1</v>
      </c>
      <c r="H62" s="456">
        <f t="shared" si="56"/>
        <v>3.4482758620689655E-2</v>
      </c>
      <c r="I62" s="639">
        <f t="shared" si="57"/>
        <v>0.25</v>
      </c>
      <c r="J62" s="381">
        <f t="array" ref="J62">IF((G62&gt;=1),MAX(IF(BC62:GJ62=1,$BC$3:$GJ$3)),"-")</f>
        <v>40243</v>
      </c>
      <c r="K62" s="775">
        <f t="array" ref="K62">IF((G62&gt;=1),MAX(IF(BC62:GJ62=1,$BC$2:$GJ$2)),"-")</f>
        <v>27</v>
      </c>
      <c r="L62" s="390">
        <f t="shared" ca="1" si="58"/>
        <v>9</v>
      </c>
      <c r="M62" s="390">
        <f t="shared" ca="1" si="59"/>
        <v>110</v>
      </c>
      <c r="N62" s="455">
        <f t="shared" si="60"/>
        <v>3</v>
      </c>
      <c r="O62" s="454">
        <f t="shared" si="61"/>
        <v>0.10344827586206896</v>
      </c>
      <c r="P62" s="162">
        <f t="shared" si="62"/>
        <v>3</v>
      </c>
      <c r="Q62" s="453">
        <f t="shared" si="63"/>
        <v>0.10344827586206896</v>
      </c>
      <c r="R62" s="452">
        <f t="shared" si="64"/>
        <v>7</v>
      </c>
      <c r="S62" s="451">
        <f t="shared" si="65"/>
        <v>0.2413793103448276</v>
      </c>
      <c r="T62" s="368">
        <f t="shared" si="66"/>
        <v>7</v>
      </c>
      <c r="U62" s="163">
        <f t="shared" si="67"/>
        <v>0.2413793103448276</v>
      </c>
      <c r="V62" s="369">
        <f t="shared" si="68"/>
        <v>13</v>
      </c>
      <c r="W62" s="164">
        <f t="shared" si="69"/>
        <v>0.44827586206896552</v>
      </c>
      <c r="X62" s="165">
        <f t="array" ref="X62">SUM(1*(BC$5:GJ$5=BC62:GJ62))-1</f>
        <v>3</v>
      </c>
      <c r="Y62" s="166">
        <f t="shared" si="70"/>
        <v>0.10344827586206896</v>
      </c>
      <c r="Z62" s="395">
        <f t="shared" si="71"/>
        <v>6.6896551724137927</v>
      </c>
      <c r="AA62" s="395">
        <f t="shared" si="72"/>
        <v>11.862068965517242</v>
      </c>
      <c r="AB62" s="403">
        <f t="shared" si="73"/>
        <v>0.56395348837209291</v>
      </c>
      <c r="AC62" s="3487">
        <f t="shared" si="99"/>
        <v>3</v>
      </c>
      <c r="AD62" s="3488">
        <f t="shared" si="100"/>
        <v>0</v>
      </c>
      <c r="AE62" s="3489">
        <f t="shared" si="101"/>
        <v>6</v>
      </c>
      <c r="AF62" s="3490">
        <f t="shared" si="102"/>
        <v>0</v>
      </c>
      <c r="AG62" s="3491">
        <f t="shared" si="103"/>
        <v>6</v>
      </c>
      <c r="AH62" s="3492">
        <f t="shared" si="104"/>
        <v>0</v>
      </c>
      <c r="AI62" s="3493">
        <f t="shared" si="105"/>
        <v>6</v>
      </c>
      <c r="AJ62" s="3494">
        <f t="shared" si="106"/>
        <v>1</v>
      </c>
      <c r="AK62" s="3495">
        <f t="shared" si="107"/>
        <v>2</v>
      </c>
      <c r="AL62" s="3496">
        <f t="shared" si="108"/>
        <v>0</v>
      </c>
      <c r="AM62" s="3497">
        <f t="shared" si="109"/>
        <v>0</v>
      </c>
      <c r="AN62" s="3498">
        <f t="shared" si="110"/>
        <v>0</v>
      </c>
      <c r="AO62" s="3499">
        <f t="shared" si="111"/>
        <v>3</v>
      </c>
      <c r="AP62" s="3500">
        <f t="shared" si="112"/>
        <v>0</v>
      </c>
      <c r="AQ62" s="3487">
        <f t="shared" si="113"/>
        <v>3</v>
      </c>
      <c r="AR62" s="3488">
        <f t="shared" si="114"/>
        <v>0</v>
      </c>
      <c r="AS62" s="3489">
        <f t="shared" si="115"/>
        <v>0</v>
      </c>
      <c r="AT62" s="3490">
        <f t="shared" si="116"/>
        <v>0</v>
      </c>
      <c r="AU62" s="3491">
        <f t="shared" si="117"/>
        <v>0</v>
      </c>
      <c r="AV62" s="3492">
        <f t="shared" si="118"/>
        <v>0</v>
      </c>
      <c r="AW62" s="3493">
        <f t="shared" si="119"/>
        <v>0</v>
      </c>
      <c r="AX62" s="3494">
        <f t="shared" si="120"/>
        <v>0</v>
      </c>
      <c r="AY62" s="3495">
        <f t="shared" si="121"/>
        <v>0</v>
      </c>
      <c r="AZ62" s="3496">
        <f t="shared" si="122"/>
        <v>0</v>
      </c>
      <c r="BA62" s="3497">
        <f t="shared" si="123"/>
        <v>0</v>
      </c>
      <c r="BB62" s="3498">
        <f t="shared" si="124"/>
        <v>0</v>
      </c>
      <c r="BC62" s="111">
        <v>9</v>
      </c>
      <c r="BD62" s="109">
        <v>9</v>
      </c>
      <c r="BE62" s="109">
        <v>3</v>
      </c>
      <c r="BF62" s="102">
        <v>10</v>
      </c>
      <c r="BG62" s="102">
        <v>8</v>
      </c>
      <c r="BH62" s="102">
        <v>5</v>
      </c>
      <c r="BI62" s="102">
        <v>6</v>
      </c>
      <c r="BJ62" s="102">
        <v>9</v>
      </c>
      <c r="BK62" s="102"/>
      <c r="BL62" s="102">
        <v>3</v>
      </c>
      <c r="BM62" s="102"/>
      <c r="BN62" s="104"/>
      <c r="BO62" s="104">
        <v>4</v>
      </c>
      <c r="BP62" s="104"/>
      <c r="BQ62" s="104">
        <v>4</v>
      </c>
      <c r="BR62" s="104">
        <v>10</v>
      </c>
      <c r="BS62" s="104">
        <v>8</v>
      </c>
      <c r="BT62" s="104">
        <v>2</v>
      </c>
      <c r="BU62" s="104">
        <v>2</v>
      </c>
      <c r="BV62" s="105"/>
      <c r="BW62" s="105">
        <v>10</v>
      </c>
      <c r="BX62" s="105">
        <v>2</v>
      </c>
      <c r="BY62" s="105"/>
      <c r="BZ62" s="105">
        <v>9</v>
      </c>
      <c r="CA62" s="105"/>
      <c r="CB62" s="105">
        <v>9</v>
      </c>
      <c r="CC62" s="105">
        <v>1</v>
      </c>
      <c r="CD62" s="105">
        <v>7</v>
      </c>
      <c r="CE62" s="105"/>
      <c r="CF62" s="106"/>
      <c r="CG62" s="106"/>
      <c r="CH62" s="106">
        <v>10</v>
      </c>
      <c r="CI62" s="106"/>
      <c r="CJ62" s="106"/>
      <c r="CK62" s="106"/>
      <c r="CL62" s="106"/>
      <c r="CM62" s="106"/>
      <c r="CN62" s="106">
        <v>6</v>
      </c>
      <c r="CO62" s="106"/>
      <c r="CP62" s="106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8"/>
      <c r="DB62" s="108"/>
      <c r="DC62" s="108">
        <v>3</v>
      </c>
      <c r="DD62" s="108"/>
      <c r="DE62" s="108">
        <v>9</v>
      </c>
      <c r="DF62" s="108">
        <v>4</v>
      </c>
      <c r="DG62" s="108"/>
      <c r="DH62" s="108"/>
      <c r="DI62" s="108"/>
      <c r="DJ62" s="108"/>
      <c r="DK62" s="108"/>
      <c r="DL62" s="108"/>
      <c r="DM62" s="108"/>
      <c r="DN62" s="109"/>
      <c r="DO62" s="109"/>
      <c r="DP62" s="109">
        <v>7</v>
      </c>
      <c r="DQ62" s="109"/>
      <c r="DR62" s="109">
        <v>18</v>
      </c>
      <c r="DS62" s="109"/>
      <c r="DT62" s="109"/>
      <c r="DU62" s="109">
        <v>7</v>
      </c>
      <c r="DV62" s="109"/>
      <c r="DW62" s="109"/>
      <c r="DX62" s="109"/>
      <c r="DY62" s="109"/>
      <c r="DZ62" s="102"/>
      <c r="EA62" s="102"/>
      <c r="EB62" s="102"/>
      <c r="EC62" s="110"/>
      <c r="ED62" s="110"/>
      <c r="EE62" s="110"/>
      <c r="EF62" s="110"/>
      <c r="EG62" s="110"/>
      <c r="EH62" s="110"/>
      <c r="EI62" s="110"/>
      <c r="EJ62" s="110"/>
      <c r="EK62" s="110"/>
      <c r="EL62" s="110"/>
      <c r="EM62" s="373"/>
      <c r="EN62" s="373"/>
      <c r="EO62" s="373"/>
      <c r="EP62" s="373"/>
      <c r="EQ62" s="373"/>
      <c r="ER62" s="373"/>
      <c r="ES62" s="526"/>
      <c r="ET62" s="526"/>
      <c r="EU62" s="526"/>
      <c r="EV62" s="526"/>
      <c r="EW62" s="526"/>
      <c r="EX62" s="526"/>
      <c r="EY62" s="526"/>
      <c r="EZ62" s="526"/>
      <c r="FA62" s="649"/>
      <c r="FB62" s="649"/>
      <c r="FC62" s="649"/>
      <c r="FD62" s="649"/>
      <c r="FE62" s="649"/>
      <c r="FF62" s="649"/>
      <c r="FG62" s="649"/>
      <c r="FH62" s="649"/>
      <c r="FI62" s="649"/>
      <c r="FJ62" s="649"/>
      <c r="FK62" s="649"/>
      <c r="FL62" s="649"/>
      <c r="FM62" s="649"/>
      <c r="FN62" s="649"/>
      <c r="FO62" s="768"/>
      <c r="FP62" s="768"/>
      <c r="FQ62" s="768"/>
      <c r="FR62" s="768"/>
      <c r="FS62" s="768"/>
      <c r="FT62" s="768"/>
      <c r="FU62" s="768"/>
      <c r="FV62" s="768"/>
      <c r="FW62" s="768"/>
      <c r="FX62" s="768"/>
      <c r="FY62" s="768"/>
      <c r="FZ62" s="768"/>
      <c r="GA62" s="768"/>
      <c r="GB62" s="768"/>
      <c r="GC62" s="1663"/>
      <c r="GD62" s="1663"/>
      <c r="GE62" s="1663"/>
      <c r="GF62" s="1663"/>
      <c r="GG62" s="1663"/>
      <c r="GH62" s="1663"/>
      <c r="GI62" s="1663"/>
      <c r="GJ62" s="1667"/>
    </row>
    <row r="63" spans="1:192" s="489" customFormat="1" ht="11.1" customHeight="1" x14ac:dyDescent="0.2">
      <c r="A63" s="641" t="s">
        <v>148</v>
      </c>
      <c r="B63" s="61" t="s">
        <v>191</v>
      </c>
      <c r="C63" s="458">
        <f t="shared" si="53"/>
        <v>17</v>
      </c>
      <c r="D63" s="457">
        <f t="shared" si="54"/>
        <v>0.12408759124087591</v>
      </c>
      <c r="E63" s="413">
        <f t="array" ref="E63">MIN(IF(BC63:GJ63&gt;=1,$BC$3:$GJ$3))</f>
        <v>39263</v>
      </c>
      <c r="F63" s="410">
        <f t="array" ref="F63">MAX(IF(BC63:GJ63&gt;=1,$BC$3:$GJ$3))</f>
        <v>43091</v>
      </c>
      <c r="G63" s="452">
        <f t="shared" si="55"/>
        <v>3</v>
      </c>
      <c r="H63" s="456">
        <f t="shared" si="56"/>
        <v>0.17647058823529413</v>
      </c>
      <c r="I63" s="639">
        <f t="shared" si="57"/>
        <v>0.75</v>
      </c>
      <c r="J63" s="381">
        <f t="array" ref="J63">IF((G63&gt;=1),MAX(IF(BC63:GJ63=1,$BC$3:$GJ$3)),"-")</f>
        <v>41635</v>
      </c>
      <c r="K63" s="775">
        <f t="array" ref="K63">IF((G63&gt;=1),MAX(IF(BC63:GJ63=1,$BC$2:$GJ$2)),"-")</f>
        <v>69</v>
      </c>
      <c r="L63" s="390">
        <f t="shared" ca="1" si="58"/>
        <v>4</v>
      </c>
      <c r="M63" s="390">
        <f t="shared" ca="1" si="59"/>
        <v>68</v>
      </c>
      <c r="N63" s="455">
        <f t="shared" si="60"/>
        <v>1</v>
      </c>
      <c r="O63" s="454">
        <f t="shared" si="61"/>
        <v>5.8823529411764705E-2</v>
      </c>
      <c r="P63" s="162">
        <f t="shared" si="62"/>
        <v>0</v>
      </c>
      <c r="Q63" s="453">
        <f t="shared" si="63"/>
        <v>0</v>
      </c>
      <c r="R63" s="452">
        <f t="shared" si="64"/>
        <v>4</v>
      </c>
      <c r="S63" s="451">
        <f t="shared" si="65"/>
        <v>0.23529411764705882</v>
      </c>
      <c r="T63" s="368">
        <f t="shared" si="66"/>
        <v>5</v>
      </c>
      <c r="U63" s="163">
        <f t="shared" si="67"/>
        <v>0.29411764705882354</v>
      </c>
      <c r="V63" s="369">
        <f t="shared" si="68"/>
        <v>10</v>
      </c>
      <c r="W63" s="164">
        <f t="shared" si="69"/>
        <v>0.58823529411764708</v>
      </c>
      <c r="X63" s="165">
        <f t="array" ref="X63">SUM(1*(BC$5:GJ$5=BC63:GJ63))-1</f>
        <v>2</v>
      </c>
      <c r="Y63" s="166">
        <f t="shared" si="70"/>
        <v>0.11764705882352941</v>
      </c>
      <c r="Z63" s="395">
        <f t="shared" si="71"/>
        <v>6.882352941176471</v>
      </c>
      <c r="AA63" s="395">
        <f t="shared" si="72"/>
        <v>13.176470588235293</v>
      </c>
      <c r="AB63" s="403">
        <f t="shared" si="73"/>
        <v>0.5223214285714286</v>
      </c>
      <c r="AC63" s="3487">
        <f t="shared" si="99"/>
        <v>1</v>
      </c>
      <c r="AD63" s="3488">
        <f t="shared" si="100"/>
        <v>0</v>
      </c>
      <c r="AE63" s="3489">
        <f t="shared" si="101"/>
        <v>7</v>
      </c>
      <c r="AF63" s="3490">
        <f t="shared" si="102"/>
        <v>1</v>
      </c>
      <c r="AG63" s="3491">
        <f t="shared" si="103"/>
        <v>3</v>
      </c>
      <c r="AH63" s="3492">
        <f t="shared" si="104"/>
        <v>0</v>
      </c>
      <c r="AI63" s="3493">
        <f t="shared" si="105"/>
        <v>0</v>
      </c>
      <c r="AJ63" s="3494">
        <f t="shared" si="106"/>
        <v>0</v>
      </c>
      <c r="AK63" s="3495">
        <f t="shared" si="107"/>
        <v>0</v>
      </c>
      <c r="AL63" s="3496">
        <f t="shared" si="108"/>
        <v>0</v>
      </c>
      <c r="AM63" s="3497">
        <f t="shared" si="109"/>
        <v>0</v>
      </c>
      <c r="AN63" s="3498">
        <f t="shared" si="110"/>
        <v>0</v>
      </c>
      <c r="AO63" s="3499">
        <f t="shared" si="111"/>
        <v>1</v>
      </c>
      <c r="AP63" s="3500">
        <f t="shared" si="112"/>
        <v>1</v>
      </c>
      <c r="AQ63" s="3487">
        <f t="shared" si="113"/>
        <v>1</v>
      </c>
      <c r="AR63" s="3488">
        <f t="shared" si="114"/>
        <v>1</v>
      </c>
      <c r="AS63" s="3489">
        <f t="shared" si="115"/>
        <v>1</v>
      </c>
      <c r="AT63" s="3490">
        <f t="shared" si="116"/>
        <v>0</v>
      </c>
      <c r="AU63" s="3491">
        <f t="shared" si="117"/>
        <v>1</v>
      </c>
      <c r="AV63" s="3492">
        <f t="shared" si="118"/>
        <v>0</v>
      </c>
      <c r="AW63" s="3493">
        <f t="shared" si="119"/>
        <v>1</v>
      </c>
      <c r="AX63" s="3494">
        <f t="shared" si="120"/>
        <v>0</v>
      </c>
      <c r="AY63" s="3495">
        <f t="shared" si="121"/>
        <v>1</v>
      </c>
      <c r="AZ63" s="3496">
        <f t="shared" si="122"/>
        <v>0</v>
      </c>
      <c r="BA63" s="3497">
        <f t="shared" si="123"/>
        <v>0</v>
      </c>
      <c r="BB63" s="3498">
        <f t="shared" si="124"/>
        <v>0</v>
      </c>
      <c r="BC63" s="111"/>
      <c r="BD63" s="109">
        <v>13</v>
      </c>
      <c r="BE63" s="109"/>
      <c r="BF63" s="102">
        <v>5</v>
      </c>
      <c r="BG63" s="102">
        <v>6</v>
      </c>
      <c r="BH63" s="102">
        <v>13</v>
      </c>
      <c r="BI63" s="102">
        <v>13</v>
      </c>
      <c r="BJ63" s="102">
        <v>4</v>
      </c>
      <c r="BK63" s="102">
        <v>5</v>
      </c>
      <c r="BL63" s="102"/>
      <c r="BM63" s="102">
        <v>1</v>
      </c>
      <c r="BN63" s="104">
        <v>6</v>
      </c>
      <c r="BO63" s="104"/>
      <c r="BP63" s="104">
        <v>7</v>
      </c>
      <c r="BQ63" s="104">
        <v>9</v>
      </c>
      <c r="BR63" s="104"/>
      <c r="BS63" s="104"/>
      <c r="BT63" s="104"/>
      <c r="BU63" s="104"/>
      <c r="BV63" s="105"/>
      <c r="BW63" s="105"/>
      <c r="BX63" s="105"/>
      <c r="BY63" s="105"/>
      <c r="BZ63" s="105"/>
      <c r="CA63" s="105"/>
      <c r="CB63" s="105"/>
      <c r="CC63" s="105"/>
      <c r="CD63" s="105"/>
      <c r="CE63" s="105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8"/>
      <c r="DB63" s="108"/>
      <c r="DC63" s="108"/>
      <c r="DD63" s="108"/>
      <c r="DE63" s="108"/>
      <c r="DF63" s="108">
        <v>1</v>
      </c>
      <c r="DG63" s="108"/>
      <c r="DH63" s="108"/>
      <c r="DI63" s="108"/>
      <c r="DJ63" s="108"/>
      <c r="DK63" s="108"/>
      <c r="DL63" s="108"/>
      <c r="DM63" s="108"/>
      <c r="DN63" s="109"/>
      <c r="DO63" s="109"/>
      <c r="DP63" s="109"/>
      <c r="DQ63" s="109"/>
      <c r="DR63" s="109"/>
      <c r="DS63" s="109">
        <v>1</v>
      </c>
      <c r="DT63" s="109"/>
      <c r="DU63" s="109"/>
      <c r="DV63" s="109"/>
      <c r="DW63" s="109"/>
      <c r="DX63" s="109"/>
      <c r="DY63" s="109"/>
      <c r="DZ63" s="102"/>
      <c r="EA63" s="102"/>
      <c r="EB63" s="102"/>
      <c r="EC63" s="110"/>
      <c r="ED63" s="110"/>
      <c r="EE63" s="110">
        <v>7</v>
      </c>
      <c r="EF63" s="110"/>
      <c r="EG63" s="110"/>
      <c r="EH63" s="110"/>
      <c r="EI63" s="110"/>
      <c r="EJ63" s="110"/>
      <c r="EK63" s="110"/>
      <c r="EL63" s="110"/>
      <c r="EM63" s="373"/>
      <c r="EN63" s="373"/>
      <c r="EO63" s="373"/>
      <c r="EP63" s="373"/>
      <c r="EQ63" s="373"/>
      <c r="ER63" s="373"/>
      <c r="ES63" s="526">
        <v>14</v>
      </c>
      <c r="ET63" s="526"/>
      <c r="EU63" s="526"/>
      <c r="EV63" s="526"/>
      <c r="EW63" s="526"/>
      <c r="EX63" s="526"/>
      <c r="EY63" s="526"/>
      <c r="EZ63" s="526"/>
      <c r="FA63" s="649"/>
      <c r="FB63" s="649"/>
      <c r="FC63" s="649"/>
      <c r="FD63" s="649"/>
      <c r="FE63" s="649"/>
      <c r="FF63" s="649"/>
      <c r="FG63" s="649"/>
      <c r="FH63" s="649"/>
      <c r="FI63" s="649"/>
      <c r="FJ63" s="649"/>
      <c r="FK63" s="649"/>
      <c r="FL63" s="649"/>
      <c r="FM63" s="649">
        <v>2</v>
      </c>
      <c r="FN63" s="649"/>
      <c r="FO63" s="768"/>
      <c r="FP63" s="768"/>
      <c r="FQ63" s="768"/>
      <c r="FR63" s="768"/>
      <c r="FS63" s="768">
        <v>10</v>
      </c>
      <c r="FT63" s="768"/>
      <c r="FU63" s="768"/>
      <c r="FV63" s="768"/>
      <c r="FW63" s="768"/>
      <c r="FX63" s="768"/>
      <c r="FY63" s="768"/>
      <c r="FZ63" s="768"/>
      <c r="GA63" s="768"/>
      <c r="GB63" s="768"/>
      <c r="GC63" s="1663"/>
      <c r="GD63" s="1663"/>
      <c r="GE63" s="1663"/>
      <c r="GF63" s="1663"/>
      <c r="GG63" s="1663"/>
      <c r="GH63" s="1663"/>
      <c r="GI63" s="1663"/>
      <c r="GJ63" s="1667"/>
    </row>
    <row r="64" spans="1:192" s="489" customFormat="1" ht="11.1" customHeight="1" x14ac:dyDescent="0.2">
      <c r="A64" s="641" t="s">
        <v>98</v>
      </c>
      <c r="B64" s="59" t="s">
        <v>61</v>
      </c>
      <c r="C64" s="458">
        <f t="shared" si="53"/>
        <v>21</v>
      </c>
      <c r="D64" s="457">
        <f t="shared" si="54"/>
        <v>0.15328467153284672</v>
      </c>
      <c r="E64" s="413">
        <f t="array" ref="E64">MIN(IF(BC64:GJ64&gt;=1,$BC$3:$GJ$3))</f>
        <v>40222</v>
      </c>
      <c r="F64" s="410">
        <f t="array" ref="F64">MAX(IF(BC64:GJ64&gt;=1,$BC$3:$GJ$3))</f>
        <v>43455</v>
      </c>
      <c r="G64" s="452">
        <f t="shared" si="55"/>
        <v>0</v>
      </c>
      <c r="H64" s="456">
        <f t="shared" si="56"/>
        <v>0</v>
      </c>
      <c r="I64" s="639" t="str">
        <f t="shared" si="57"/>
        <v>-</v>
      </c>
      <c r="J64" s="381" t="str">
        <f t="array" ref="J64">IF((G64&gt;=1),MAX(IF(BC64:GJ64=1,$BC$3:$GJ$3)),"-")</f>
        <v>-</v>
      </c>
      <c r="K64" s="775" t="str">
        <f t="array" ref="K64">IF((G64&gt;=1),MAX(IF(BC64:GJ64=1,$BC$2:$GJ$2)),"-")</f>
        <v>-</v>
      </c>
      <c r="L64" s="390">
        <f t="shared" ca="1" si="58"/>
        <v>21</v>
      </c>
      <c r="M64" s="390" t="str">
        <f t="shared" ca="1" si="59"/>
        <v>-</v>
      </c>
      <c r="N64" s="455">
        <f t="shared" si="60"/>
        <v>1</v>
      </c>
      <c r="O64" s="454">
        <f t="shared" si="61"/>
        <v>4.7619047619047616E-2</v>
      </c>
      <c r="P64" s="162">
        <f t="shared" si="62"/>
        <v>3</v>
      </c>
      <c r="Q64" s="453">
        <f t="shared" si="63"/>
        <v>0.14285714285714285</v>
      </c>
      <c r="R64" s="452">
        <f t="shared" si="64"/>
        <v>4</v>
      </c>
      <c r="S64" s="451">
        <f t="shared" si="65"/>
        <v>0.19047619047619047</v>
      </c>
      <c r="T64" s="368">
        <f t="shared" si="66"/>
        <v>5</v>
      </c>
      <c r="U64" s="163">
        <f t="shared" si="67"/>
        <v>0.23809523809523808</v>
      </c>
      <c r="V64" s="369">
        <f t="shared" si="68"/>
        <v>9</v>
      </c>
      <c r="W64" s="164">
        <f t="shared" si="69"/>
        <v>0.42857142857142855</v>
      </c>
      <c r="X64" s="165">
        <f t="array" ref="X64">SUM(1*(BC$5:GJ$5=BC64:GJ64))-1</f>
        <v>1</v>
      </c>
      <c r="Y64" s="166">
        <f t="shared" si="70"/>
        <v>4.7619047619047616E-2</v>
      </c>
      <c r="Z64" s="395">
        <f t="shared" si="71"/>
        <v>7.666666666666667</v>
      </c>
      <c r="AA64" s="395">
        <f t="shared" si="72"/>
        <v>12.80952380952381</v>
      </c>
      <c r="AB64" s="403">
        <f t="shared" si="73"/>
        <v>0.5985130111524164</v>
      </c>
      <c r="AC64" s="3487">
        <f t="shared" si="99"/>
        <v>0</v>
      </c>
      <c r="AD64" s="3488">
        <f t="shared" si="100"/>
        <v>0</v>
      </c>
      <c r="AE64" s="3489">
        <f t="shared" si="101"/>
        <v>0</v>
      </c>
      <c r="AF64" s="3490">
        <f t="shared" si="102"/>
        <v>0</v>
      </c>
      <c r="AG64" s="3491">
        <f t="shared" si="103"/>
        <v>0</v>
      </c>
      <c r="AH64" s="3492">
        <f t="shared" si="104"/>
        <v>0</v>
      </c>
      <c r="AI64" s="3493">
        <f t="shared" si="105"/>
        <v>1</v>
      </c>
      <c r="AJ64" s="3494">
        <f t="shared" si="106"/>
        <v>0</v>
      </c>
      <c r="AK64" s="3495">
        <f t="shared" si="107"/>
        <v>6</v>
      </c>
      <c r="AL64" s="3496">
        <f t="shared" si="108"/>
        <v>0</v>
      </c>
      <c r="AM64" s="3497">
        <f t="shared" si="109"/>
        <v>3</v>
      </c>
      <c r="AN64" s="3498">
        <f t="shared" si="110"/>
        <v>0</v>
      </c>
      <c r="AO64" s="3499">
        <f t="shared" si="111"/>
        <v>4</v>
      </c>
      <c r="AP64" s="3500">
        <f t="shared" si="112"/>
        <v>0</v>
      </c>
      <c r="AQ64" s="3487">
        <f t="shared" si="113"/>
        <v>3</v>
      </c>
      <c r="AR64" s="3488">
        <f t="shared" si="114"/>
        <v>0</v>
      </c>
      <c r="AS64" s="3489">
        <f t="shared" si="115"/>
        <v>1</v>
      </c>
      <c r="AT64" s="3490">
        <f t="shared" si="116"/>
        <v>0</v>
      </c>
      <c r="AU64" s="3491">
        <f t="shared" si="117"/>
        <v>0</v>
      </c>
      <c r="AV64" s="3492">
        <f t="shared" si="118"/>
        <v>0</v>
      </c>
      <c r="AW64" s="3493">
        <f t="shared" si="119"/>
        <v>0</v>
      </c>
      <c r="AX64" s="3494">
        <f t="shared" si="120"/>
        <v>0</v>
      </c>
      <c r="AY64" s="3495">
        <f t="shared" si="121"/>
        <v>0</v>
      </c>
      <c r="AZ64" s="3496">
        <f t="shared" si="122"/>
        <v>0</v>
      </c>
      <c r="BA64" s="3497">
        <f t="shared" si="123"/>
        <v>3</v>
      </c>
      <c r="BB64" s="3498">
        <f t="shared" si="124"/>
        <v>0</v>
      </c>
      <c r="BC64" s="100"/>
      <c r="BD64" s="101"/>
      <c r="BE64" s="101"/>
      <c r="BF64" s="112"/>
      <c r="BG64" s="112"/>
      <c r="BH64" s="112"/>
      <c r="BI64" s="112"/>
      <c r="BJ64" s="112"/>
      <c r="BK64" s="112"/>
      <c r="BL64" s="112"/>
      <c r="BM64" s="112"/>
      <c r="BN64" s="104"/>
      <c r="BO64" s="104"/>
      <c r="BP64" s="104"/>
      <c r="BQ64" s="104"/>
      <c r="BR64" s="104"/>
      <c r="BS64" s="104"/>
      <c r="BT64" s="104"/>
      <c r="BU64" s="104"/>
      <c r="BV64" s="105"/>
      <c r="BW64" s="105"/>
      <c r="BX64" s="105"/>
      <c r="BY64" s="105"/>
      <c r="BZ64" s="105"/>
      <c r="CA64" s="105"/>
      <c r="CB64" s="105">
        <v>2</v>
      </c>
      <c r="CC64" s="105"/>
      <c r="CD64" s="105"/>
      <c r="CE64" s="105"/>
      <c r="CF64" s="106"/>
      <c r="CG64" s="106">
        <v>11</v>
      </c>
      <c r="CH64" s="106">
        <v>8</v>
      </c>
      <c r="CI64" s="106">
        <v>3</v>
      </c>
      <c r="CJ64" s="106">
        <v>3</v>
      </c>
      <c r="CK64" s="106"/>
      <c r="CL64" s="106">
        <v>7</v>
      </c>
      <c r="CM64" s="106"/>
      <c r="CN64" s="106"/>
      <c r="CO64" s="106">
        <v>8</v>
      </c>
      <c r="CP64" s="106"/>
      <c r="CQ64" s="107"/>
      <c r="CR64" s="107"/>
      <c r="CS64" s="107"/>
      <c r="CT64" s="107"/>
      <c r="CU64" s="107">
        <v>9</v>
      </c>
      <c r="CV64" s="107"/>
      <c r="CW64" s="107"/>
      <c r="CX64" s="107">
        <v>4</v>
      </c>
      <c r="CY64" s="107"/>
      <c r="CZ64" s="107">
        <v>4</v>
      </c>
      <c r="DA64" s="108"/>
      <c r="DB64" s="108">
        <v>4</v>
      </c>
      <c r="DC64" s="108">
        <v>6</v>
      </c>
      <c r="DD64" s="108"/>
      <c r="DE64" s="108"/>
      <c r="DF64" s="108"/>
      <c r="DG64" s="108"/>
      <c r="DH64" s="108"/>
      <c r="DI64" s="108"/>
      <c r="DJ64" s="108">
        <v>10</v>
      </c>
      <c r="DK64" s="108">
        <v>3</v>
      </c>
      <c r="DL64" s="108"/>
      <c r="DM64" s="108"/>
      <c r="DN64" s="109"/>
      <c r="DO64" s="109">
        <v>13</v>
      </c>
      <c r="DP64" s="109"/>
      <c r="DQ64" s="109">
        <v>6</v>
      </c>
      <c r="DR64" s="109">
        <v>11</v>
      </c>
      <c r="DS64" s="109"/>
      <c r="DT64" s="109"/>
      <c r="DU64" s="109"/>
      <c r="DV64" s="109"/>
      <c r="DW64" s="109"/>
      <c r="DX64" s="109"/>
      <c r="DY64" s="109"/>
      <c r="DZ64" s="102"/>
      <c r="EA64" s="102"/>
      <c r="EB64" s="102"/>
      <c r="EC64" s="110"/>
      <c r="ED64" s="110"/>
      <c r="EE64" s="110">
        <v>14</v>
      </c>
      <c r="EF64" s="110"/>
      <c r="EG64" s="110"/>
      <c r="EH64" s="110"/>
      <c r="EI64" s="110"/>
      <c r="EJ64" s="110"/>
      <c r="EK64" s="110"/>
      <c r="EL64" s="110"/>
      <c r="EM64" s="373"/>
      <c r="EN64" s="373"/>
      <c r="EO64" s="373"/>
      <c r="EP64" s="373"/>
      <c r="EQ64" s="373"/>
      <c r="ER64" s="373"/>
      <c r="ES64" s="526"/>
      <c r="ET64" s="526"/>
      <c r="EU64" s="526"/>
      <c r="EV64" s="526"/>
      <c r="EW64" s="526"/>
      <c r="EX64" s="526"/>
      <c r="EY64" s="526"/>
      <c r="EZ64" s="526"/>
      <c r="FA64" s="649"/>
      <c r="FB64" s="649"/>
      <c r="FC64" s="649"/>
      <c r="FD64" s="649"/>
      <c r="FE64" s="649"/>
      <c r="FF64" s="649"/>
      <c r="FG64" s="649"/>
      <c r="FH64" s="649"/>
      <c r="FI64" s="649"/>
      <c r="FJ64" s="649"/>
      <c r="FK64" s="649"/>
      <c r="FL64" s="649"/>
      <c r="FM64" s="649"/>
      <c r="FN64" s="649"/>
      <c r="FO64" s="768"/>
      <c r="FP64" s="768"/>
      <c r="FQ64" s="768"/>
      <c r="FR64" s="768"/>
      <c r="FS64" s="768"/>
      <c r="FT64" s="768"/>
      <c r="FU64" s="768"/>
      <c r="FV64" s="768"/>
      <c r="FW64" s="768"/>
      <c r="FX64" s="768"/>
      <c r="FY64" s="768"/>
      <c r="FZ64" s="768"/>
      <c r="GA64" s="768"/>
      <c r="GB64" s="768"/>
      <c r="GC64" s="1663">
        <v>11</v>
      </c>
      <c r="GD64" s="1663"/>
      <c r="GE64" s="1663"/>
      <c r="GF64" s="1663">
        <v>9</v>
      </c>
      <c r="GG64" s="1663">
        <v>15</v>
      </c>
      <c r="GH64" s="1663"/>
      <c r="GI64" s="1663"/>
      <c r="GJ64" s="1667"/>
    </row>
    <row r="65" spans="1:192" s="489" customFormat="1" ht="11.1" customHeight="1" x14ac:dyDescent="0.2">
      <c r="A65" s="641"/>
      <c r="B65" s="62" t="s">
        <v>224</v>
      </c>
      <c r="C65" s="458">
        <f t="shared" si="53"/>
        <v>6</v>
      </c>
      <c r="D65" s="457">
        <f t="shared" si="54"/>
        <v>4.3795620437956206E-2</v>
      </c>
      <c r="E65" s="413">
        <f t="array" ref="E65">MIN(IF(BC65:GJ65&gt;=1,$BC$3:$GJ$3))</f>
        <v>39718</v>
      </c>
      <c r="F65" s="410">
        <f t="array" ref="F65">MAX(IF(BC65:GJ65&gt;=1,$BC$3:$GJ$3))</f>
        <v>40215</v>
      </c>
      <c r="G65" s="452">
        <f t="shared" si="55"/>
        <v>1</v>
      </c>
      <c r="H65" s="456">
        <f t="shared" si="56"/>
        <v>0.16666666666666666</v>
      </c>
      <c r="I65" s="639">
        <f t="shared" si="57"/>
        <v>0.5</v>
      </c>
      <c r="J65" s="381">
        <f t="array" ref="J65">IF((G65&gt;=1),MAX(IF(BC65:GJ65=1,$BC$3:$GJ$3)),"-")</f>
        <v>40166</v>
      </c>
      <c r="K65" s="775">
        <f t="array" ref="K65">IF((G65&gt;=1),MAX(IF(BC65:GJ65=1,$BC$2:$GJ$2)),"-")</f>
        <v>24</v>
      </c>
      <c r="L65" s="390">
        <f t="shared" ca="1" si="58"/>
        <v>1</v>
      </c>
      <c r="M65" s="390">
        <f t="shared" ca="1" si="59"/>
        <v>113</v>
      </c>
      <c r="N65" s="455">
        <f t="shared" si="60"/>
        <v>1</v>
      </c>
      <c r="O65" s="454">
        <f t="shared" si="61"/>
        <v>0.16666666666666666</v>
      </c>
      <c r="P65" s="162">
        <f t="shared" si="62"/>
        <v>0</v>
      </c>
      <c r="Q65" s="453">
        <f t="shared" si="63"/>
        <v>0</v>
      </c>
      <c r="R65" s="452">
        <f t="shared" si="64"/>
        <v>2</v>
      </c>
      <c r="S65" s="451">
        <f t="shared" si="65"/>
        <v>0.33333333333333331</v>
      </c>
      <c r="T65" s="368">
        <f t="shared" si="66"/>
        <v>3</v>
      </c>
      <c r="U65" s="163">
        <f t="shared" si="67"/>
        <v>0.5</v>
      </c>
      <c r="V65" s="369">
        <f t="shared" si="68"/>
        <v>3</v>
      </c>
      <c r="W65" s="164">
        <f t="shared" si="69"/>
        <v>0.5</v>
      </c>
      <c r="X65" s="165">
        <f t="array" ref="X65">SUM(1*(BC$5:GJ$5=BC65:GJ65))-1</f>
        <v>0</v>
      </c>
      <c r="Y65" s="166">
        <f t="shared" si="70"/>
        <v>0</v>
      </c>
      <c r="Z65" s="395">
        <f t="shared" si="71"/>
        <v>5.666666666666667</v>
      </c>
      <c r="AA65" s="395">
        <f t="shared" si="72"/>
        <v>11.5</v>
      </c>
      <c r="AB65" s="403">
        <f t="shared" si="73"/>
        <v>0.49275362318840582</v>
      </c>
      <c r="AC65" s="3487">
        <f t="shared" si="99"/>
        <v>0</v>
      </c>
      <c r="AD65" s="3488">
        <f t="shared" si="100"/>
        <v>0</v>
      </c>
      <c r="AE65" s="3489">
        <f t="shared" si="101"/>
        <v>0</v>
      </c>
      <c r="AF65" s="3490">
        <f t="shared" si="102"/>
        <v>0</v>
      </c>
      <c r="AG65" s="3491">
        <f t="shared" si="103"/>
        <v>2</v>
      </c>
      <c r="AH65" s="3492">
        <f t="shared" si="104"/>
        <v>0</v>
      </c>
      <c r="AI65" s="3493">
        <f t="shared" si="105"/>
        <v>4</v>
      </c>
      <c r="AJ65" s="3494">
        <f t="shared" si="106"/>
        <v>1</v>
      </c>
      <c r="AK65" s="3495">
        <f t="shared" si="107"/>
        <v>0</v>
      </c>
      <c r="AL65" s="3496">
        <f t="shared" si="108"/>
        <v>0</v>
      </c>
      <c r="AM65" s="3497">
        <f t="shared" si="109"/>
        <v>0</v>
      </c>
      <c r="AN65" s="3498">
        <f t="shared" si="110"/>
        <v>0</v>
      </c>
      <c r="AO65" s="3499">
        <f t="shared" si="111"/>
        <v>0</v>
      </c>
      <c r="AP65" s="3500">
        <f t="shared" si="112"/>
        <v>0</v>
      </c>
      <c r="AQ65" s="3487">
        <f t="shared" si="113"/>
        <v>0</v>
      </c>
      <c r="AR65" s="3488">
        <f t="shared" si="114"/>
        <v>0</v>
      </c>
      <c r="AS65" s="3489">
        <f t="shared" si="115"/>
        <v>0</v>
      </c>
      <c r="AT65" s="3490">
        <f t="shared" si="116"/>
        <v>0</v>
      </c>
      <c r="AU65" s="3491">
        <f t="shared" si="117"/>
        <v>0</v>
      </c>
      <c r="AV65" s="3492">
        <f t="shared" si="118"/>
        <v>0</v>
      </c>
      <c r="AW65" s="3493">
        <f t="shared" si="119"/>
        <v>0</v>
      </c>
      <c r="AX65" s="3494">
        <f t="shared" si="120"/>
        <v>0</v>
      </c>
      <c r="AY65" s="3495">
        <f t="shared" si="121"/>
        <v>0</v>
      </c>
      <c r="AZ65" s="3496">
        <f t="shared" si="122"/>
        <v>0</v>
      </c>
      <c r="BA65" s="3497">
        <f t="shared" si="123"/>
        <v>0</v>
      </c>
      <c r="BB65" s="3498">
        <f t="shared" si="124"/>
        <v>0</v>
      </c>
      <c r="BC65" s="100"/>
      <c r="BD65" s="101"/>
      <c r="BE65" s="101"/>
      <c r="BF65" s="112"/>
      <c r="BG65" s="112"/>
      <c r="BH65" s="112"/>
      <c r="BI65" s="112"/>
      <c r="BJ65" s="112"/>
      <c r="BK65" s="112"/>
      <c r="BL65" s="112"/>
      <c r="BM65" s="112"/>
      <c r="BN65" s="104">
        <v>11</v>
      </c>
      <c r="BO65" s="104">
        <v>7</v>
      </c>
      <c r="BP65" s="104"/>
      <c r="BQ65" s="104"/>
      <c r="BR65" s="104"/>
      <c r="BS65" s="104"/>
      <c r="BT65" s="104"/>
      <c r="BU65" s="104"/>
      <c r="BV65" s="105"/>
      <c r="BW65" s="105">
        <v>4</v>
      </c>
      <c r="BX65" s="105">
        <v>9</v>
      </c>
      <c r="BY65" s="105"/>
      <c r="BZ65" s="105">
        <v>1</v>
      </c>
      <c r="CA65" s="105">
        <v>2</v>
      </c>
      <c r="CB65" s="105"/>
      <c r="CC65" s="105"/>
      <c r="CD65" s="105"/>
      <c r="CE65" s="105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2"/>
      <c r="EA65" s="102"/>
      <c r="EB65" s="102"/>
      <c r="EC65" s="110"/>
      <c r="ED65" s="110"/>
      <c r="EE65" s="110"/>
      <c r="EF65" s="110"/>
      <c r="EG65" s="110"/>
      <c r="EH65" s="110"/>
      <c r="EI65" s="110"/>
      <c r="EJ65" s="110"/>
      <c r="EK65" s="110"/>
      <c r="EL65" s="110"/>
      <c r="EM65" s="373"/>
      <c r="EN65" s="373"/>
      <c r="EO65" s="373"/>
      <c r="EP65" s="373"/>
      <c r="EQ65" s="373"/>
      <c r="ER65" s="373"/>
      <c r="ES65" s="526"/>
      <c r="ET65" s="526"/>
      <c r="EU65" s="526"/>
      <c r="EV65" s="526"/>
      <c r="EW65" s="526"/>
      <c r="EX65" s="526"/>
      <c r="EY65" s="526"/>
      <c r="EZ65" s="526"/>
      <c r="FA65" s="649"/>
      <c r="FB65" s="649"/>
      <c r="FC65" s="649"/>
      <c r="FD65" s="649"/>
      <c r="FE65" s="649"/>
      <c r="FF65" s="649"/>
      <c r="FG65" s="649"/>
      <c r="FH65" s="649"/>
      <c r="FI65" s="649"/>
      <c r="FJ65" s="649"/>
      <c r="FK65" s="649"/>
      <c r="FL65" s="649"/>
      <c r="FM65" s="649"/>
      <c r="FN65" s="649"/>
      <c r="FO65" s="768"/>
      <c r="FP65" s="768"/>
      <c r="FQ65" s="768"/>
      <c r="FR65" s="768"/>
      <c r="FS65" s="768"/>
      <c r="FT65" s="768"/>
      <c r="FU65" s="768"/>
      <c r="FV65" s="768"/>
      <c r="FW65" s="768"/>
      <c r="FX65" s="768"/>
      <c r="FY65" s="768"/>
      <c r="FZ65" s="768"/>
      <c r="GA65" s="768"/>
      <c r="GB65" s="768"/>
      <c r="GC65" s="1663"/>
      <c r="GD65" s="1663"/>
      <c r="GE65" s="1663"/>
      <c r="GF65" s="1663"/>
      <c r="GG65" s="1663"/>
      <c r="GH65" s="1663"/>
      <c r="GI65" s="1663"/>
      <c r="GJ65" s="1667"/>
    </row>
    <row r="66" spans="1:192" s="489" customFormat="1" ht="11.1" customHeight="1" x14ac:dyDescent="0.2">
      <c r="A66" s="641"/>
      <c r="B66" s="64" t="s">
        <v>147</v>
      </c>
      <c r="C66" s="458">
        <f t="shared" si="53"/>
        <v>1</v>
      </c>
      <c r="D66" s="457">
        <f t="shared" si="54"/>
        <v>7.2992700729927005E-3</v>
      </c>
      <c r="E66" s="413">
        <f t="array" ref="E66">MIN(IF(BC66:GJ66&gt;=1,$BC$3:$GJ$3))</f>
        <v>39879</v>
      </c>
      <c r="F66" s="410">
        <f t="array" ref="F66">MAX(IF(BC66:GJ66&gt;=1,$BC$3:$GJ$3))</f>
        <v>39879</v>
      </c>
      <c r="G66" s="452">
        <f t="shared" si="55"/>
        <v>1</v>
      </c>
      <c r="H66" s="456">
        <f t="shared" si="56"/>
        <v>1</v>
      </c>
      <c r="I66" s="639">
        <f t="shared" si="57"/>
        <v>1</v>
      </c>
      <c r="J66" s="381">
        <f t="array" ref="J66">IF((G66&gt;=1),MAX(IF(BC66:GJ66=1,$BC$3:$GJ$3)),"-")</f>
        <v>39879</v>
      </c>
      <c r="K66" s="775">
        <f t="array" ref="K66">IF((G66&gt;=1),MAX(IF(BC66:GJ66=1,$BC$2:$GJ$2)),"-")</f>
        <v>16</v>
      </c>
      <c r="L66" s="390">
        <f t="shared" ca="1" si="58"/>
        <v>0</v>
      </c>
      <c r="M66" s="390">
        <f t="shared" ca="1" si="59"/>
        <v>121</v>
      </c>
      <c r="N66" s="455">
        <f t="shared" si="60"/>
        <v>0</v>
      </c>
      <c r="O66" s="454">
        <f t="shared" si="61"/>
        <v>0</v>
      </c>
      <c r="P66" s="162">
        <f t="shared" si="62"/>
        <v>0</v>
      </c>
      <c r="Q66" s="453">
        <f t="shared" si="63"/>
        <v>0</v>
      </c>
      <c r="R66" s="452">
        <f t="shared" si="64"/>
        <v>1</v>
      </c>
      <c r="S66" s="451">
        <f t="shared" si="65"/>
        <v>1</v>
      </c>
      <c r="T66" s="368">
        <f t="shared" si="66"/>
        <v>1</v>
      </c>
      <c r="U66" s="163">
        <f t="shared" si="67"/>
        <v>1</v>
      </c>
      <c r="V66" s="369">
        <f t="shared" si="68"/>
        <v>1</v>
      </c>
      <c r="W66" s="164">
        <f t="shared" si="69"/>
        <v>1</v>
      </c>
      <c r="X66" s="165">
        <f t="array" ref="X66">SUM(1*(BC$5:GJ$5=BC66:GJ66))-1</f>
        <v>0</v>
      </c>
      <c r="Y66" s="166">
        <f t="shared" si="70"/>
        <v>0</v>
      </c>
      <c r="Z66" s="395">
        <f t="shared" si="71"/>
        <v>1</v>
      </c>
      <c r="AA66" s="395">
        <f t="shared" si="72"/>
        <v>10</v>
      </c>
      <c r="AB66" s="403">
        <f t="shared" si="73"/>
        <v>0.1</v>
      </c>
      <c r="AC66" s="3487">
        <f t="shared" si="99"/>
        <v>0</v>
      </c>
      <c r="AD66" s="3488">
        <f t="shared" si="100"/>
        <v>0</v>
      </c>
      <c r="AE66" s="3489">
        <f t="shared" si="101"/>
        <v>0</v>
      </c>
      <c r="AF66" s="3490">
        <f t="shared" si="102"/>
        <v>0</v>
      </c>
      <c r="AG66" s="3491">
        <f t="shared" si="103"/>
        <v>1</v>
      </c>
      <c r="AH66" s="3492">
        <f t="shared" si="104"/>
        <v>1</v>
      </c>
      <c r="AI66" s="3493">
        <f t="shared" si="105"/>
        <v>0</v>
      </c>
      <c r="AJ66" s="3494">
        <f t="shared" si="106"/>
        <v>0</v>
      </c>
      <c r="AK66" s="3495">
        <f t="shared" si="107"/>
        <v>0</v>
      </c>
      <c r="AL66" s="3496">
        <f t="shared" si="108"/>
        <v>0</v>
      </c>
      <c r="AM66" s="3497">
        <f t="shared" si="109"/>
        <v>0</v>
      </c>
      <c r="AN66" s="3498">
        <f t="shared" si="110"/>
        <v>0</v>
      </c>
      <c r="AO66" s="3499">
        <f t="shared" si="111"/>
        <v>0</v>
      </c>
      <c r="AP66" s="3500">
        <f t="shared" si="112"/>
        <v>0</v>
      </c>
      <c r="AQ66" s="3487">
        <f t="shared" si="113"/>
        <v>0</v>
      </c>
      <c r="AR66" s="3488">
        <f t="shared" si="114"/>
        <v>0</v>
      </c>
      <c r="AS66" s="3489">
        <f t="shared" si="115"/>
        <v>0</v>
      </c>
      <c r="AT66" s="3490">
        <f t="shared" si="116"/>
        <v>0</v>
      </c>
      <c r="AU66" s="3491">
        <f t="shared" si="117"/>
        <v>0</v>
      </c>
      <c r="AV66" s="3492">
        <f t="shared" si="118"/>
        <v>0</v>
      </c>
      <c r="AW66" s="3493">
        <f t="shared" si="119"/>
        <v>0</v>
      </c>
      <c r="AX66" s="3494">
        <f t="shared" si="120"/>
        <v>0</v>
      </c>
      <c r="AY66" s="3495">
        <f t="shared" si="121"/>
        <v>0</v>
      </c>
      <c r="AZ66" s="3496">
        <f t="shared" si="122"/>
        <v>0</v>
      </c>
      <c r="BA66" s="3497">
        <f t="shared" si="123"/>
        <v>0</v>
      </c>
      <c r="BB66" s="3498">
        <f t="shared" si="124"/>
        <v>0</v>
      </c>
      <c r="BC66" s="100"/>
      <c r="BD66" s="101"/>
      <c r="BE66" s="101"/>
      <c r="BF66" s="112"/>
      <c r="BG66" s="112"/>
      <c r="BH66" s="112"/>
      <c r="BI66" s="112"/>
      <c r="BJ66" s="112"/>
      <c r="BK66" s="112"/>
      <c r="BL66" s="112"/>
      <c r="BM66" s="112"/>
      <c r="BN66" s="104"/>
      <c r="BO66" s="104"/>
      <c r="BP66" s="104"/>
      <c r="BQ66" s="104"/>
      <c r="BR66" s="104">
        <v>1</v>
      </c>
      <c r="BS66" s="104"/>
      <c r="BT66" s="104"/>
      <c r="BU66" s="104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2"/>
      <c r="EA66" s="102"/>
      <c r="EB66" s="102"/>
      <c r="EC66" s="110"/>
      <c r="ED66" s="110"/>
      <c r="EE66" s="110"/>
      <c r="EF66" s="110"/>
      <c r="EG66" s="110"/>
      <c r="EH66" s="110"/>
      <c r="EI66" s="110"/>
      <c r="EJ66" s="110"/>
      <c r="EK66" s="110"/>
      <c r="EL66" s="110"/>
      <c r="EM66" s="373"/>
      <c r="EN66" s="373"/>
      <c r="EO66" s="373"/>
      <c r="EP66" s="373"/>
      <c r="EQ66" s="373"/>
      <c r="ER66" s="373"/>
      <c r="ES66" s="526"/>
      <c r="ET66" s="526"/>
      <c r="EU66" s="526"/>
      <c r="EV66" s="526"/>
      <c r="EW66" s="526"/>
      <c r="EX66" s="526"/>
      <c r="EY66" s="526"/>
      <c r="EZ66" s="526"/>
      <c r="FA66" s="649"/>
      <c r="FB66" s="649"/>
      <c r="FC66" s="649"/>
      <c r="FD66" s="649"/>
      <c r="FE66" s="649"/>
      <c r="FF66" s="649"/>
      <c r="FG66" s="649"/>
      <c r="FH66" s="649"/>
      <c r="FI66" s="649"/>
      <c r="FJ66" s="649"/>
      <c r="FK66" s="649"/>
      <c r="FL66" s="649"/>
      <c r="FM66" s="649"/>
      <c r="FN66" s="649"/>
      <c r="FO66" s="768"/>
      <c r="FP66" s="768"/>
      <c r="FQ66" s="768"/>
      <c r="FR66" s="768"/>
      <c r="FS66" s="768"/>
      <c r="FT66" s="768"/>
      <c r="FU66" s="768"/>
      <c r="FV66" s="768"/>
      <c r="FW66" s="768"/>
      <c r="FX66" s="768"/>
      <c r="FY66" s="768"/>
      <c r="FZ66" s="768"/>
      <c r="GA66" s="768"/>
      <c r="GB66" s="768"/>
      <c r="GC66" s="1663"/>
      <c r="GD66" s="1663"/>
      <c r="GE66" s="1663"/>
      <c r="GF66" s="1663"/>
      <c r="GG66" s="1663"/>
      <c r="GH66" s="1663"/>
      <c r="GI66" s="1663"/>
      <c r="GJ66" s="1667"/>
    </row>
    <row r="67" spans="1:192" s="489" customFormat="1" ht="11.1" customHeight="1" x14ac:dyDescent="0.2">
      <c r="A67" s="641" t="s">
        <v>185</v>
      </c>
      <c r="B67" s="59" t="s">
        <v>182</v>
      </c>
      <c r="C67" s="458">
        <f t="shared" si="53"/>
        <v>65</v>
      </c>
      <c r="D67" s="457">
        <f t="shared" si="54"/>
        <v>0.47445255474452552</v>
      </c>
      <c r="E67" s="413">
        <f t="array" ref="E67">MIN(IF(BC67:GJ67&gt;=1,$BC$3:$GJ$3))</f>
        <v>41516</v>
      </c>
      <c r="F67" s="410">
        <f t="array" ref="F67">MAX(IF(BC67:GJ67&gt;=1,$BC$3:$GJ$3))</f>
        <v>43490</v>
      </c>
      <c r="G67" s="452">
        <f t="shared" si="55"/>
        <v>0</v>
      </c>
      <c r="H67" s="456">
        <f t="shared" si="56"/>
        <v>0</v>
      </c>
      <c r="I67" s="639" t="str">
        <f t="shared" si="57"/>
        <v>-</v>
      </c>
      <c r="J67" s="381" t="str">
        <f t="array" ref="J67">IF((G67&gt;=1),MAX(IF(BC67:GJ67=1,$BC$3:$GJ$3)),"-")</f>
        <v>-</v>
      </c>
      <c r="K67" s="775" t="str">
        <f t="array" ref="K67">IF((G67&gt;=1),MAX(IF(BC67:GJ67=1,$BC$2:$GJ$2)),"-")</f>
        <v>-</v>
      </c>
      <c r="L67" s="390">
        <f t="shared" ca="1" si="58"/>
        <v>65</v>
      </c>
      <c r="M67" s="390" t="str">
        <f t="shared" ca="1" si="59"/>
        <v>-</v>
      </c>
      <c r="N67" s="455">
        <f t="shared" si="60"/>
        <v>3</v>
      </c>
      <c r="O67" s="454">
        <f t="shared" si="61"/>
        <v>4.6153846153846156E-2</v>
      </c>
      <c r="P67" s="162">
        <f t="shared" si="62"/>
        <v>4</v>
      </c>
      <c r="Q67" s="453">
        <f t="shared" si="63"/>
        <v>6.1538461538461542E-2</v>
      </c>
      <c r="R67" s="452">
        <f t="shared" si="64"/>
        <v>7</v>
      </c>
      <c r="S67" s="451">
        <f t="shared" si="65"/>
        <v>0.1076923076923077</v>
      </c>
      <c r="T67" s="368">
        <f t="shared" si="66"/>
        <v>14</v>
      </c>
      <c r="U67" s="163">
        <f t="shared" si="67"/>
        <v>0.2153846153846154</v>
      </c>
      <c r="V67" s="369">
        <f t="shared" si="68"/>
        <v>30</v>
      </c>
      <c r="W67" s="164">
        <f t="shared" si="69"/>
        <v>0.46153846153846156</v>
      </c>
      <c r="X67" s="165">
        <f t="array" ref="X67">SUM(1*(BC$5:GJ$5=BC67:GJ67))-1</f>
        <v>4</v>
      </c>
      <c r="Y67" s="166">
        <f t="shared" si="70"/>
        <v>6.1538461538461542E-2</v>
      </c>
      <c r="Z67" s="395">
        <f t="shared" si="71"/>
        <v>8.6307692307692303</v>
      </c>
      <c r="AA67" s="395">
        <f t="shared" si="72"/>
        <v>14.784615384615385</v>
      </c>
      <c r="AB67" s="403">
        <f t="shared" si="73"/>
        <v>0.58376690946930276</v>
      </c>
      <c r="AC67" s="3487">
        <f t="shared" si="99"/>
        <v>0</v>
      </c>
      <c r="AD67" s="3488">
        <f t="shared" si="100"/>
        <v>0</v>
      </c>
      <c r="AE67" s="3489">
        <f t="shared" si="101"/>
        <v>0</v>
      </c>
      <c r="AF67" s="3490">
        <f t="shared" si="102"/>
        <v>0</v>
      </c>
      <c r="AG67" s="3491">
        <f t="shared" si="103"/>
        <v>0</v>
      </c>
      <c r="AH67" s="3492">
        <f t="shared" si="104"/>
        <v>0</v>
      </c>
      <c r="AI67" s="3493">
        <f t="shared" si="105"/>
        <v>0</v>
      </c>
      <c r="AJ67" s="3494">
        <f t="shared" si="106"/>
        <v>0</v>
      </c>
      <c r="AK67" s="3495">
        <f t="shared" si="107"/>
        <v>0</v>
      </c>
      <c r="AL67" s="3496">
        <f t="shared" si="108"/>
        <v>0</v>
      </c>
      <c r="AM67" s="3497">
        <f t="shared" si="109"/>
        <v>0</v>
      </c>
      <c r="AN67" s="3498">
        <f t="shared" si="110"/>
        <v>0</v>
      </c>
      <c r="AO67" s="3499">
        <f t="shared" si="111"/>
        <v>0</v>
      </c>
      <c r="AP67" s="3500">
        <f t="shared" si="112"/>
        <v>0</v>
      </c>
      <c r="AQ67" s="3487">
        <f t="shared" si="113"/>
        <v>11</v>
      </c>
      <c r="AR67" s="3488">
        <f t="shared" si="114"/>
        <v>0</v>
      </c>
      <c r="AS67" s="3489">
        <f t="shared" si="115"/>
        <v>13</v>
      </c>
      <c r="AT67" s="3490">
        <f t="shared" si="116"/>
        <v>0</v>
      </c>
      <c r="AU67" s="3491">
        <f t="shared" si="117"/>
        <v>11</v>
      </c>
      <c r="AV67" s="3492">
        <f t="shared" si="118"/>
        <v>0</v>
      </c>
      <c r="AW67" s="3493">
        <f t="shared" si="119"/>
        <v>12</v>
      </c>
      <c r="AX67" s="3494">
        <f t="shared" si="120"/>
        <v>0</v>
      </c>
      <c r="AY67" s="3495">
        <f t="shared" si="121"/>
        <v>12</v>
      </c>
      <c r="AZ67" s="3496">
        <f t="shared" si="122"/>
        <v>0</v>
      </c>
      <c r="BA67" s="3497">
        <f t="shared" si="123"/>
        <v>6</v>
      </c>
      <c r="BB67" s="3498">
        <f t="shared" si="124"/>
        <v>0</v>
      </c>
      <c r="BC67" s="100"/>
      <c r="BD67" s="101"/>
      <c r="BE67" s="101"/>
      <c r="BF67" s="112"/>
      <c r="BG67" s="112"/>
      <c r="BH67" s="112"/>
      <c r="BI67" s="112"/>
      <c r="BJ67" s="112"/>
      <c r="BK67" s="112"/>
      <c r="BL67" s="112"/>
      <c r="BM67" s="112"/>
      <c r="BN67" s="103"/>
      <c r="BO67" s="103"/>
      <c r="BP67" s="103"/>
      <c r="BQ67" s="103"/>
      <c r="BR67" s="103"/>
      <c r="BS67" s="103"/>
      <c r="BT67" s="103"/>
      <c r="BU67" s="104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9">
        <v>6</v>
      </c>
      <c r="DO67" s="109">
        <v>7</v>
      </c>
      <c r="DP67" s="109">
        <v>5</v>
      </c>
      <c r="DQ67" s="109"/>
      <c r="DR67" s="109">
        <v>2</v>
      </c>
      <c r="DS67" s="109">
        <v>2</v>
      </c>
      <c r="DT67" s="109">
        <v>15</v>
      </c>
      <c r="DU67" s="109">
        <v>9</v>
      </c>
      <c r="DV67" s="109">
        <v>13</v>
      </c>
      <c r="DW67" s="109">
        <v>2</v>
      </c>
      <c r="DX67" s="109">
        <v>8</v>
      </c>
      <c r="DY67" s="109">
        <v>4</v>
      </c>
      <c r="DZ67" s="102">
        <v>17</v>
      </c>
      <c r="EA67" s="102">
        <v>7</v>
      </c>
      <c r="EB67" s="102">
        <v>8</v>
      </c>
      <c r="EC67" s="110">
        <v>8</v>
      </c>
      <c r="ED67" s="110">
        <v>7</v>
      </c>
      <c r="EE67" s="110">
        <v>5</v>
      </c>
      <c r="EF67" s="110">
        <v>11</v>
      </c>
      <c r="EG67" s="110">
        <v>15</v>
      </c>
      <c r="EH67" s="110">
        <v>3</v>
      </c>
      <c r="EI67" s="110">
        <v>14</v>
      </c>
      <c r="EJ67" s="110">
        <v>4</v>
      </c>
      <c r="EK67" s="110">
        <v>9</v>
      </c>
      <c r="EL67" s="110">
        <v>12</v>
      </c>
      <c r="EM67" s="373">
        <v>8</v>
      </c>
      <c r="EN67" s="373">
        <v>6</v>
      </c>
      <c r="EO67" s="373"/>
      <c r="EP67" s="373">
        <v>8</v>
      </c>
      <c r="EQ67" s="373">
        <v>9</v>
      </c>
      <c r="ER67" s="373">
        <v>9</v>
      </c>
      <c r="ES67" s="526">
        <v>11</v>
      </c>
      <c r="ET67" s="526">
        <v>6</v>
      </c>
      <c r="EU67" s="526"/>
      <c r="EV67" s="526">
        <v>7</v>
      </c>
      <c r="EW67" s="526">
        <v>7</v>
      </c>
      <c r="EX67" s="526">
        <v>12</v>
      </c>
      <c r="EY67" s="526">
        <v>13</v>
      </c>
      <c r="EZ67" s="526"/>
      <c r="FA67" s="649">
        <v>14</v>
      </c>
      <c r="FB67" s="649">
        <v>4</v>
      </c>
      <c r="FC67" s="649">
        <v>13</v>
      </c>
      <c r="FD67" s="649">
        <v>16</v>
      </c>
      <c r="FE67" s="649">
        <v>8</v>
      </c>
      <c r="FF67" s="649"/>
      <c r="FG67" s="649">
        <v>7</v>
      </c>
      <c r="FH67" s="649">
        <v>3</v>
      </c>
      <c r="FI67" s="649"/>
      <c r="FJ67" s="649">
        <v>18</v>
      </c>
      <c r="FK67" s="649">
        <v>9</v>
      </c>
      <c r="FL67" s="649">
        <v>8</v>
      </c>
      <c r="FM67" s="649">
        <v>9</v>
      </c>
      <c r="FN67" s="649">
        <v>6</v>
      </c>
      <c r="FO67" s="768">
        <v>5</v>
      </c>
      <c r="FP67" s="768"/>
      <c r="FQ67" s="768">
        <v>3</v>
      </c>
      <c r="FR67" s="768">
        <v>4</v>
      </c>
      <c r="FS67" s="768">
        <v>16</v>
      </c>
      <c r="FT67" s="768">
        <v>5</v>
      </c>
      <c r="FU67" s="768">
        <v>11</v>
      </c>
      <c r="FV67" s="768">
        <v>7</v>
      </c>
      <c r="FW67" s="768">
        <v>7</v>
      </c>
      <c r="FX67" s="768">
        <v>12</v>
      </c>
      <c r="FY67" s="768"/>
      <c r="FZ67" s="768">
        <v>13</v>
      </c>
      <c r="GA67" s="768">
        <v>12</v>
      </c>
      <c r="GB67" s="768">
        <v>8</v>
      </c>
      <c r="GC67" s="1663">
        <v>9</v>
      </c>
      <c r="GD67" s="1663">
        <v>16</v>
      </c>
      <c r="GE67" s="1663">
        <v>6</v>
      </c>
      <c r="GF67" s="1663">
        <v>11</v>
      </c>
      <c r="GG67" s="1663">
        <v>9</v>
      </c>
      <c r="GH67" s="1663"/>
      <c r="GI67" s="1663">
        <v>3</v>
      </c>
      <c r="GJ67" s="1667"/>
    </row>
    <row r="68" spans="1:192" s="489" customFormat="1" ht="11.1" customHeight="1" x14ac:dyDescent="0.2">
      <c r="A68" s="641" t="s">
        <v>342</v>
      </c>
      <c r="B68" s="59" t="s">
        <v>341</v>
      </c>
      <c r="C68" s="458">
        <f t="shared" si="53"/>
        <v>1</v>
      </c>
      <c r="D68" s="457">
        <f t="shared" si="54"/>
        <v>7.2992700729927005E-3</v>
      </c>
      <c r="E68" s="413">
        <f t="array" ref="E68">MIN(IF(BC68:GJ68&gt;=1,$BC$3:$GJ$3))</f>
        <v>43147</v>
      </c>
      <c r="F68" s="410">
        <f t="array" ref="F68">MAX(IF(BC68:GJ68&gt;=1,$BC$3:$GJ$3))</f>
        <v>43147</v>
      </c>
      <c r="G68" s="452">
        <f t="shared" si="55"/>
        <v>0</v>
      </c>
      <c r="H68" s="456">
        <f t="shared" si="56"/>
        <v>0</v>
      </c>
      <c r="I68" s="639" t="str">
        <f t="shared" si="57"/>
        <v>-</v>
      </c>
      <c r="J68" s="381" t="str">
        <f t="array" ref="J68">IF((G68&gt;=1),MAX(IF(BC68:GJ68=1,$BC$3:$GJ$3)),"-")</f>
        <v>-</v>
      </c>
      <c r="K68" s="775" t="str">
        <f t="array" ref="K68">IF((G68&gt;=1),MAX(IF(BC68:GJ68=1,$BC$2:$GJ$2)),"-")</f>
        <v>-</v>
      </c>
      <c r="L68" s="390">
        <f t="shared" ca="1" si="58"/>
        <v>1</v>
      </c>
      <c r="M68" s="390" t="str">
        <f t="shared" ca="1" si="59"/>
        <v>-</v>
      </c>
      <c r="N68" s="455">
        <f t="shared" si="60"/>
        <v>0</v>
      </c>
      <c r="O68" s="454">
        <f t="shared" si="61"/>
        <v>0</v>
      </c>
      <c r="P68" s="162">
        <f t="shared" si="62"/>
        <v>0</v>
      </c>
      <c r="Q68" s="453">
        <f t="shared" si="63"/>
        <v>0</v>
      </c>
      <c r="R68" s="452">
        <f t="shared" si="64"/>
        <v>0</v>
      </c>
      <c r="S68" s="451">
        <f t="shared" si="65"/>
        <v>0</v>
      </c>
      <c r="T68" s="368">
        <f t="shared" si="66"/>
        <v>1</v>
      </c>
      <c r="U68" s="163">
        <f t="shared" si="67"/>
        <v>1</v>
      </c>
      <c r="V68" s="369">
        <f t="shared" si="68"/>
        <v>1</v>
      </c>
      <c r="W68" s="164">
        <f t="shared" si="69"/>
        <v>1</v>
      </c>
      <c r="X68" s="165">
        <f t="array" ref="X68">SUM(1*(BC$5:GJ$5=BC68:GJ68))-1</f>
        <v>0</v>
      </c>
      <c r="Y68" s="166">
        <f t="shared" si="70"/>
        <v>0</v>
      </c>
      <c r="Z68" s="395">
        <f t="shared" si="71"/>
        <v>5</v>
      </c>
      <c r="AA68" s="395">
        <f t="shared" si="72"/>
        <v>16</v>
      </c>
      <c r="AB68" s="403">
        <f t="shared" si="73"/>
        <v>0.3125</v>
      </c>
      <c r="AC68" s="3487">
        <f t="shared" si="99"/>
        <v>0</v>
      </c>
      <c r="AD68" s="3488">
        <f t="shared" si="100"/>
        <v>0</v>
      </c>
      <c r="AE68" s="3489">
        <f t="shared" si="101"/>
        <v>0</v>
      </c>
      <c r="AF68" s="3490">
        <f t="shared" si="102"/>
        <v>0</v>
      </c>
      <c r="AG68" s="3491">
        <f t="shared" si="103"/>
        <v>0</v>
      </c>
      <c r="AH68" s="3492">
        <f t="shared" si="104"/>
        <v>0</v>
      </c>
      <c r="AI68" s="3493">
        <f t="shared" si="105"/>
        <v>0</v>
      </c>
      <c r="AJ68" s="3494">
        <f t="shared" si="106"/>
        <v>0</v>
      </c>
      <c r="AK68" s="3495">
        <f t="shared" si="107"/>
        <v>0</v>
      </c>
      <c r="AL68" s="3496">
        <f t="shared" si="108"/>
        <v>0</v>
      </c>
      <c r="AM68" s="3497">
        <f t="shared" si="109"/>
        <v>0</v>
      </c>
      <c r="AN68" s="3498">
        <f t="shared" si="110"/>
        <v>0</v>
      </c>
      <c r="AO68" s="3499">
        <f t="shared" si="111"/>
        <v>0</v>
      </c>
      <c r="AP68" s="3500">
        <f t="shared" si="112"/>
        <v>0</v>
      </c>
      <c r="AQ68" s="3487">
        <f t="shared" si="113"/>
        <v>0</v>
      </c>
      <c r="AR68" s="3488">
        <f t="shared" si="114"/>
        <v>0</v>
      </c>
      <c r="AS68" s="3489">
        <f t="shared" si="115"/>
        <v>0</v>
      </c>
      <c r="AT68" s="3490">
        <f t="shared" si="116"/>
        <v>0</v>
      </c>
      <c r="AU68" s="3491">
        <f t="shared" si="117"/>
        <v>0</v>
      </c>
      <c r="AV68" s="3492">
        <f t="shared" si="118"/>
        <v>0</v>
      </c>
      <c r="AW68" s="3493">
        <f t="shared" si="119"/>
        <v>0</v>
      </c>
      <c r="AX68" s="3494">
        <f t="shared" si="120"/>
        <v>0</v>
      </c>
      <c r="AY68" s="3495">
        <f t="shared" si="121"/>
        <v>1</v>
      </c>
      <c r="AZ68" s="3496">
        <f t="shared" si="122"/>
        <v>0</v>
      </c>
      <c r="BA68" s="3497">
        <f t="shared" si="123"/>
        <v>0</v>
      </c>
      <c r="BB68" s="3498">
        <f t="shared" si="124"/>
        <v>0</v>
      </c>
      <c r="BC68" s="100"/>
      <c r="BD68" s="101"/>
      <c r="BE68" s="101"/>
      <c r="BF68" s="112"/>
      <c r="BG68" s="112"/>
      <c r="BH68" s="112"/>
      <c r="BI68" s="112"/>
      <c r="BJ68" s="112"/>
      <c r="BK68" s="112"/>
      <c r="BL68" s="112"/>
      <c r="BM68" s="112"/>
      <c r="BN68" s="103"/>
      <c r="BO68" s="103"/>
      <c r="BP68" s="103"/>
      <c r="BQ68" s="103"/>
      <c r="BR68" s="103"/>
      <c r="BS68" s="103"/>
      <c r="BT68" s="103"/>
      <c r="BU68" s="104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2"/>
      <c r="EA68" s="102"/>
      <c r="EB68" s="102"/>
      <c r="EC68" s="110"/>
      <c r="ED68" s="110"/>
      <c r="EE68" s="110"/>
      <c r="EF68" s="110"/>
      <c r="EG68" s="110"/>
      <c r="EH68" s="110"/>
      <c r="EI68" s="110"/>
      <c r="EJ68" s="110"/>
      <c r="EK68" s="110"/>
      <c r="EL68" s="110"/>
      <c r="EM68" s="373"/>
      <c r="EN68" s="373"/>
      <c r="EO68" s="373"/>
      <c r="EP68" s="373"/>
      <c r="EQ68" s="373"/>
      <c r="ER68" s="373"/>
      <c r="ES68" s="526"/>
      <c r="ET68" s="526"/>
      <c r="EU68" s="526"/>
      <c r="EV68" s="526"/>
      <c r="EW68" s="526"/>
      <c r="EX68" s="526"/>
      <c r="EY68" s="526"/>
      <c r="EZ68" s="526"/>
      <c r="FA68" s="649"/>
      <c r="FB68" s="649"/>
      <c r="FC68" s="649"/>
      <c r="FD68" s="649"/>
      <c r="FE68" s="649"/>
      <c r="FF68" s="649"/>
      <c r="FG68" s="649"/>
      <c r="FH68" s="649"/>
      <c r="FI68" s="649"/>
      <c r="FJ68" s="649"/>
      <c r="FK68" s="649"/>
      <c r="FL68" s="649"/>
      <c r="FM68" s="649"/>
      <c r="FN68" s="649"/>
      <c r="FO68" s="768"/>
      <c r="FP68" s="768"/>
      <c r="FQ68" s="768"/>
      <c r="FR68" s="768"/>
      <c r="FS68" s="768"/>
      <c r="FT68" s="768"/>
      <c r="FU68" s="768"/>
      <c r="FV68" s="768">
        <v>5</v>
      </c>
      <c r="FW68" s="768"/>
      <c r="FX68" s="768"/>
      <c r="FY68" s="768"/>
      <c r="FZ68" s="768"/>
      <c r="GA68" s="768"/>
      <c r="GB68" s="768"/>
      <c r="GC68" s="1663"/>
      <c r="GD68" s="1663"/>
      <c r="GE68" s="1663"/>
      <c r="GF68" s="1663"/>
      <c r="GG68" s="1663"/>
      <c r="GH68" s="1663"/>
      <c r="GI68" s="1663"/>
      <c r="GJ68" s="1667"/>
    </row>
    <row r="69" spans="1:192" s="489" customFormat="1" ht="11.1" customHeight="1" x14ac:dyDescent="0.2">
      <c r="A69" s="641" t="s">
        <v>213</v>
      </c>
      <c r="B69" s="61" t="s">
        <v>211</v>
      </c>
      <c r="C69" s="458">
        <f t="shared" si="53"/>
        <v>35</v>
      </c>
      <c r="D69" s="457">
        <f t="shared" si="54"/>
        <v>0.25547445255474455</v>
      </c>
      <c r="E69" s="413">
        <f t="array" ref="E69">MIN(IF(BC69:GJ69&gt;=1,$BC$3:$GJ$3))</f>
        <v>41754</v>
      </c>
      <c r="F69" s="410">
        <f t="array" ref="F69">MAX(IF(BC69:GJ69&gt;=1,$BC$3:$GJ$3))</f>
        <v>43490</v>
      </c>
      <c r="G69" s="452">
        <f t="shared" si="55"/>
        <v>2</v>
      </c>
      <c r="H69" s="456">
        <f t="shared" si="56"/>
        <v>5.7142857142857141E-2</v>
      </c>
      <c r="I69" s="639">
        <f t="shared" si="57"/>
        <v>0.66666666666666663</v>
      </c>
      <c r="J69" s="381">
        <f t="array" ref="J69">IF((G69&gt;=1),MAX(IF(BC69:GJ69=1,$BC$3:$GJ$3)),"-")</f>
        <v>43371</v>
      </c>
      <c r="K69" s="775">
        <f t="array" ref="K69">IF((G69&gt;=1),MAX(IF(BC69:GJ69=1,$BC$2:$GJ$2)),"-")</f>
        <v>132</v>
      </c>
      <c r="L69" s="390">
        <f t="shared" ca="1" si="58"/>
        <v>1</v>
      </c>
      <c r="M69" s="390">
        <f t="shared" ca="1" si="59"/>
        <v>5</v>
      </c>
      <c r="N69" s="455">
        <f t="shared" si="60"/>
        <v>1</v>
      </c>
      <c r="O69" s="454">
        <f t="shared" si="61"/>
        <v>2.8571428571428571E-2</v>
      </c>
      <c r="P69" s="162">
        <f t="shared" si="62"/>
        <v>3</v>
      </c>
      <c r="Q69" s="453">
        <f t="shared" si="63"/>
        <v>8.5714285714285715E-2</v>
      </c>
      <c r="R69" s="452">
        <f t="shared" si="64"/>
        <v>6</v>
      </c>
      <c r="S69" s="451">
        <f t="shared" si="65"/>
        <v>0.17142857142857143</v>
      </c>
      <c r="T69" s="368">
        <f t="shared" si="66"/>
        <v>11</v>
      </c>
      <c r="U69" s="163">
        <f t="shared" si="67"/>
        <v>0.31428571428571428</v>
      </c>
      <c r="V69" s="369">
        <f t="shared" si="68"/>
        <v>18</v>
      </c>
      <c r="W69" s="164">
        <f t="shared" si="69"/>
        <v>0.51428571428571423</v>
      </c>
      <c r="X69" s="165">
        <f t="array" ref="X69">SUM(1*(BC$5:GJ$5=BC69:GJ69))-1</f>
        <v>4</v>
      </c>
      <c r="Y69" s="166">
        <f t="shared" si="70"/>
        <v>0.11428571428571428</v>
      </c>
      <c r="Z69" s="395">
        <f t="shared" si="71"/>
        <v>8.5714285714285712</v>
      </c>
      <c r="AA69" s="395">
        <f t="shared" si="72"/>
        <v>15.714285714285714</v>
      </c>
      <c r="AB69" s="403">
        <f t="shared" si="73"/>
        <v>0.54545454545454541</v>
      </c>
      <c r="AC69" s="3487">
        <f t="shared" si="99"/>
        <v>0</v>
      </c>
      <c r="AD69" s="3488">
        <f t="shared" si="100"/>
        <v>0</v>
      </c>
      <c r="AE69" s="3489">
        <f t="shared" si="101"/>
        <v>0</v>
      </c>
      <c r="AF69" s="3490">
        <f t="shared" si="102"/>
        <v>0</v>
      </c>
      <c r="AG69" s="3491">
        <f t="shared" si="103"/>
        <v>0</v>
      </c>
      <c r="AH69" s="3492">
        <f t="shared" si="104"/>
        <v>0</v>
      </c>
      <c r="AI69" s="3493">
        <f t="shared" si="105"/>
        <v>0</v>
      </c>
      <c r="AJ69" s="3494">
        <f t="shared" si="106"/>
        <v>0</v>
      </c>
      <c r="AK69" s="3495">
        <f t="shared" si="107"/>
        <v>0</v>
      </c>
      <c r="AL69" s="3496">
        <f t="shared" si="108"/>
        <v>0</v>
      </c>
      <c r="AM69" s="3497">
        <f t="shared" si="109"/>
        <v>0</v>
      </c>
      <c r="AN69" s="3498">
        <f t="shared" si="110"/>
        <v>0</v>
      </c>
      <c r="AO69" s="3499">
        <f t="shared" si="111"/>
        <v>0</v>
      </c>
      <c r="AP69" s="3500">
        <f t="shared" si="112"/>
        <v>0</v>
      </c>
      <c r="AQ69" s="3487">
        <f t="shared" si="113"/>
        <v>1</v>
      </c>
      <c r="AR69" s="3488">
        <f t="shared" si="114"/>
        <v>0</v>
      </c>
      <c r="AS69" s="3489">
        <f t="shared" si="115"/>
        <v>10</v>
      </c>
      <c r="AT69" s="3490">
        <f t="shared" si="116"/>
        <v>1</v>
      </c>
      <c r="AU69" s="3491">
        <f t="shared" si="117"/>
        <v>10</v>
      </c>
      <c r="AV69" s="3492">
        <f t="shared" si="118"/>
        <v>0</v>
      </c>
      <c r="AW69" s="3493">
        <f t="shared" si="119"/>
        <v>5</v>
      </c>
      <c r="AX69" s="3494">
        <f t="shared" si="120"/>
        <v>0</v>
      </c>
      <c r="AY69" s="3495">
        <f t="shared" si="121"/>
        <v>7</v>
      </c>
      <c r="AZ69" s="3496">
        <f t="shared" si="122"/>
        <v>0</v>
      </c>
      <c r="BA69" s="3497">
        <f t="shared" si="123"/>
        <v>2</v>
      </c>
      <c r="BB69" s="3498">
        <f t="shared" si="124"/>
        <v>1</v>
      </c>
      <c r="BC69" s="100"/>
      <c r="BD69" s="101"/>
      <c r="BE69" s="101"/>
      <c r="BF69" s="112"/>
      <c r="BG69" s="112"/>
      <c r="BH69" s="112"/>
      <c r="BI69" s="112"/>
      <c r="BJ69" s="112"/>
      <c r="BK69" s="112"/>
      <c r="BL69" s="112"/>
      <c r="BM69" s="112"/>
      <c r="BN69" s="103"/>
      <c r="BO69" s="103"/>
      <c r="BP69" s="103"/>
      <c r="BQ69" s="103"/>
      <c r="BR69" s="103"/>
      <c r="BS69" s="103"/>
      <c r="BT69" s="103"/>
      <c r="BU69" s="104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>
        <v>3</v>
      </c>
      <c r="DX69" s="109"/>
      <c r="DY69" s="109"/>
      <c r="DZ69" s="102">
        <v>13</v>
      </c>
      <c r="EA69" s="102">
        <v>13</v>
      </c>
      <c r="EB69" s="102">
        <v>16</v>
      </c>
      <c r="EC69" s="110">
        <v>6</v>
      </c>
      <c r="ED69" s="110"/>
      <c r="EE69" s="110">
        <v>11</v>
      </c>
      <c r="EF69" s="110">
        <v>4</v>
      </c>
      <c r="EG69" s="110">
        <v>1</v>
      </c>
      <c r="EH69" s="110">
        <v>12</v>
      </c>
      <c r="EI69" s="110">
        <v>5</v>
      </c>
      <c r="EJ69" s="110"/>
      <c r="EK69" s="110">
        <v>5</v>
      </c>
      <c r="EL69" s="110"/>
      <c r="EM69" s="373">
        <v>6</v>
      </c>
      <c r="EN69" s="373">
        <v>13</v>
      </c>
      <c r="EO69" s="373"/>
      <c r="EP69" s="373">
        <v>13</v>
      </c>
      <c r="EQ69" s="373">
        <v>14</v>
      </c>
      <c r="ER69" s="373">
        <v>8</v>
      </c>
      <c r="ES69" s="526">
        <v>16</v>
      </c>
      <c r="ET69" s="526"/>
      <c r="EU69" s="526">
        <v>12</v>
      </c>
      <c r="EV69" s="526">
        <v>4</v>
      </c>
      <c r="EW69" s="526">
        <v>11</v>
      </c>
      <c r="EX69" s="526">
        <v>16</v>
      </c>
      <c r="EY69" s="526"/>
      <c r="EZ69" s="526"/>
      <c r="FA69" s="649">
        <v>13</v>
      </c>
      <c r="FB69" s="649">
        <v>5</v>
      </c>
      <c r="FC69" s="649"/>
      <c r="FD69" s="649">
        <v>4</v>
      </c>
      <c r="FE69" s="649"/>
      <c r="FF69" s="649">
        <v>13</v>
      </c>
      <c r="FG69" s="649"/>
      <c r="FH69" s="649"/>
      <c r="FI69" s="649"/>
      <c r="FJ69" s="649">
        <v>15</v>
      </c>
      <c r="FK69" s="649"/>
      <c r="FL69" s="649"/>
      <c r="FM69" s="649"/>
      <c r="FN69" s="649"/>
      <c r="FO69" s="768">
        <v>7</v>
      </c>
      <c r="FP69" s="768">
        <v>3</v>
      </c>
      <c r="FQ69" s="768"/>
      <c r="FR69" s="768"/>
      <c r="FS69" s="768"/>
      <c r="FT69" s="768">
        <v>3</v>
      </c>
      <c r="FU69" s="768"/>
      <c r="FV69" s="768">
        <v>8</v>
      </c>
      <c r="FW69" s="768">
        <v>11</v>
      </c>
      <c r="FX69" s="768"/>
      <c r="FY69" s="768"/>
      <c r="FZ69" s="768">
        <v>9</v>
      </c>
      <c r="GA69" s="768">
        <v>4</v>
      </c>
      <c r="GB69" s="768"/>
      <c r="GC69" s="1663"/>
      <c r="GD69" s="1663">
        <v>1</v>
      </c>
      <c r="GE69" s="1663"/>
      <c r="GF69" s="1663"/>
      <c r="GG69" s="1663"/>
      <c r="GH69" s="1663"/>
      <c r="GI69" s="1663">
        <v>2</v>
      </c>
      <c r="GJ69" s="1667"/>
    </row>
    <row r="70" spans="1:192" s="489" customFormat="1" ht="11.1" customHeight="1" x14ac:dyDescent="0.2">
      <c r="A70" s="641"/>
      <c r="B70" s="59" t="s">
        <v>1</v>
      </c>
      <c r="C70" s="458">
        <f t="shared" si="53"/>
        <v>9</v>
      </c>
      <c r="D70" s="457">
        <f t="shared" si="54"/>
        <v>6.569343065693431E-2</v>
      </c>
      <c r="E70" s="413">
        <f t="array" ref="E70">MIN(IF(BC70:GJ70&gt;=1,$BC$3:$GJ$3))</f>
        <v>39227</v>
      </c>
      <c r="F70" s="410">
        <f t="array" ref="F70">MAX(IF(BC70:GJ70&gt;=1,$BC$3:$GJ$3))</f>
        <v>40466</v>
      </c>
      <c r="G70" s="452">
        <f t="shared" si="55"/>
        <v>0</v>
      </c>
      <c r="H70" s="456">
        <f t="shared" si="56"/>
        <v>0</v>
      </c>
      <c r="I70" s="639" t="str">
        <f t="shared" si="57"/>
        <v>-</v>
      </c>
      <c r="J70" s="381" t="str">
        <f t="array" ref="J70">IF((G70&gt;=1),MAX(IF(BC70:GJ70=1,$BC$3:$GJ$3)),"-")</f>
        <v>-</v>
      </c>
      <c r="K70" s="775" t="str">
        <f t="array" ref="K70">IF((G70&gt;=1),MAX(IF(BC70:GJ70=1,$BC$2:$GJ$2)),"-")</f>
        <v>-</v>
      </c>
      <c r="L70" s="390">
        <f t="shared" ca="1" si="58"/>
        <v>9</v>
      </c>
      <c r="M70" s="390" t="str">
        <f t="shared" ca="1" si="59"/>
        <v>-</v>
      </c>
      <c r="N70" s="455">
        <f t="shared" si="60"/>
        <v>0</v>
      </c>
      <c r="O70" s="454">
        <f t="shared" si="61"/>
        <v>0</v>
      </c>
      <c r="P70" s="162">
        <f t="shared" si="62"/>
        <v>1</v>
      </c>
      <c r="Q70" s="453">
        <f t="shared" si="63"/>
        <v>0.1111111111111111</v>
      </c>
      <c r="R70" s="452">
        <f t="shared" si="64"/>
        <v>1</v>
      </c>
      <c r="S70" s="451">
        <f t="shared" si="65"/>
        <v>0.1111111111111111</v>
      </c>
      <c r="T70" s="368">
        <f t="shared" si="66"/>
        <v>1</v>
      </c>
      <c r="U70" s="163">
        <f t="shared" si="67"/>
        <v>0.1111111111111111</v>
      </c>
      <c r="V70" s="369">
        <f t="shared" si="68"/>
        <v>3</v>
      </c>
      <c r="W70" s="164">
        <f t="shared" si="69"/>
        <v>0.33333333333333331</v>
      </c>
      <c r="X70" s="165">
        <f t="array" ref="X70">SUM(1*(BC$5:GJ$5=BC70:GJ70))-1</f>
        <v>0</v>
      </c>
      <c r="Y70" s="166">
        <f t="shared" si="70"/>
        <v>0</v>
      </c>
      <c r="Z70" s="395">
        <f t="shared" si="71"/>
        <v>7.7777777777777777</v>
      </c>
      <c r="AA70" s="395">
        <f t="shared" si="72"/>
        <v>12.666666666666666</v>
      </c>
      <c r="AB70" s="403">
        <f t="shared" si="73"/>
        <v>0.61403508771929827</v>
      </c>
      <c r="AC70" s="3487">
        <f t="shared" si="99"/>
        <v>2</v>
      </c>
      <c r="AD70" s="3488">
        <f t="shared" si="100"/>
        <v>0</v>
      </c>
      <c r="AE70" s="3489">
        <f t="shared" si="101"/>
        <v>6</v>
      </c>
      <c r="AF70" s="3490">
        <f t="shared" si="102"/>
        <v>0</v>
      </c>
      <c r="AG70" s="3491">
        <f t="shared" si="103"/>
        <v>0</v>
      </c>
      <c r="AH70" s="3492">
        <f t="shared" si="104"/>
        <v>0</v>
      </c>
      <c r="AI70" s="3493">
        <f t="shared" si="105"/>
        <v>0</v>
      </c>
      <c r="AJ70" s="3494">
        <f t="shared" si="106"/>
        <v>0</v>
      </c>
      <c r="AK70" s="3495">
        <f t="shared" si="107"/>
        <v>1</v>
      </c>
      <c r="AL70" s="3496">
        <f t="shared" si="108"/>
        <v>0</v>
      </c>
      <c r="AM70" s="3497">
        <f t="shared" si="109"/>
        <v>0</v>
      </c>
      <c r="AN70" s="3498">
        <f t="shared" si="110"/>
        <v>0</v>
      </c>
      <c r="AO70" s="3499">
        <f t="shared" si="111"/>
        <v>0</v>
      </c>
      <c r="AP70" s="3500">
        <f t="shared" si="112"/>
        <v>0</v>
      </c>
      <c r="AQ70" s="3487">
        <f t="shared" si="113"/>
        <v>0</v>
      </c>
      <c r="AR70" s="3488">
        <f t="shared" si="114"/>
        <v>0</v>
      </c>
      <c r="AS70" s="3489">
        <f t="shared" si="115"/>
        <v>0</v>
      </c>
      <c r="AT70" s="3490">
        <f t="shared" si="116"/>
        <v>0</v>
      </c>
      <c r="AU70" s="3491">
        <f t="shared" si="117"/>
        <v>0</v>
      </c>
      <c r="AV70" s="3492">
        <f t="shared" si="118"/>
        <v>0</v>
      </c>
      <c r="AW70" s="3493">
        <f t="shared" si="119"/>
        <v>0</v>
      </c>
      <c r="AX70" s="3494">
        <f t="shared" si="120"/>
        <v>0</v>
      </c>
      <c r="AY70" s="3495">
        <f t="shared" si="121"/>
        <v>0</v>
      </c>
      <c r="AZ70" s="3496">
        <f t="shared" si="122"/>
        <v>0</v>
      </c>
      <c r="BA70" s="3497">
        <f t="shared" si="123"/>
        <v>0</v>
      </c>
      <c r="BB70" s="3498">
        <f t="shared" si="124"/>
        <v>0</v>
      </c>
      <c r="BC70" s="111">
        <v>6</v>
      </c>
      <c r="BD70" s="109"/>
      <c r="BE70" s="109">
        <v>8</v>
      </c>
      <c r="BF70" s="102">
        <v>8</v>
      </c>
      <c r="BG70" s="102">
        <v>9</v>
      </c>
      <c r="BH70" s="102"/>
      <c r="BI70" s="102">
        <v>9</v>
      </c>
      <c r="BJ70" s="102">
        <v>7</v>
      </c>
      <c r="BK70" s="102">
        <v>7</v>
      </c>
      <c r="BL70" s="102"/>
      <c r="BM70" s="102">
        <v>13</v>
      </c>
      <c r="BN70" s="104"/>
      <c r="BO70" s="104"/>
      <c r="BP70" s="104"/>
      <c r="BQ70" s="104"/>
      <c r="BR70" s="104"/>
      <c r="BS70" s="104"/>
      <c r="BT70" s="104"/>
      <c r="BU70" s="104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6"/>
      <c r="CG70" s="106">
        <v>3</v>
      </c>
      <c r="CH70" s="106"/>
      <c r="CI70" s="106"/>
      <c r="CJ70" s="106"/>
      <c r="CK70" s="106"/>
      <c r="CL70" s="106"/>
      <c r="CM70" s="106"/>
      <c r="CN70" s="106"/>
      <c r="CO70" s="106"/>
      <c r="CP70" s="106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2"/>
      <c r="EA70" s="102"/>
      <c r="EB70" s="102"/>
      <c r="EC70" s="110"/>
      <c r="ED70" s="110"/>
      <c r="EE70" s="110"/>
      <c r="EF70" s="110"/>
      <c r="EG70" s="110"/>
      <c r="EH70" s="110"/>
      <c r="EI70" s="110"/>
      <c r="EJ70" s="110"/>
      <c r="EK70" s="110"/>
      <c r="EL70" s="110"/>
      <c r="EM70" s="373"/>
      <c r="EN70" s="373"/>
      <c r="EO70" s="373"/>
      <c r="EP70" s="373"/>
      <c r="EQ70" s="373"/>
      <c r="ER70" s="373"/>
      <c r="ES70" s="526"/>
      <c r="ET70" s="526"/>
      <c r="EU70" s="526"/>
      <c r="EV70" s="526"/>
      <c r="EW70" s="526"/>
      <c r="EX70" s="526"/>
      <c r="EY70" s="526"/>
      <c r="EZ70" s="526"/>
      <c r="FA70" s="649"/>
      <c r="FB70" s="649"/>
      <c r="FC70" s="649"/>
      <c r="FD70" s="649"/>
      <c r="FE70" s="649"/>
      <c r="FF70" s="649"/>
      <c r="FG70" s="649"/>
      <c r="FH70" s="649"/>
      <c r="FI70" s="649"/>
      <c r="FJ70" s="649"/>
      <c r="FK70" s="649"/>
      <c r="FL70" s="649"/>
      <c r="FM70" s="649"/>
      <c r="FN70" s="649"/>
      <c r="FO70" s="768"/>
      <c r="FP70" s="768"/>
      <c r="FQ70" s="768"/>
      <c r="FR70" s="768"/>
      <c r="FS70" s="768"/>
      <c r="FT70" s="768"/>
      <c r="FU70" s="768"/>
      <c r="FV70" s="768"/>
      <c r="FW70" s="768"/>
      <c r="FX70" s="768"/>
      <c r="FY70" s="768"/>
      <c r="FZ70" s="768"/>
      <c r="GA70" s="768"/>
      <c r="GB70" s="768"/>
      <c r="GC70" s="1663"/>
      <c r="GD70" s="1663"/>
      <c r="GE70" s="1663"/>
      <c r="GF70" s="1663"/>
      <c r="GG70" s="1663"/>
      <c r="GH70" s="1663"/>
      <c r="GI70" s="1663"/>
      <c r="GJ70" s="1667"/>
    </row>
    <row r="71" spans="1:192" s="489" customFormat="1" ht="11.1" customHeight="1" x14ac:dyDescent="0.2">
      <c r="A71" s="641" t="s">
        <v>312</v>
      </c>
      <c r="B71" s="59" t="s">
        <v>313</v>
      </c>
      <c r="C71" s="458">
        <f t="shared" ref="C71:C102" si="125">COUNTIF(BC71:GJ71,"&gt;=0")</f>
        <v>5</v>
      </c>
      <c r="D71" s="457">
        <f t="shared" ref="D71:D102" si="126">C71/$C$5</f>
        <v>3.6496350364963501E-2</v>
      </c>
      <c r="E71" s="413">
        <f t="array" ref="E71">MIN(IF(BC71:GJ71&gt;=1,$BC$3:$GJ$3))</f>
        <v>40606</v>
      </c>
      <c r="F71" s="410">
        <f t="array" ref="F71">MAX(IF(BC71:GJ71&gt;=1,$BC$3:$GJ$3))</f>
        <v>43105</v>
      </c>
      <c r="G71" s="452">
        <f t="shared" ref="G71:G102" si="127">COUNTIF(BC71:GJ71,"=1")</f>
        <v>0</v>
      </c>
      <c r="H71" s="456">
        <f t="shared" ref="H71:H102" si="128">G71/C71</f>
        <v>0</v>
      </c>
      <c r="I71" s="639" t="str">
        <f t="shared" ref="I71:I102" si="129">IF(G71&gt;=1,G71/(G71+N71),"-")</f>
        <v>-</v>
      </c>
      <c r="J71" s="381" t="str">
        <f t="array" ref="J71">IF((G71&gt;=1),MAX(IF(BC71:GJ71=1,$BC$3:$GJ$3)),"-")</f>
        <v>-</v>
      </c>
      <c r="K71" s="775" t="str">
        <f t="array" ref="K71">IF((G71&gt;=1),MAX(IF(BC71:GJ71=1,$BC$2:$GJ$2)),"-")</f>
        <v>-</v>
      </c>
      <c r="L71" s="390">
        <f t="shared" ref="L71:L102" ca="1" si="130">IF(G71&gt;=1,COUNTIF(OFFSET(BC71,,K71,1,($GJ$2-K71)),"&gt;1"),C71)</f>
        <v>5</v>
      </c>
      <c r="M71" s="390" t="str">
        <f t="shared" ref="M71:M102" ca="1" si="131">IF(G71&gt;=1,COUNTBLANK(OFFSET(BC71,,K71,1,($GJ$2-K71)))+L71-1,"-")</f>
        <v>-</v>
      </c>
      <c r="N71" s="455">
        <f t="shared" ref="N71:N102" si="132">COUNTIF(BC71:GJ71,"=2")</f>
        <v>0</v>
      </c>
      <c r="O71" s="454">
        <f t="shared" ref="O71:O102" si="133">N71/C71</f>
        <v>0</v>
      </c>
      <c r="P71" s="162">
        <f t="shared" ref="P71:P102" si="134">COUNTIF(BC71:GJ71,"=3")</f>
        <v>0</v>
      </c>
      <c r="Q71" s="453">
        <f t="shared" ref="Q71:Q102" si="135">P71/C71</f>
        <v>0</v>
      </c>
      <c r="R71" s="452">
        <f t="shared" ref="R71:R102" si="136">COUNTIF(BC71:GJ71,"&lt;=3")</f>
        <v>0</v>
      </c>
      <c r="S71" s="451">
        <f t="shared" ref="S71:S102" si="137">R71/C71</f>
        <v>0</v>
      </c>
      <c r="T71" s="368">
        <f t="shared" ref="T71:T102" si="138">SUMPRODUCT((((BC$5:GJ$5)/3)&gt;=(BC71:GJ71))*1)-$C$5+C71-1</f>
        <v>0</v>
      </c>
      <c r="U71" s="163">
        <f t="shared" ref="U71:U102" si="139">T71/C71</f>
        <v>0</v>
      </c>
      <c r="V71" s="369">
        <f t="shared" ref="V71:V102" si="140">SUMPRODUCT((((BC$5:GJ$5)/2)&gt;=(BC71:GJ71))*1)-$C$5+C71-1</f>
        <v>2</v>
      </c>
      <c r="W71" s="164">
        <f t="shared" ref="W71:W102" si="141">V71/C71</f>
        <v>0.4</v>
      </c>
      <c r="X71" s="165">
        <f t="array" ref="X71">SUM(1*(BC$5:GJ$5=BC71:GJ71))-1</f>
        <v>0</v>
      </c>
      <c r="Y71" s="166">
        <f t="shared" ref="Y71:Y102" si="142">X71/C71</f>
        <v>0</v>
      </c>
      <c r="Z71" s="395">
        <f t="shared" ref="Z71:Z102" si="143">AVERAGE(BC71:GJ71)</f>
        <v>8.8000000000000007</v>
      </c>
      <c r="AA71" s="395">
        <f t="shared" ref="AA71:AA102" si="144">AVERAGEIFS($BC$5:$GJ$5,BC71:GJ71,"&gt;0")</f>
        <v>13.8</v>
      </c>
      <c r="AB71" s="403">
        <f t="shared" ref="AB71:AB102" si="145">Z71/AA71</f>
        <v>0.63768115942028991</v>
      </c>
      <c r="AC71" s="3487">
        <f t="shared" si="99"/>
        <v>0</v>
      </c>
      <c r="AD71" s="3488">
        <f t="shared" si="100"/>
        <v>0</v>
      </c>
      <c r="AE71" s="3489">
        <f t="shared" si="101"/>
        <v>0</v>
      </c>
      <c r="AF71" s="3490">
        <f t="shared" si="102"/>
        <v>0</v>
      </c>
      <c r="AG71" s="3491">
        <f t="shared" si="103"/>
        <v>0</v>
      </c>
      <c r="AH71" s="3492">
        <f t="shared" si="104"/>
        <v>0</v>
      </c>
      <c r="AI71" s="3493">
        <f t="shared" si="105"/>
        <v>0</v>
      </c>
      <c r="AJ71" s="3494">
        <f t="shared" si="106"/>
        <v>0</v>
      </c>
      <c r="AK71" s="3495">
        <f t="shared" si="107"/>
        <v>1</v>
      </c>
      <c r="AL71" s="3496">
        <f t="shared" si="108"/>
        <v>0</v>
      </c>
      <c r="AM71" s="3497">
        <f t="shared" si="109"/>
        <v>0</v>
      </c>
      <c r="AN71" s="3498">
        <f t="shared" si="110"/>
        <v>0</v>
      </c>
      <c r="AO71" s="3499">
        <f t="shared" si="111"/>
        <v>0</v>
      </c>
      <c r="AP71" s="3500">
        <f t="shared" si="112"/>
        <v>0</v>
      </c>
      <c r="AQ71" s="3487">
        <f t="shared" si="113"/>
        <v>0</v>
      </c>
      <c r="AR71" s="3488">
        <f t="shared" si="114"/>
        <v>0</v>
      </c>
      <c r="AS71" s="3489">
        <f t="shared" si="115"/>
        <v>0</v>
      </c>
      <c r="AT71" s="3490">
        <f t="shared" si="116"/>
        <v>0</v>
      </c>
      <c r="AU71" s="3491">
        <f t="shared" si="117"/>
        <v>0</v>
      </c>
      <c r="AV71" s="3492">
        <f t="shared" si="118"/>
        <v>0</v>
      </c>
      <c r="AW71" s="3493">
        <f t="shared" si="119"/>
        <v>2</v>
      </c>
      <c r="AX71" s="3494">
        <f t="shared" si="120"/>
        <v>0</v>
      </c>
      <c r="AY71" s="3495">
        <f t="shared" si="121"/>
        <v>2</v>
      </c>
      <c r="AZ71" s="3496">
        <f t="shared" si="122"/>
        <v>0</v>
      </c>
      <c r="BA71" s="3497">
        <f t="shared" si="123"/>
        <v>0</v>
      </c>
      <c r="BB71" s="3498">
        <f t="shared" si="124"/>
        <v>0</v>
      </c>
      <c r="BC71" s="111"/>
      <c r="BD71" s="109"/>
      <c r="BE71" s="109"/>
      <c r="BF71" s="112"/>
      <c r="BG71" s="112"/>
      <c r="BH71" s="112"/>
      <c r="BI71" s="112"/>
      <c r="BJ71" s="112"/>
      <c r="BK71" s="112"/>
      <c r="BL71" s="112"/>
      <c r="BM71" s="112"/>
      <c r="BN71" s="103"/>
      <c r="BO71" s="103"/>
      <c r="BP71" s="103"/>
      <c r="BQ71" s="103"/>
      <c r="BR71" s="103"/>
      <c r="BS71" s="103"/>
      <c r="BT71" s="103"/>
      <c r="BU71" s="104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6"/>
      <c r="CG71" s="106"/>
      <c r="CH71" s="106"/>
      <c r="CI71" s="106"/>
      <c r="CJ71" s="106"/>
      <c r="CK71" s="106">
        <v>7</v>
      </c>
      <c r="CL71" s="106"/>
      <c r="CM71" s="106"/>
      <c r="CN71" s="106"/>
      <c r="CO71" s="106"/>
      <c r="CP71" s="106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2"/>
      <c r="EA71" s="102"/>
      <c r="EB71" s="102"/>
      <c r="EC71" s="110"/>
      <c r="ED71" s="110"/>
      <c r="EE71" s="110"/>
      <c r="EF71" s="110"/>
      <c r="EG71" s="110"/>
      <c r="EH71" s="110"/>
      <c r="EI71" s="110"/>
      <c r="EJ71" s="110"/>
      <c r="EK71" s="110"/>
      <c r="EL71" s="110"/>
      <c r="EM71" s="373"/>
      <c r="EN71" s="373"/>
      <c r="EO71" s="373"/>
      <c r="EP71" s="373"/>
      <c r="EQ71" s="373"/>
      <c r="ER71" s="373"/>
      <c r="ES71" s="526"/>
      <c r="ET71" s="526"/>
      <c r="EU71" s="526"/>
      <c r="EV71" s="526"/>
      <c r="EW71" s="526"/>
      <c r="EX71" s="526"/>
      <c r="EY71" s="526"/>
      <c r="EZ71" s="526"/>
      <c r="FA71" s="649"/>
      <c r="FB71" s="649"/>
      <c r="FC71" s="649"/>
      <c r="FD71" s="649"/>
      <c r="FE71" s="649"/>
      <c r="FF71" s="649"/>
      <c r="FG71" s="649"/>
      <c r="FH71" s="649">
        <v>5</v>
      </c>
      <c r="FI71" s="649"/>
      <c r="FJ71" s="649"/>
      <c r="FK71" s="649">
        <v>11</v>
      </c>
      <c r="FL71" s="649"/>
      <c r="FM71" s="649"/>
      <c r="FN71" s="649"/>
      <c r="FO71" s="768"/>
      <c r="FP71" s="768"/>
      <c r="FQ71" s="768"/>
      <c r="FR71" s="768"/>
      <c r="FS71" s="768">
        <v>7</v>
      </c>
      <c r="FT71" s="768">
        <v>14</v>
      </c>
      <c r="FU71" s="768"/>
      <c r="FV71" s="768"/>
      <c r="FW71" s="768"/>
      <c r="FX71" s="768"/>
      <c r="FY71" s="768"/>
      <c r="FZ71" s="768"/>
      <c r="GA71" s="768"/>
      <c r="GB71" s="768"/>
      <c r="GC71" s="1663"/>
      <c r="GD71" s="1663"/>
      <c r="GE71" s="1663"/>
      <c r="GF71" s="1663"/>
      <c r="GG71" s="1663"/>
      <c r="GH71" s="1663"/>
      <c r="GI71" s="1663"/>
      <c r="GJ71" s="1667"/>
    </row>
    <row r="72" spans="1:192" s="489" customFormat="1" ht="11.1" customHeight="1" x14ac:dyDescent="0.2">
      <c r="A72" s="641" t="s">
        <v>175</v>
      </c>
      <c r="B72" s="59" t="s">
        <v>169</v>
      </c>
      <c r="C72" s="458">
        <f t="shared" si="125"/>
        <v>1</v>
      </c>
      <c r="D72" s="457">
        <f t="shared" si="126"/>
        <v>7.2992700729927005E-3</v>
      </c>
      <c r="E72" s="413">
        <f t="array" ref="E72">MIN(IF(BC72:GJ72&gt;=1,$BC$3:$GJ$3))</f>
        <v>41432</v>
      </c>
      <c r="F72" s="410">
        <f t="array" ref="F72">MAX(IF(BC72:GJ72&gt;=1,$BC$3:$GJ$3))</f>
        <v>41432</v>
      </c>
      <c r="G72" s="452">
        <f t="shared" si="127"/>
        <v>0</v>
      </c>
      <c r="H72" s="456">
        <f t="shared" si="128"/>
        <v>0</v>
      </c>
      <c r="I72" s="639" t="str">
        <f t="shared" si="129"/>
        <v>-</v>
      </c>
      <c r="J72" s="381" t="str">
        <f t="array" ref="J72">IF((G72&gt;=1),MAX(IF(BC72:GJ72=1,$BC$3:$GJ$3)),"-")</f>
        <v>-</v>
      </c>
      <c r="K72" s="775" t="str">
        <f t="array" ref="K72">IF((G72&gt;=1),MAX(IF(BC72:GJ72=1,$BC$2:$GJ$2)),"-")</f>
        <v>-</v>
      </c>
      <c r="L72" s="390">
        <f t="shared" ca="1" si="130"/>
        <v>1</v>
      </c>
      <c r="M72" s="390" t="str">
        <f t="shared" ca="1" si="131"/>
        <v>-</v>
      </c>
      <c r="N72" s="455">
        <f t="shared" si="132"/>
        <v>0</v>
      </c>
      <c r="O72" s="454">
        <f t="shared" si="133"/>
        <v>0</v>
      </c>
      <c r="P72" s="162">
        <f t="shared" si="134"/>
        <v>0</v>
      </c>
      <c r="Q72" s="453">
        <f t="shared" si="135"/>
        <v>0</v>
      </c>
      <c r="R72" s="452">
        <f t="shared" si="136"/>
        <v>0</v>
      </c>
      <c r="S72" s="451">
        <f t="shared" si="137"/>
        <v>0</v>
      </c>
      <c r="T72" s="368">
        <f t="shared" si="138"/>
        <v>0</v>
      </c>
      <c r="U72" s="163">
        <f t="shared" si="139"/>
        <v>0</v>
      </c>
      <c r="V72" s="369">
        <f t="shared" si="140"/>
        <v>0</v>
      </c>
      <c r="W72" s="164">
        <f t="shared" si="141"/>
        <v>0</v>
      </c>
      <c r="X72" s="165">
        <f t="array" ref="X72">SUM(1*(BC$5:GJ$5=BC72:GJ72))-1</f>
        <v>0</v>
      </c>
      <c r="Y72" s="166">
        <f t="shared" si="142"/>
        <v>0</v>
      </c>
      <c r="Z72" s="395">
        <f t="shared" si="143"/>
        <v>10</v>
      </c>
      <c r="AA72" s="395">
        <f t="shared" si="144"/>
        <v>14</v>
      </c>
      <c r="AB72" s="403">
        <f t="shared" si="145"/>
        <v>0.7142857142857143</v>
      </c>
      <c r="AC72" s="3487">
        <f t="shared" si="99"/>
        <v>0</v>
      </c>
      <c r="AD72" s="3488">
        <f t="shared" si="100"/>
        <v>0</v>
      </c>
      <c r="AE72" s="3489">
        <f t="shared" si="101"/>
        <v>0</v>
      </c>
      <c r="AF72" s="3490">
        <f t="shared" si="102"/>
        <v>0</v>
      </c>
      <c r="AG72" s="3491">
        <f t="shared" si="103"/>
        <v>0</v>
      </c>
      <c r="AH72" s="3492">
        <f t="shared" si="104"/>
        <v>0</v>
      </c>
      <c r="AI72" s="3493">
        <f t="shared" si="105"/>
        <v>0</v>
      </c>
      <c r="AJ72" s="3494">
        <f t="shared" si="106"/>
        <v>0</v>
      </c>
      <c r="AK72" s="3495">
        <f t="shared" si="107"/>
        <v>0</v>
      </c>
      <c r="AL72" s="3496">
        <f t="shared" si="108"/>
        <v>0</v>
      </c>
      <c r="AM72" s="3497">
        <f t="shared" si="109"/>
        <v>0</v>
      </c>
      <c r="AN72" s="3498">
        <f t="shared" si="110"/>
        <v>0</v>
      </c>
      <c r="AO72" s="3499">
        <f t="shared" si="111"/>
        <v>1</v>
      </c>
      <c r="AP72" s="3500">
        <f t="shared" si="112"/>
        <v>0</v>
      </c>
      <c r="AQ72" s="3487">
        <f t="shared" si="113"/>
        <v>0</v>
      </c>
      <c r="AR72" s="3488">
        <f t="shared" si="114"/>
        <v>0</v>
      </c>
      <c r="AS72" s="3489">
        <f t="shared" si="115"/>
        <v>0</v>
      </c>
      <c r="AT72" s="3490">
        <f t="shared" si="116"/>
        <v>0</v>
      </c>
      <c r="AU72" s="3491">
        <f t="shared" si="117"/>
        <v>0</v>
      </c>
      <c r="AV72" s="3492">
        <f t="shared" si="118"/>
        <v>0</v>
      </c>
      <c r="AW72" s="3493">
        <f t="shared" si="119"/>
        <v>0</v>
      </c>
      <c r="AX72" s="3494">
        <f t="shared" si="120"/>
        <v>0</v>
      </c>
      <c r="AY72" s="3495">
        <f t="shared" si="121"/>
        <v>0</v>
      </c>
      <c r="AZ72" s="3496">
        <f t="shared" si="122"/>
        <v>0</v>
      </c>
      <c r="BA72" s="3497">
        <f t="shared" si="123"/>
        <v>0</v>
      </c>
      <c r="BB72" s="3498">
        <f t="shared" si="124"/>
        <v>0</v>
      </c>
      <c r="BC72" s="100"/>
      <c r="BD72" s="101"/>
      <c r="BE72" s="101"/>
      <c r="BF72" s="112"/>
      <c r="BG72" s="112"/>
      <c r="BH72" s="112"/>
      <c r="BI72" s="112"/>
      <c r="BJ72" s="112"/>
      <c r="BK72" s="112"/>
      <c r="BL72" s="112"/>
      <c r="BM72" s="112"/>
      <c r="BN72" s="103"/>
      <c r="BO72" s="103"/>
      <c r="BP72" s="103"/>
      <c r="BQ72" s="103"/>
      <c r="BR72" s="103"/>
      <c r="BS72" s="103"/>
      <c r="BT72" s="103"/>
      <c r="BU72" s="104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>
        <v>10</v>
      </c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2"/>
      <c r="EA72" s="102"/>
      <c r="EB72" s="102"/>
      <c r="EC72" s="110"/>
      <c r="ED72" s="110"/>
      <c r="EE72" s="110"/>
      <c r="EF72" s="110"/>
      <c r="EG72" s="110"/>
      <c r="EH72" s="110"/>
      <c r="EI72" s="110"/>
      <c r="EJ72" s="110"/>
      <c r="EK72" s="110"/>
      <c r="EL72" s="110"/>
      <c r="EM72" s="373"/>
      <c r="EN72" s="373"/>
      <c r="EO72" s="373"/>
      <c r="EP72" s="373"/>
      <c r="EQ72" s="373"/>
      <c r="ER72" s="373"/>
      <c r="ES72" s="526"/>
      <c r="ET72" s="526"/>
      <c r="EU72" s="526"/>
      <c r="EV72" s="526"/>
      <c r="EW72" s="526"/>
      <c r="EX72" s="526"/>
      <c r="EY72" s="526"/>
      <c r="EZ72" s="526"/>
      <c r="FA72" s="649"/>
      <c r="FB72" s="649"/>
      <c r="FC72" s="649"/>
      <c r="FD72" s="649"/>
      <c r="FE72" s="649"/>
      <c r="FF72" s="649"/>
      <c r="FG72" s="649"/>
      <c r="FH72" s="649"/>
      <c r="FI72" s="649"/>
      <c r="FJ72" s="649"/>
      <c r="FK72" s="649"/>
      <c r="FL72" s="649"/>
      <c r="FM72" s="649"/>
      <c r="FN72" s="649"/>
      <c r="FO72" s="768"/>
      <c r="FP72" s="768"/>
      <c r="FQ72" s="768"/>
      <c r="FR72" s="768"/>
      <c r="FS72" s="768"/>
      <c r="FT72" s="768"/>
      <c r="FU72" s="768"/>
      <c r="FV72" s="768"/>
      <c r="FW72" s="768"/>
      <c r="FX72" s="768"/>
      <c r="FY72" s="768"/>
      <c r="FZ72" s="768"/>
      <c r="GA72" s="768"/>
      <c r="GB72" s="768"/>
      <c r="GC72" s="1663"/>
      <c r="GD72" s="1663"/>
      <c r="GE72" s="1663"/>
      <c r="GF72" s="1663"/>
      <c r="GG72" s="1663"/>
      <c r="GH72" s="1663"/>
      <c r="GI72" s="1663"/>
      <c r="GJ72" s="1667"/>
    </row>
    <row r="73" spans="1:192" s="489" customFormat="1" ht="11.1" customHeight="1" x14ac:dyDescent="0.2">
      <c r="A73" s="641"/>
      <c r="B73" s="59" t="s">
        <v>8</v>
      </c>
      <c r="C73" s="458">
        <f t="shared" si="125"/>
        <v>7</v>
      </c>
      <c r="D73" s="457">
        <f t="shared" si="126"/>
        <v>5.1094890510948905E-2</v>
      </c>
      <c r="E73" s="413">
        <f t="array" ref="E73">MIN(IF(BC73:GJ73&gt;=1,$BC$3:$GJ$3))</f>
        <v>39354</v>
      </c>
      <c r="F73" s="410">
        <f t="array" ref="F73">MAX(IF(BC73:GJ73&gt;=1,$BC$3:$GJ$3))</f>
        <v>40522</v>
      </c>
      <c r="G73" s="452">
        <f t="shared" si="127"/>
        <v>0</v>
      </c>
      <c r="H73" s="456">
        <f t="shared" si="128"/>
        <v>0</v>
      </c>
      <c r="I73" s="639" t="str">
        <f t="shared" si="129"/>
        <v>-</v>
      </c>
      <c r="J73" s="381" t="str">
        <f t="array" ref="J73">IF((G73&gt;=1),MAX(IF(BC73:GJ73=1,$BC$3:$GJ$3)),"-")</f>
        <v>-</v>
      </c>
      <c r="K73" s="775" t="str">
        <f t="array" ref="K73">IF((G73&gt;=1),MAX(IF(BC73:GJ73=1,$BC$2:$GJ$2)),"-")</f>
        <v>-</v>
      </c>
      <c r="L73" s="390">
        <f t="shared" ca="1" si="130"/>
        <v>7</v>
      </c>
      <c r="M73" s="390" t="str">
        <f t="shared" ca="1" si="131"/>
        <v>-</v>
      </c>
      <c r="N73" s="455">
        <f t="shared" si="132"/>
        <v>1</v>
      </c>
      <c r="O73" s="454">
        <f t="shared" si="133"/>
        <v>0.14285714285714285</v>
      </c>
      <c r="P73" s="162">
        <f t="shared" si="134"/>
        <v>0</v>
      </c>
      <c r="Q73" s="453">
        <f t="shared" si="135"/>
        <v>0</v>
      </c>
      <c r="R73" s="452">
        <f t="shared" si="136"/>
        <v>1</v>
      </c>
      <c r="S73" s="451">
        <f t="shared" si="137"/>
        <v>0.14285714285714285</v>
      </c>
      <c r="T73" s="368">
        <f t="shared" si="138"/>
        <v>1</v>
      </c>
      <c r="U73" s="163">
        <f t="shared" si="139"/>
        <v>0.14285714285714285</v>
      </c>
      <c r="V73" s="369">
        <f t="shared" si="140"/>
        <v>2</v>
      </c>
      <c r="W73" s="164">
        <f t="shared" si="141"/>
        <v>0.2857142857142857</v>
      </c>
      <c r="X73" s="165">
        <f t="array" ref="X73">SUM(1*(BC$5:GJ$5=BC73:GJ73))-1</f>
        <v>2</v>
      </c>
      <c r="Y73" s="166">
        <f t="shared" si="142"/>
        <v>0.2857142857142857</v>
      </c>
      <c r="Z73" s="395">
        <f t="shared" si="143"/>
        <v>8.5714285714285712</v>
      </c>
      <c r="AA73" s="395">
        <f t="shared" si="144"/>
        <v>13.142857142857142</v>
      </c>
      <c r="AB73" s="403">
        <f t="shared" si="145"/>
        <v>0.65217391304347827</v>
      </c>
      <c r="AC73" s="3487">
        <f t="shared" si="99"/>
        <v>0</v>
      </c>
      <c r="AD73" s="3488">
        <f t="shared" si="100"/>
        <v>0</v>
      </c>
      <c r="AE73" s="3489">
        <f t="shared" si="101"/>
        <v>5</v>
      </c>
      <c r="AF73" s="3490">
        <f t="shared" si="102"/>
        <v>0</v>
      </c>
      <c r="AG73" s="3491">
        <f t="shared" si="103"/>
        <v>0</v>
      </c>
      <c r="AH73" s="3492">
        <f t="shared" si="104"/>
        <v>0</v>
      </c>
      <c r="AI73" s="3493">
        <f t="shared" si="105"/>
        <v>1</v>
      </c>
      <c r="AJ73" s="3494">
        <f t="shared" si="106"/>
        <v>0</v>
      </c>
      <c r="AK73" s="3495">
        <f t="shared" si="107"/>
        <v>1</v>
      </c>
      <c r="AL73" s="3496">
        <f t="shared" si="108"/>
        <v>0</v>
      </c>
      <c r="AM73" s="3497">
        <f t="shared" si="109"/>
        <v>0</v>
      </c>
      <c r="AN73" s="3498">
        <f t="shared" si="110"/>
        <v>0</v>
      </c>
      <c r="AO73" s="3499">
        <f t="shared" si="111"/>
        <v>0</v>
      </c>
      <c r="AP73" s="3500">
        <f t="shared" si="112"/>
        <v>0</v>
      </c>
      <c r="AQ73" s="3487">
        <f t="shared" si="113"/>
        <v>0</v>
      </c>
      <c r="AR73" s="3488">
        <f t="shared" si="114"/>
        <v>0</v>
      </c>
      <c r="AS73" s="3489">
        <f t="shared" si="115"/>
        <v>0</v>
      </c>
      <c r="AT73" s="3490">
        <f t="shared" si="116"/>
        <v>0</v>
      </c>
      <c r="AU73" s="3491">
        <f t="shared" si="117"/>
        <v>0</v>
      </c>
      <c r="AV73" s="3492">
        <f t="shared" si="118"/>
        <v>0</v>
      </c>
      <c r="AW73" s="3493">
        <f t="shared" si="119"/>
        <v>0</v>
      </c>
      <c r="AX73" s="3494">
        <f t="shared" si="120"/>
        <v>0</v>
      </c>
      <c r="AY73" s="3495">
        <f t="shared" si="121"/>
        <v>0</v>
      </c>
      <c r="AZ73" s="3496">
        <f t="shared" si="122"/>
        <v>0</v>
      </c>
      <c r="BA73" s="3497">
        <f t="shared" si="123"/>
        <v>0</v>
      </c>
      <c r="BB73" s="3498">
        <f t="shared" si="124"/>
        <v>0</v>
      </c>
      <c r="BC73" s="100"/>
      <c r="BD73" s="101"/>
      <c r="BE73" s="101"/>
      <c r="BF73" s="102">
        <v>7</v>
      </c>
      <c r="BG73" s="102"/>
      <c r="BH73" s="102">
        <v>11</v>
      </c>
      <c r="BI73" s="102"/>
      <c r="BJ73" s="102"/>
      <c r="BK73" s="102">
        <v>8</v>
      </c>
      <c r="BL73" s="102">
        <v>12</v>
      </c>
      <c r="BM73" s="102">
        <v>7</v>
      </c>
      <c r="BN73" s="104"/>
      <c r="BO73" s="104"/>
      <c r="BP73" s="104"/>
      <c r="BQ73" s="104"/>
      <c r="BR73" s="104"/>
      <c r="BS73" s="104"/>
      <c r="BT73" s="104"/>
      <c r="BU73" s="104"/>
      <c r="BV73" s="105"/>
      <c r="BW73" s="105"/>
      <c r="BX73" s="105"/>
      <c r="BY73" s="105"/>
      <c r="BZ73" s="105">
        <v>13</v>
      </c>
      <c r="CA73" s="105"/>
      <c r="CB73" s="105"/>
      <c r="CC73" s="105"/>
      <c r="CD73" s="105"/>
      <c r="CE73" s="105"/>
      <c r="CF73" s="106"/>
      <c r="CG73" s="106"/>
      <c r="CH73" s="106"/>
      <c r="CI73" s="106">
        <v>2</v>
      </c>
      <c r="CJ73" s="106"/>
      <c r="CK73" s="106"/>
      <c r="CL73" s="106"/>
      <c r="CM73" s="106"/>
      <c r="CN73" s="106"/>
      <c r="CO73" s="106"/>
      <c r="CP73" s="106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2"/>
      <c r="EA73" s="102"/>
      <c r="EB73" s="102"/>
      <c r="EC73" s="110"/>
      <c r="ED73" s="110"/>
      <c r="EE73" s="110"/>
      <c r="EF73" s="110"/>
      <c r="EG73" s="110"/>
      <c r="EH73" s="110"/>
      <c r="EI73" s="110"/>
      <c r="EJ73" s="110"/>
      <c r="EK73" s="110"/>
      <c r="EL73" s="110"/>
      <c r="EM73" s="373"/>
      <c r="EN73" s="373"/>
      <c r="EO73" s="373"/>
      <c r="EP73" s="373"/>
      <c r="EQ73" s="373"/>
      <c r="ER73" s="373"/>
      <c r="ES73" s="526"/>
      <c r="ET73" s="526"/>
      <c r="EU73" s="526"/>
      <c r="EV73" s="526"/>
      <c r="EW73" s="526"/>
      <c r="EX73" s="526"/>
      <c r="EY73" s="526"/>
      <c r="EZ73" s="526"/>
      <c r="FA73" s="649"/>
      <c r="FB73" s="649"/>
      <c r="FC73" s="649"/>
      <c r="FD73" s="649"/>
      <c r="FE73" s="649"/>
      <c r="FF73" s="649"/>
      <c r="FG73" s="649"/>
      <c r="FH73" s="649"/>
      <c r="FI73" s="649"/>
      <c r="FJ73" s="649"/>
      <c r="FK73" s="649"/>
      <c r="FL73" s="649"/>
      <c r="FM73" s="649"/>
      <c r="FN73" s="649"/>
      <c r="FO73" s="768"/>
      <c r="FP73" s="768"/>
      <c r="FQ73" s="768"/>
      <c r="FR73" s="768"/>
      <c r="FS73" s="768"/>
      <c r="FT73" s="768"/>
      <c r="FU73" s="768"/>
      <c r="FV73" s="768"/>
      <c r="FW73" s="768"/>
      <c r="FX73" s="768"/>
      <c r="FY73" s="768"/>
      <c r="FZ73" s="768"/>
      <c r="GA73" s="768"/>
      <c r="GB73" s="768"/>
      <c r="GC73" s="1663"/>
      <c r="GD73" s="1663"/>
      <c r="GE73" s="1663"/>
      <c r="GF73" s="1663"/>
      <c r="GG73" s="1663"/>
      <c r="GH73" s="1663"/>
      <c r="GI73" s="1663"/>
      <c r="GJ73" s="1667"/>
    </row>
    <row r="74" spans="1:192" s="489" customFormat="1" ht="11.1" customHeight="1" x14ac:dyDescent="0.2">
      <c r="A74" s="641"/>
      <c r="B74" s="59" t="s">
        <v>55</v>
      </c>
      <c r="C74" s="458">
        <f t="shared" si="125"/>
        <v>2</v>
      </c>
      <c r="D74" s="457">
        <f t="shared" si="126"/>
        <v>1.4598540145985401E-2</v>
      </c>
      <c r="E74" s="413">
        <f t="array" ref="E74">MIN(IF(BC74:GJ74&gt;=1,$BC$3:$GJ$3))</f>
        <v>40082</v>
      </c>
      <c r="F74" s="410">
        <f t="array" ref="F74">MAX(IF(BC74:GJ74&gt;=1,$BC$3:$GJ$3))</f>
        <v>40138</v>
      </c>
      <c r="G74" s="452">
        <f t="shared" si="127"/>
        <v>0</v>
      </c>
      <c r="H74" s="456">
        <f t="shared" si="128"/>
        <v>0</v>
      </c>
      <c r="I74" s="639" t="str">
        <f t="shared" si="129"/>
        <v>-</v>
      </c>
      <c r="J74" s="381" t="str">
        <f t="array" ref="J74">IF((G74&gt;=1),MAX(IF(BC74:GJ74=1,$BC$3:$GJ$3)),"-")</f>
        <v>-</v>
      </c>
      <c r="K74" s="775" t="str">
        <f t="array" ref="K74">IF((G74&gt;=1),MAX(IF(BC74:GJ74=1,$BC$2:$GJ$2)),"-")</f>
        <v>-</v>
      </c>
      <c r="L74" s="390">
        <f t="shared" ca="1" si="130"/>
        <v>2</v>
      </c>
      <c r="M74" s="390" t="str">
        <f t="shared" ca="1" si="131"/>
        <v>-</v>
      </c>
      <c r="N74" s="455">
        <f t="shared" si="132"/>
        <v>0</v>
      </c>
      <c r="O74" s="454">
        <f t="shared" si="133"/>
        <v>0</v>
      </c>
      <c r="P74" s="162">
        <f t="shared" si="134"/>
        <v>0</v>
      </c>
      <c r="Q74" s="453">
        <f t="shared" si="135"/>
        <v>0</v>
      </c>
      <c r="R74" s="452">
        <f t="shared" si="136"/>
        <v>0</v>
      </c>
      <c r="S74" s="451">
        <f t="shared" si="137"/>
        <v>0</v>
      </c>
      <c r="T74" s="368">
        <f t="shared" si="138"/>
        <v>0</v>
      </c>
      <c r="U74" s="163">
        <f t="shared" si="139"/>
        <v>0</v>
      </c>
      <c r="V74" s="369">
        <f t="shared" si="140"/>
        <v>0</v>
      </c>
      <c r="W74" s="164">
        <f t="shared" si="141"/>
        <v>0</v>
      </c>
      <c r="X74" s="165">
        <f t="array" ref="X74">SUM(1*(BC$5:GJ$5=BC74:GJ74))-1</f>
        <v>0</v>
      </c>
      <c r="Y74" s="166">
        <f t="shared" si="142"/>
        <v>0</v>
      </c>
      <c r="Z74" s="395">
        <f t="shared" si="143"/>
        <v>7</v>
      </c>
      <c r="AA74" s="395">
        <f t="shared" si="144"/>
        <v>11</v>
      </c>
      <c r="AB74" s="403">
        <f t="shared" si="145"/>
        <v>0.63636363636363635</v>
      </c>
      <c r="AC74" s="3487">
        <f t="shared" si="99"/>
        <v>0</v>
      </c>
      <c r="AD74" s="3488">
        <f t="shared" si="100"/>
        <v>0</v>
      </c>
      <c r="AE74" s="3489">
        <f t="shared" si="101"/>
        <v>0</v>
      </c>
      <c r="AF74" s="3490">
        <f t="shared" si="102"/>
        <v>0</v>
      </c>
      <c r="AG74" s="3491">
        <f t="shared" si="103"/>
        <v>0</v>
      </c>
      <c r="AH74" s="3492">
        <f t="shared" si="104"/>
        <v>0</v>
      </c>
      <c r="AI74" s="3493">
        <f t="shared" si="105"/>
        <v>2</v>
      </c>
      <c r="AJ74" s="3494">
        <f t="shared" si="106"/>
        <v>0</v>
      </c>
      <c r="AK74" s="3495">
        <f t="shared" si="107"/>
        <v>0</v>
      </c>
      <c r="AL74" s="3496">
        <f t="shared" si="108"/>
        <v>0</v>
      </c>
      <c r="AM74" s="3497">
        <f t="shared" si="109"/>
        <v>0</v>
      </c>
      <c r="AN74" s="3498">
        <f t="shared" si="110"/>
        <v>0</v>
      </c>
      <c r="AO74" s="3499">
        <f t="shared" si="111"/>
        <v>0</v>
      </c>
      <c r="AP74" s="3500">
        <f t="shared" si="112"/>
        <v>0</v>
      </c>
      <c r="AQ74" s="3487">
        <f t="shared" si="113"/>
        <v>0</v>
      </c>
      <c r="AR74" s="3488">
        <f t="shared" si="114"/>
        <v>0</v>
      </c>
      <c r="AS74" s="3489">
        <f t="shared" si="115"/>
        <v>0</v>
      </c>
      <c r="AT74" s="3490">
        <f t="shared" si="116"/>
        <v>0</v>
      </c>
      <c r="AU74" s="3491">
        <f t="shared" si="117"/>
        <v>0</v>
      </c>
      <c r="AV74" s="3492">
        <f t="shared" si="118"/>
        <v>0</v>
      </c>
      <c r="AW74" s="3493">
        <f t="shared" si="119"/>
        <v>0</v>
      </c>
      <c r="AX74" s="3494">
        <f t="shared" si="120"/>
        <v>0</v>
      </c>
      <c r="AY74" s="3495">
        <f t="shared" si="121"/>
        <v>0</v>
      </c>
      <c r="AZ74" s="3496">
        <f t="shared" si="122"/>
        <v>0</v>
      </c>
      <c r="BA74" s="3497">
        <f t="shared" si="123"/>
        <v>0</v>
      </c>
      <c r="BB74" s="3498">
        <f t="shared" si="124"/>
        <v>0</v>
      </c>
      <c r="BC74" s="100"/>
      <c r="BD74" s="101"/>
      <c r="BE74" s="101"/>
      <c r="BF74" s="112"/>
      <c r="BG74" s="112"/>
      <c r="BH74" s="112"/>
      <c r="BI74" s="112"/>
      <c r="BJ74" s="112"/>
      <c r="BK74" s="112"/>
      <c r="BL74" s="112"/>
      <c r="BM74" s="112"/>
      <c r="BN74" s="103"/>
      <c r="BO74" s="103"/>
      <c r="BP74" s="103"/>
      <c r="BQ74" s="103"/>
      <c r="BR74" s="103"/>
      <c r="BS74" s="103"/>
      <c r="BT74" s="103"/>
      <c r="BU74" s="104"/>
      <c r="BV74" s="105"/>
      <c r="BW74" s="105">
        <v>7</v>
      </c>
      <c r="BX74" s="105">
        <v>7</v>
      </c>
      <c r="BY74" s="105"/>
      <c r="BZ74" s="105"/>
      <c r="CA74" s="105"/>
      <c r="CB74" s="105"/>
      <c r="CC74" s="105"/>
      <c r="CD74" s="105"/>
      <c r="CE74" s="105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2"/>
      <c r="EA74" s="102"/>
      <c r="EB74" s="102"/>
      <c r="EC74" s="110"/>
      <c r="ED74" s="110"/>
      <c r="EE74" s="110"/>
      <c r="EF74" s="110"/>
      <c r="EG74" s="110"/>
      <c r="EH74" s="110"/>
      <c r="EI74" s="110"/>
      <c r="EJ74" s="110"/>
      <c r="EK74" s="110"/>
      <c r="EL74" s="110"/>
      <c r="EM74" s="373"/>
      <c r="EN74" s="373"/>
      <c r="EO74" s="373"/>
      <c r="EP74" s="373"/>
      <c r="EQ74" s="373"/>
      <c r="ER74" s="373"/>
      <c r="ES74" s="526"/>
      <c r="ET74" s="526"/>
      <c r="EU74" s="526"/>
      <c r="EV74" s="526"/>
      <c r="EW74" s="526"/>
      <c r="EX74" s="526"/>
      <c r="EY74" s="526"/>
      <c r="EZ74" s="526"/>
      <c r="FA74" s="649"/>
      <c r="FB74" s="649"/>
      <c r="FC74" s="649"/>
      <c r="FD74" s="649"/>
      <c r="FE74" s="649"/>
      <c r="FF74" s="649"/>
      <c r="FG74" s="649"/>
      <c r="FH74" s="649"/>
      <c r="FI74" s="649"/>
      <c r="FJ74" s="649"/>
      <c r="FK74" s="649"/>
      <c r="FL74" s="649"/>
      <c r="FM74" s="649"/>
      <c r="FN74" s="649"/>
      <c r="FO74" s="768"/>
      <c r="FP74" s="768"/>
      <c r="FQ74" s="768"/>
      <c r="FR74" s="768"/>
      <c r="FS74" s="768"/>
      <c r="FT74" s="768"/>
      <c r="FU74" s="768"/>
      <c r="FV74" s="768"/>
      <c r="FW74" s="768"/>
      <c r="FX74" s="768"/>
      <c r="FY74" s="768"/>
      <c r="FZ74" s="768"/>
      <c r="GA74" s="768"/>
      <c r="GB74" s="768"/>
      <c r="GC74" s="1663"/>
      <c r="GD74" s="1663"/>
      <c r="GE74" s="1663"/>
      <c r="GF74" s="1663"/>
      <c r="GG74" s="1663"/>
      <c r="GH74" s="1663"/>
      <c r="GI74" s="1663"/>
      <c r="GJ74" s="1667"/>
    </row>
    <row r="75" spans="1:192" s="489" customFormat="1" ht="11.1" customHeight="1" x14ac:dyDescent="0.2">
      <c r="A75" s="641"/>
      <c r="B75" s="59" t="s">
        <v>7</v>
      </c>
      <c r="C75" s="458">
        <f t="shared" si="125"/>
        <v>10</v>
      </c>
      <c r="D75" s="457">
        <f t="shared" si="126"/>
        <v>7.2992700729927001E-2</v>
      </c>
      <c r="E75" s="413">
        <f t="array" ref="E75">MIN(IF(BC75:GJ75&gt;=1,$BC$3:$GJ$3))</f>
        <v>39354</v>
      </c>
      <c r="F75" s="410">
        <f t="array" ref="F75">MAX(IF(BC75:GJ75&gt;=1,$BC$3:$GJ$3))</f>
        <v>39879</v>
      </c>
      <c r="G75" s="452">
        <f t="shared" si="127"/>
        <v>0</v>
      </c>
      <c r="H75" s="456">
        <f t="shared" si="128"/>
        <v>0</v>
      </c>
      <c r="I75" s="639" t="str">
        <f t="shared" si="129"/>
        <v>-</v>
      </c>
      <c r="J75" s="381" t="str">
        <f t="array" ref="J75">IF((G75&gt;=1),MAX(IF(BC75:GJ75=1,$BC$3:$GJ$3)),"-")</f>
        <v>-</v>
      </c>
      <c r="K75" s="775" t="str">
        <f t="array" ref="K75">IF((G75&gt;=1),MAX(IF(BC75:GJ75=1,$BC$2:$GJ$2)),"-")</f>
        <v>-</v>
      </c>
      <c r="L75" s="390">
        <f t="shared" ca="1" si="130"/>
        <v>10</v>
      </c>
      <c r="M75" s="390" t="str">
        <f t="shared" ca="1" si="131"/>
        <v>-</v>
      </c>
      <c r="N75" s="455">
        <f t="shared" si="132"/>
        <v>2</v>
      </c>
      <c r="O75" s="454">
        <f t="shared" si="133"/>
        <v>0.2</v>
      </c>
      <c r="P75" s="162">
        <f t="shared" si="134"/>
        <v>0</v>
      </c>
      <c r="Q75" s="453">
        <f t="shared" si="135"/>
        <v>0</v>
      </c>
      <c r="R75" s="452">
        <f t="shared" si="136"/>
        <v>2</v>
      </c>
      <c r="S75" s="451">
        <f t="shared" si="137"/>
        <v>0.2</v>
      </c>
      <c r="T75" s="368">
        <f t="shared" si="138"/>
        <v>2</v>
      </c>
      <c r="U75" s="163">
        <f t="shared" si="139"/>
        <v>0.2</v>
      </c>
      <c r="V75" s="369">
        <f t="shared" si="140"/>
        <v>3</v>
      </c>
      <c r="W75" s="164">
        <f t="shared" si="141"/>
        <v>0.3</v>
      </c>
      <c r="X75" s="165">
        <f t="array" ref="X75">SUM(1*(BC$5:GJ$5=BC75:GJ75))-1</f>
        <v>0</v>
      </c>
      <c r="Y75" s="166">
        <f t="shared" si="142"/>
        <v>0</v>
      </c>
      <c r="Z75" s="395">
        <f t="shared" si="143"/>
        <v>7.5</v>
      </c>
      <c r="AA75" s="395">
        <f t="shared" si="144"/>
        <v>12.5</v>
      </c>
      <c r="AB75" s="403">
        <f t="shared" si="145"/>
        <v>0.6</v>
      </c>
      <c r="AC75" s="3487">
        <f t="shared" si="99"/>
        <v>0</v>
      </c>
      <c r="AD75" s="3488">
        <f t="shared" si="100"/>
        <v>0</v>
      </c>
      <c r="AE75" s="3489">
        <f t="shared" si="101"/>
        <v>7</v>
      </c>
      <c r="AF75" s="3490">
        <f t="shared" si="102"/>
        <v>0</v>
      </c>
      <c r="AG75" s="3491">
        <f t="shared" si="103"/>
        <v>3</v>
      </c>
      <c r="AH75" s="3492">
        <f t="shared" si="104"/>
        <v>0</v>
      </c>
      <c r="AI75" s="3493">
        <f t="shared" si="105"/>
        <v>0</v>
      </c>
      <c r="AJ75" s="3494">
        <f t="shared" si="106"/>
        <v>0</v>
      </c>
      <c r="AK75" s="3495">
        <f t="shared" si="107"/>
        <v>0</v>
      </c>
      <c r="AL75" s="3496">
        <f t="shared" si="108"/>
        <v>0</v>
      </c>
      <c r="AM75" s="3497">
        <f t="shared" si="109"/>
        <v>0</v>
      </c>
      <c r="AN75" s="3498">
        <f t="shared" si="110"/>
        <v>0</v>
      </c>
      <c r="AO75" s="3499">
        <f t="shared" si="111"/>
        <v>0</v>
      </c>
      <c r="AP75" s="3500">
        <f t="shared" si="112"/>
        <v>0</v>
      </c>
      <c r="AQ75" s="3487">
        <f t="shared" si="113"/>
        <v>0</v>
      </c>
      <c r="AR75" s="3488">
        <f t="shared" si="114"/>
        <v>0</v>
      </c>
      <c r="AS75" s="3489">
        <f t="shared" si="115"/>
        <v>0</v>
      </c>
      <c r="AT75" s="3490">
        <f t="shared" si="116"/>
        <v>0</v>
      </c>
      <c r="AU75" s="3491">
        <f t="shared" si="117"/>
        <v>0</v>
      </c>
      <c r="AV75" s="3492">
        <f t="shared" si="118"/>
        <v>0</v>
      </c>
      <c r="AW75" s="3493">
        <f t="shared" si="119"/>
        <v>0</v>
      </c>
      <c r="AX75" s="3494">
        <f t="shared" si="120"/>
        <v>0</v>
      </c>
      <c r="AY75" s="3495">
        <f t="shared" si="121"/>
        <v>0</v>
      </c>
      <c r="AZ75" s="3496">
        <f t="shared" si="122"/>
        <v>0</v>
      </c>
      <c r="BA75" s="3497">
        <f t="shared" si="123"/>
        <v>0</v>
      </c>
      <c r="BB75" s="3498">
        <f t="shared" si="124"/>
        <v>0</v>
      </c>
      <c r="BC75" s="100"/>
      <c r="BD75" s="101"/>
      <c r="BE75" s="101"/>
      <c r="BF75" s="102">
        <v>2</v>
      </c>
      <c r="BG75" s="102">
        <v>2</v>
      </c>
      <c r="BH75" s="102">
        <v>7</v>
      </c>
      <c r="BI75" s="102">
        <v>12</v>
      </c>
      <c r="BJ75" s="102">
        <v>10</v>
      </c>
      <c r="BK75" s="102">
        <v>13</v>
      </c>
      <c r="BL75" s="102"/>
      <c r="BM75" s="102">
        <v>5</v>
      </c>
      <c r="BN75" s="104">
        <v>10</v>
      </c>
      <c r="BO75" s="104"/>
      <c r="BP75" s="104">
        <v>8</v>
      </c>
      <c r="BQ75" s="104"/>
      <c r="BR75" s="104">
        <v>6</v>
      </c>
      <c r="BS75" s="104"/>
      <c r="BT75" s="104"/>
      <c r="BU75" s="104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2"/>
      <c r="EA75" s="102"/>
      <c r="EB75" s="102"/>
      <c r="EC75" s="110"/>
      <c r="ED75" s="110"/>
      <c r="EE75" s="110"/>
      <c r="EF75" s="110"/>
      <c r="EG75" s="110"/>
      <c r="EH75" s="110"/>
      <c r="EI75" s="110"/>
      <c r="EJ75" s="110"/>
      <c r="EK75" s="110"/>
      <c r="EL75" s="110"/>
      <c r="EM75" s="373"/>
      <c r="EN75" s="373"/>
      <c r="EO75" s="373"/>
      <c r="EP75" s="373"/>
      <c r="EQ75" s="373"/>
      <c r="ER75" s="373"/>
      <c r="ES75" s="526"/>
      <c r="ET75" s="526"/>
      <c r="EU75" s="526"/>
      <c r="EV75" s="526"/>
      <c r="EW75" s="526"/>
      <c r="EX75" s="526"/>
      <c r="EY75" s="526"/>
      <c r="EZ75" s="526"/>
      <c r="FA75" s="649"/>
      <c r="FB75" s="649"/>
      <c r="FC75" s="649"/>
      <c r="FD75" s="649"/>
      <c r="FE75" s="649"/>
      <c r="FF75" s="649"/>
      <c r="FG75" s="649"/>
      <c r="FH75" s="649"/>
      <c r="FI75" s="649"/>
      <c r="FJ75" s="649"/>
      <c r="FK75" s="649"/>
      <c r="FL75" s="649"/>
      <c r="FM75" s="649"/>
      <c r="FN75" s="649"/>
      <c r="FO75" s="768"/>
      <c r="FP75" s="768"/>
      <c r="FQ75" s="768"/>
      <c r="FR75" s="768"/>
      <c r="FS75" s="768"/>
      <c r="FT75" s="768"/>
      <c r="FU75" s="768"/>
      <c r="FV75" s="768"/>
      <c r="FW75" s="768"/>
      <c r="FX75" s="768"/>
      <c r="FY75" s="768"/>
      <c r="FZ75" s="768"/>
      <c r="GA75" s="768"/>
      <c r="GB75" s="768"/>
      <c r="GC75" s="1663"/>
      <c r="GD75" s="1663"/>
      <c r="GE75" s="1663"/>
      <c r="GF75" s="1663"/>
      <c r="GG75" s="1663"/>
      <c r="GH75" s="1663"/>
      <c r="GI75" s="1663"/>
      <c r="GJ75" s="1667"/>
    </row>
    <row r="76" spans="1:192" s="489" customFormat="1" ht="11.1" customHeight="1" x14ac:dyDescent="0.2">
      <c r="A76" s="641" t="s">
        <v>99</v>
      </c>
      <c r="B76" s="59" t="s">
        <v>36</v>
      </c>
      <c r="C76" s="458">
        <f t="shared" si="125"/>
        <v>6</v>
      </c>
      <c r="D76" s="457">
        <f t="shared" si="126"/>
        <v>4.3795620437956206E-2</v>
      </c>
      <c r="E76" s="413">
        <f t="array" ref="E76">MIN(IF(BC76:GJ76&gt;=1,$BC$3:$GJ$3))</f>
        <v>39718</v>
      </c>
      <c r="F76" s="410">
        <f t="array" ref="F76">MAX(IF(BC76:GJ76&gt;=1,$BC$3:$GJ$3))</f>
        <v>40879</v>
      </c>
      <c r="G76" s="452">
        <f t="shared" si="127"/>
        <v>0</v>
      </c>
      <c r="H76" s="456">
        <f t="shared" si="128"/>
        <v>0</v>
      </c>
      <c r="I76" s="639" t="str">
        <f t="shared" si="129"/>
        <v>-</v>
      </c>
      <c r="J76" s="381" t="str">
        <f t="array" ref="J76">IF((G76&gt;=1),MAX(IF(BC76:GJ76=1,$BC$3:$GJ$3)),"-")</f>
        <v>-</v>
      </c>
      <c r="K76" s="775" t="str">
        <f t="array" ref="K76">IF((G76&gt;=1),MAX(IF(BC76:GJ76=1,$BC$2:$GJ$2)),"-")</f>
        <v>-</v>
      </c>
      <c r="L76" s="390">
        <f t="shared" ca="1" si="130"/>
        <v>6</v>
      </c>
      <c r="M76" s="390" t="str">
        <f t="shared" ca="1" si="131"/>
        <v>-</v>
      </c>
      <c r="N76" s="455">
        <f t="shared" si="132"/>
        <v>0</v>
      </c>
      <c r="O76" s="454">
        <f t="shared" si="133"/>
        <v>0</v>
      </c>
      <c r="P76" s="162">
        <f t="shared" si="134"/>
        <v>1</v>
      </c>
      <c r="Q76" s="453">
        <f t="shared" si="135"/>
        <v>0.16666666666666666</v>
      </c>
      <c r="R76" s="452">
        <f t="shared" si="136"/>
        <v>1</v>
      </c>
      <c r="S76" s="451">
        <f t="shared" si="137"/>
        <v>0.16666666666666666</v>
      </c>
      <c r="T76" s="368">
        <f t="shared" si="138"/>
        <v>1</v>
      </c>
      <c r="U76" s="163">
        <f t="shared" si="139"/>
        <v>0.16666666666666666</v>
      </c>
      <c r="V76" s="369">
        <f t="shared" si="140"/>
        <v>2</v>
      </c>
      <c r="W76" s="164">
        <f t="shared" si="141"/>
        <v>0.33333333333333331</v>
      </c>
      <c r="X76" s="165">
        <f t="array" ref="X76">SUM(1*(BC$5:GJ$5=BC76:GJ76))-1</f>
        <v>0</v>
      </c>
      <c r="Y76" s="166">
        <f t="shared" si="142"/>
        <v>0</v>
      </c>
      <c r="Z76" s="395">
        <f t="shared" si="143"/>
        <v>6.333333333333333</v>
      </c>
      <c r="AA76" s="395">
        <f t="shared" si="144"/>
        <v>11</v>
      </c>
      <c r="AB76" s="403">
        <f t="shared" si="145"/>
        <v>0.57575757575757569</v>
      </c>
      <c r="AC76" s="3487">
        <f t="shared" si="99"/>
        <v>0</v>
      </c>
      <c r="AD76" s="3488">
        <f t="shared" si="100"/>
        <v>0</v>
      </c>
      <c r="AE76" s="3489">
        <f t="shared" si="101"/>
        <v>0</v>
      </c>
      <c r="AF76" s="3490">
        <f t="shared" si="102"/>
        <v>0</v>
      </c>
      <c r="AG76" s="3491">
        <f t="shared" si="103"/>
        <v>1</v>
      </c>
      <c r="AH76" s="3492">
        <f t="shared" si="104"/>
        <v>0</v>
      </c>
      <c r="AI76" s="3493">
        <f t="shared" si="105"/>
        <v>0</v>
      </c>
      <c r="AJ76" s="3494">
        <f t="shared" si="106"/>
        <v>0</v>
      </c>
      <c r="AK76" s="3495">
        <f t="shared" si="107"/>
        <v>3</v>
      </c>
      <c r="AL76" s="3496">
        <f t="shared" si="108"/>
        <v>0</v>
      </c>
      <c r="AM76" s="3497">
        <f t="shared" si="109"/>
        <v>2</v>
      </c>
      <c r="AN76" s="3498">
        <f t="shared" si="110"/>
        <v>0</v>
      </c>
      <c r="AO76" s="3499">
        <f t="shared" si="111"/>
        <v>0</v>
      </c>
      <c r="AP76" s="3500">
        <f t="shared" si="112"/>
        <v>0</v>
      </c>
      <c r="AQ76" s="3487">
        <f t="shared" si="113"/>
        <v>0</v>
      </c>
      <c r="AR76" s="3488">
        <f t="shared" si="114"/>
        <v>0</v>
      </c>
      <c r="AS76" s="3489">
        <f t="shared" si="115"/>
        <v>0</v>
      </c>
      <c r="AT76" s="3490">
        <f t="shared" si="116"/>
        <v>0</v>
      </c>
      <c r="AU76" s="3491">
        <f t="shared" si="117"/>
        <v>0</v>
      </c>
      <c r="AV76" s="3492">
        <f t="shared" si="118"/>
        <v>0</v>
      </c>
      <c r="AW76" s="3493">
        <f t="shared" si="119"/>
        <v>0</v>
      </c>
      <c r="AX76" s="3494">
        <f t="shared" si="120"/>
        <v>0</v>
      </c>
      <c r="AY76" s="3495">
        <f t="shared" si="121"/>
        <v>0</v>
      </c>
      <c r="AZ76" s="3496">
        <f t="shared" si="122"/>
        <v>0</v>
      </c>
      <c r="BA76" s="3497">
        <f t="shared" si="123"/>
        <v>0</v>
      </c>
      <c r="BB76" s="3498">
        <f t="shared" si="124"/>
        <v>0</v>
      </c>
      <c r="BC76" s="100"/>
      <c r="BD76" s="101"/>
      <c r="BE76" s="101"/>
      <c r="BF76" s="112"/>
      <c r="BG76" s="112"/>
      <c r="BH76" s="112"/>
      <c r="BI76" s="112"/>
      <c r="BJ76" s="112"/>
      <c r="BK76" s="112"/>
      <c r="BL76" s="112"/>
      <c r="BM76" s="112"/>
      <c r="BN76" s="104">
        <v>7</v>
      </c>
      <c r="BO76" s="104"/>
      <c r="BP76" s="104"/>
      <c r="BQ76" s="104"/>
      <c r="BR76" s="104"/>
      <c r="BS76" s="104"/>
      <c r="BT76" s="104"/>
      <c r="BU76" s="104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6"/>
      <c r="CG76" s="106"/>
      <c r="CH76" s="106"/>
      <c r="CI76" s="106">
        <v>8</v>
      </c>
      <c r="CJ76" s="106">
        <v>4</v>
      </c>
      <c r="CK76" s="106"/>
      <c r="CL76" s="106"/>
      <c r="CM76" s="106">
        <v>3</v>
      </c>
      <c r="CN76" s="106"/>
      <c r="CO76" s="106"/>
      <c r="CP76" s="106"/>
      <c r="CQ76" s="107"/>
      <c r="CR76" s="107">
        <v>7</v>
      </c>
      <c r="CS76" s="107"/>
      <c r="CT76" s="107">
        <v>9</v>
      </c>
      <c r="CU76" s="107"/>
      <c r="CV76" s="107"/>
      <c r="CW76" s="107"/>
      <c r="CX76" s="107"/>
      <c r="CY76" s="107"/>
      <c r="CZ76" s="107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2"/>
      <c r="EA76" s="102"/>
      <c r="EB76" s="102"/>
      <c r="EC76" s="110"/>
      <c r="ED76" s="110"/>
      <c r="EE76" s="110"/>
      <c r="EF76" s="110"/>
      <c r="EG76" s="110"/>
      <c r="EH76" s="110"/>
      <c r="EI76" s="110"/>
      <c r="EJ76" s="110"/>
      <c r="EK76" s="110"/>
      <c r="EL76" s="110"/>
      <c r="EM76" s="373"/>
      <c r="EN76" s="373"/>
      <c r="EO76" s="373"/>
      <c r="EP76" s="373"/>
      <c r="EQ76" s="373"/>
      <c r="ER76" s="373"/>
      <c r="ES76" s="526"/>
      <c r="ET76" s="526"/>
      <c r="EU76" s="526"/>
      <c r="EV76" s="526"/>
      <c r="EW76" s="526"/>
      <c r="EX76" s="526"/>
      <c r="EY76" s="526"/>
      <c r="EZ76" s="526"/>
      <c r="FA76" s="649"/>
      <c r="FB76" s="649"/>
      <c r="FC76" s="649"/>
      <c r="FD76" s="649"/>
      <c r="FE76" s="649"/>
      <c r="FF76" s="649"/>
      <c r="FG76" s="649"/>
      <c r="FH76" s="649"/>
      <c r="FI76" s="649"/>
      <c r="FJ76" s="649"/>
      <c r="FK76" s="649"/>
      <c r="FL76" s="649"/>
      <c r="FM76" s="649"/>
      <c r="FN76" s="649"/>
      <c r="FO76" s="768"/>
      <c r="FP76" s="768"/>
      <c r="FQ76" s="768"/>
      <c r="FR76" s="768"/>
      <c r="FS76" s="768"/>
      <c r="FT76" s="768"/>
      <c r="FU76" s="768"/>
      <c r="FV76" s="768"/>
      <c r="FW76" s="768"/>
      <c r="FX76" s="768"/>
      <c r="FY76" s="768"/>
      <c r="FZ76" s="768"/>
      <c r="GA76" s="768"/>
      <c r="GB76" s="768"/>
      <c r="GC76" s="1663"/>
      <c r="GD76" s="1663"/>
      <c r="GE76" s="1663"/>
      <c r="GF76" s="1663"/>
      <c r="GG76" s="1663"/>
      <c r="GH76" s="1663"/>
      <c r="GI76" s="1663"/>
      <c r="GJ76" s="1667"/>
    </row>
    <row r="77" spans="1:192" s="489" customFormat="1" ht="11.1" customHeight="1" x14ac:dyDescent="0.2">
      <c r="A77" s="641" t="s">
        <v>114</v>
      </c>
      <c r="B77" s="64" t="s">
        <v>144</v>
      </c>
      <c r="C77" s="458">
        <f t="shared" si="125"/>
        <v>3</v>
      </c>
      <c r="D77" s="457">
        <f t="shared" si="126"/>
        <v>2.1897810218978103E-2</v>
      </c>
      <c r="E77" s="413">
        <f t="array" ref="E77">MIN(IF(BC77:GJ77&gt;=1,$BC$3:$GJ$3))</f>
        <v>40222</v>
      </c>
      <c r="F77" s="410">
        <f t="array" ref="F77">MAX(IF(BC77:GJ77&gt;=1,$BC$3:$GJ$3))</f>
        <v>41040</v>
      </c>
      <c r="G77" s="452">
        <f t="shared" si="127"/>
        <v>1</v>
      </c>
      <c r="H77" s="456">
        <f t="shared" si="128"/>
        <v>0.33333333333333331</v>
      </c>
      <c r="I77" s="639">
        <f t="shared" si="129"/>
        <v>1</v>
      </c>
      <c r="J77" s="381">
        <f t="array" ref="J77">IF((G77&gt;=1),MAX(IF(BC77:GJ77=1,$BC$3:$GJ$3)),"-")</f>
        <v>40222</v>
      </c>
      <c r="K77" s="775">
        <f t="array" ref="K77">IF((G77&gt;=1),MAX(IF(BC77:GJ77=1,$BC$2:$GJ$2)),"-")</f>
        <v>26</v>
      </c>
      <c r="L77" s="390">
        <f t="shared" ca="1" si="130"/>
        <v>2</v>
      </c>
      <c r="M77" s="390">
        <f t="shared" ca="1" si="131"/>
        <v>111</v>
      </c>
      <c r="N77" s="455">
        <f t="shared" si="132"/>
        <v>0</v>
      </c>
      <c r="O77" s="454">
        <f t="shared" si="133"/>
        <v>0</v>
      </c>
      <c r="P77" s="162">
        <f t="shared" si="134"/>
        <v>0</v>
      </c>
      <c r="Q77" s="453">
        <f t="shared" si="135"/>
        <v>0</v>
      </c>
      <c r="R77" s="452">
        <f t="shared" si="136"/>
        <v>1</v>
      </c>
      <c r="S77" s="451">
        <f t="shared" si="137"/>
        <v>0.33333333333333331</v>
      </c>
      <c r="T77" s="368">
        <f t="shared" si="138"/>
        <v>1</v>
      </c>
      <c r="U77" s="163">
        <f t="shared" si="139"/>
        <v>0.33333333333333331</v>
      </c>
      <c r="V77" s="369">
        <f t="shared" si="140"/>
        <v>2</v>
      </c>
      <c r="W77" s="164">
        <f t="shared" si="141"/>
        <v>0.66666666666666663</v>
      </c>
      <c r="X77" s="165">
        <f t="array" ref="X77">SUM(1*(BC$5:GJ$5=BC77:GJ77))-1</f>
        <v>1</v>
      </c>
      <c r="Y77" s="166">
        <f t="shared" si="142"/>
        <v>0.33333333333333331</v>
      </c>
      <c r="Z77" s="395">
        <f t="shared" si="143"/>
        <v>7.333333333333333</v>
      </c>
      <c r="AA77" s="395">
        <f t="shared" si="144"/>
        <v>12.333333333333334</v>
      </c>
      <c r="AB77" s="403">
        <f t="shared" si="145"/>
        <v>0.59459459459459452</v>
      </c>
      <c r="AC77" s="3487">
        <f t="shared" si="99"/>
        <v>0</v>
      </c>
      <c r="AD77" s="3488">
        <f t="shared" si="100"/>
        <v>0</v>
      </c>
      <c r="AE77" s="3489">
        <f t="shared" si="101"/>
        <v>0</v>
      </c>
      <c r="AF77" s="3490">
        <f t="shared" si="102"/>
        <v>0</v>
      </c>
      <c r="AG77" s="3491">
        <f t="shared" si="103"/>
        <v>0</v>
      </c>
      <c r="AH77" s="3492">
        <f t="shared" si="104"/>
        <v>0</v>
      </c>
      <c r="AI77" s="3493">
        <f t="shared" si="105"/>
        <v>1</v>
      </c>
      <c r="AJ77" s="3494">
        <f t="shared" si="106"/>
        <v>1</v>
      </c>
      <c r="AK77" s="3495">
        <f t="shared" si="107"/>
        <v>1</v>
      </c>
      <c r="AL77" s="3496">
        <f t="shared" si="108"/>
        <v>0</v>
      </c>
      <c r="AM77" s="3497">
        <f t="shared" si="109"/>
        <v>1</v>
      </c>
      <c r="AN77" s="3498">
        <f t="shared" si="110"/>
        <v>0</v>
      </c>
      <c r="AO77" s="3499">
        <f t="shared" si="111"/>
        <v>0</v>
      </c>
      <c r="AP77" s="3500">
        <f t="shared" si="112"/>
        <v>0</v>
      </c>
      <c r="AQ77" s="3487">
        <f t="shared" si="113"/>
        <v>0</v>
      </c>
      <c r="AR77" s="3488">
        <f t="shared" si="114"/>
        <v>0</v>
      </c>
      <c r="AS77" s="3489">
        <f t="shared" si="115"/>
        <v>0</v>
      </c>
      <c r="AT77" s="3490">
        <f t="shared" si="116"/>
        <v>0</v>
      </c>
      <c r="AU77" s="3491">
        <f t="shared" si="117"/>
        <v>0</v>
      </c>
      <c r="AV77" s="3492">
        <f t="shared" si="118"/>
        <v>0</v>
      </c>
      <c r="AW77" s="3493">
        <f t="shared" si="119"/>
        <v>0</v>
      </c>
      <c r="AX77" s="3494">
        <f t="shared" si="120"/>
        <v>0</v>
      </c>
      <c r="AY77" s="3495">
        <f t="shared" si="121"/>
        <v>0</v>
      </c>
      <c r="AZ77" s="3496">
        <f t="shared" si="122"/>
        <v>0</v>
      </c>
      <c r="BA77" s="3497">
        <f t="shared" si="123"/>
        <v>0</v>
      </c>
      <c r="BB77" s="3498">
        <f t="shared" si="124"/>
        <v>0</v>
      </c>
      <c r="BC77" s="100"/>
      <c r="BD77" s="101"/>
      <c r="BE77" s="101"/>
      <c r="BF77" s="112"/>
      <c r="BG77" s="112"/>
      <c r="BH77" s="112"/>
      <c r="BI77" s="112"/>
      <c r="BJ77" s="112"/>
      <c r="BK77" s="112"/>
      <c r="BL77" s="112"/>
      <c r="BM77" s="112"/>
      <c r="BN77" s="103"/>
      <c r="BO77" s="103"/>
      <c r="BP77" s="103"/>
      <c r="BQ77" s="103"/>
      <c r="BR77" s="103"/>
      <c r="BS77" s="103"/>
      <c r="BT77" s="103"/>
      <c r="BU77" s="104"/>
      <c r="BV77" s="105"/>
      <c r="BW77" s="105"/>
      <c r="BX77" s="105"/>
      <c r="BY77" s="105"/>
      <c r="BZ77" s="105"/>
      <c r="CA77" s="105"/>
      <c r="CB77" s="105">
        <v>1</v>
      </c>
      <c r="CC77" s="105"/>
      <c r="CD77" s="105"/>
      <c r="CE77" s="105"/>
      <c r="CF77" s="106"/>
      <c r="CG77" s="106"/>
      <c r="CH77" s="106"/>
      <c r="CI77" s="106">
        <v>7</v>
      </c>
      <c r="CJ77" s="106"/>
      <c r="CK77" s="106"/>
      <c r="CL77" s="106"/>
      <c r="CM77" s="106"/>
      <c r="CN77" s="106"/>
      <c r="CO77" s="106"/>
      <c r="CP77" s="106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>
        <v>14</v>
      </c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2"/>
      <c r="EA77" s="102"/>
      <c r="EB77" s="102"/>
      <c r="EC77" s="110"/>
      <c r="ED77" s="110"/>
      <c r="EE77" s="110"/>
      <c r="EF77" s="110"/>
      <c r="EG77" s="110"/>
      <c r="EH77" s="110"/>
      <c r="EI77" s="110"/>
      <c r="EJ77" s="110"/>
      <c r="EK77" s="110"/>
      <c r="EL77" s="110"/>
      <c r="EM77" s="373"/>
      <c r="EN77" s="373"/>
      <c r="EO77" s="373"/>
      <c r="EP77" s="373"/>
      <c r="EQ77" s="373"/>
      <c r="ER77" s="373"/>
      <c r="ES77" s="526"/>
      <c r="ET77" s="526"/>
      <c r="EU77" s="526"/>
      <c r="EV77" s="526"/>
      <c r="EW77" s="526"/>
      <c r="EX77" s="526"/>
      <c r="EY77" s="526"/>
      <c r="EZ77" s="526"/>
      <c r="FA77" s="649"/>
      <c r="FB77" s="649"/>
      <c r="FC77" s="649"/>
      <c r="FD77" s="649"/>
      <c r="FE77" s="649"/>
      <c r="FF77" s="649"/>
      <c r="FG77" s="649"/>
      <c r="FH77" s="649"/>
      <c r="FI77" s="649"/>
      <c r="FJ77" s="649"/>
      <c r="FK77" s="649"/>
      <c r="FL77" s="649"/>
      <c r="FM77" s="649"/>
      <c r="FN77" s="649"/>
      <c r="FO77" s="768"/>
      <c r="FP77" s="768"/>
      <c r="FQ77" s="768"/>
      <c r="FR77" s="768"/>
      <c r="FS77" s="768"/>
      <c r="FT77" s="768"/>
      <c r="FU77" s="768"/>
      <c r="FV77" s="768"/>
      <c r="FW77" s="768"/>
      <c r="FX77" s="768"/>
      <c r="FY77" s="768"/>
      <c r="FZ77" s="768"/>
      <c r="GA77" s="768"/>
      <c r="GB77" s="768"/>
      <c r="GC77" s="1663"/>
      <c r="GD77" s="1663"/>
      <c r="GE77" s="1663"/>
      <c r="GF77" s="1663"/>
      <c r="GG77" s="1663"/>
      <c r="GH77" s="1663"/>
      <c r="GI77" s="1663"/>
      <c r="GJ77" s="1667"/>
    </row>
    <row r="78" spans="1:192" s="489" customFormat="1" ht="11.1" customHeight="1" x14ac:dyDescent="0.2">
      <c r="A78" s="641" t="s">
        <v>200</v>
      </c>
      <c r="B78" s="59" t="s">
        <v>201</v>
      </c>
      <c r="C78" s="458">
        <f t="shared" si="125"/>
        <v>32</v>
      </c>
      <c r="D78" s="457">
        <f t="shared" si="126"/>
        <v>0.23357664233576642</v>
      </c>
      <c r="E78" s="413">
        <f t="array" ref="E78">MIN(IF(BC78:GJ78&gt;=1,$BC$3:$GJ$3))</f>
        <v>41558</v>
      </c>
      <c r="F78" s="410">
        <f t="array" ref="F78">MAX(IF(BC78:GJ78&gt;=1,$BC$3:$GJ$3))</f>
        <v>43455</v>
      </c>
      <c r="G78" s="452">
        <f t="shared" si="127"/>
        <v>0</v>
      </c>
      <c r="H78" s="456">
        <f t="shared" si="128"/>
        <v>0</v>
      </c>
      <c r="I78" s="639" t="str">
        <f t="shared" si="129"/>
        <v>-</v>
      </c>
      <c r="J78" s="381" t="str">
        <f t="array" ref="J78">IF((G78&gt;=1),MAX(IF(BC78:GJ78=1,$BC$3:$GJ$3)),"-")</f>
        <v>-</v>
      </c>
      <c r="K78" s="775" t="str">
        <f t="array" ref="K78">IF((G78&gt;=1),MAX(IF(BC78:GJ78=1,$BC$2:$GJ$2)),"-")</f>
        <v>-</v>
      </c>
      <c r="L78" s="390">
        <f t="shared" ca="1" si="130"/>
        <v>32</v>
      </c>
      <c r="M78" s="390" t="str">
        <f t="shared" ca="1" si="131"/>
        <v>-</v>
      </c>
      <c r="N78" s="455">
        <f t="shared" si="132"/>
        <v>1</v>
      </c>
      <c r="O78" s="454">
        <f t="shared" si="133"/>
        <v>3.125E-2</v>
      </c>
      <c r="P78" s="162">
        <f t="shared" si="134"/>
        <v>1</v>
      </c>
      <c r="Q78" s="453">
        <f t="shared" si="135"/>
        <v>3.125E-2</v>
      </c>
      <c r="R78" s="452">
        <f t="shared" si="136"/>
        <v>2</v>
      </c>
      <c r="S78" s="451">
        <f t="shared" si="137"/>
        <v>6.25E-2</v>
      </c>
      <c r="T78" s="368">
        <f t="shared" si="138"/>
        <v>6</v>
      </c>
      <c r="U78" s="163">
        <f t="shared" si="139"/>
        <v>0.1875</v>
      </c>
      <c r="V78" s="369">
        <f t="shared" si="140"/>
        <v>10</v>
      </c>
      <c r="W78" s="164">
        <f t="shared" si="141"/>
        <v>0.3125</v>
      </c>
      <c r="X78" s="165">
        <f t="array" ref="X78">SUM(1*(BC$5:GJ$5=BC78:GJ78))-1</f>
        <v>1</v>
      </c>
      <c r="Y78" s="166">
        <f t="shared" si="142"/>
        <v>3.125E-2</v>
      </c>
      <c r="Z78" s="395">
        <f t="shared" si="143"/>
        <v>9.3125</v>
      </c>
      <c r="AA78" s="395">
        <f t="shared" si="144"/>
        <v>15.84375</v>
      </c>
      <c r="AB78" s="403">
        <f t="shared" si="145"/>
        <v>0.58777120315581854</v>
      </c>
      <c r="AC78" s="3487">
        <f t="shared" si="99"/>
        <v>0</v>
      </c>
      <c r="AD78" s="3488">
        <f t="shared" si="100"/>
        <v>0</v>
      </c>
      <c r="AE78" s="3489">
        <f t="shared" si="101"/>
        <v>0</v>
      </c>
      <c r="AF78" s="3490">
        <f t="shared" si="102"/>
        <v>0</v>
      </c>
      <c r="AG78" s="3491">
        <f t="shared" si="103"/>
        <v>0</v>
      </c>
      <c r="AH78" s="3492">
        <f t="shared" si="104"/>
        <v>0</v>
      </c>
      <c r="AI78" s="3493">
        <f t="shared" si="105"/>
        <v>0</v>
      </c>
      <c r="AJ78" s="3494">
        <f t="shared" si="106"/>
        <v>0</v>
      </c>
      <c r="AK78" s="3495">
        <f t="shared" si="107"/>
        <v>0</v>
      </c>
      <c r="AL78" s="3496">
        <f t="shared" si="108"/>
        <v>0</v>
      </c>
      <c r="AM78" s="3497">
        <f t="shared" si="109"/>
        <v>0</v>
      </c>
      <c r="AN78" s="3498">
        <f t="shared" si="110"/>
        <v>0</v>
      </c>
      <c r="AO78" s="3499">
        <f t="shared" si="111"/>
        <v>0</v>
      </c>
      <c r="AP78" s="3500">
        <f t="shared" si="112"/>
        <v>0</v>
      </c>
      <c r="AQ78" s="3487">
        <f t="shared" si="113"/>
        <v>5</v>
      </c>
      <c r="AR78" s="3488">
        <f t="shared" si="114"/>
        <v>0</v>
      </c>
      <c r="AS78" s="3489">
        <f t="shared" si="115"/>
        <v>9</v>
      </c>
      <c r="AT78" s="3490">
        <f t="shared" si="116"/>
        <v>0</v>
      </c>
      <c r="AU78" s="3491">
        <f t="shared" si="117"/>
        <v>8</v>
      </c>
      <c r="AV78" s="3492">
        <f t="shared" si="118"/>
        <v>0</v>
      </c>
      <c r="AW78" s="3493">
        <f t="shared" si="119"/>
        <v>3</v>
      </c>
      <c r="AX78" s="3494">
        <f t="shared" si="120"/>
        <v>0</v>
      </c>
      <c r="AY78" s="3495">
        <f t="shared" si="121"/>
        <v>5</v>
      </c>
      <c r="AZ78" s="3496">
        <f t="shared" si="122"/>
        <v>0</v>
      </c>
      <c r="BA78" s="3497">
        <f t="shared" si="123"/>
        <v>2</v>
      </c>
      <c r="BB78" s="3498">
        <f t="shared" si="124"/>
        <v>0</v>
      </c>
      <c r="BC78" s="100"/>
      <c r="BD78" s="101"/>
      <c r="BE78" s="101"/>
      <c r="BF78" s="112"/>
      <c r="BG78" s="112"/>
      <c r="BH78" s="112"/>
      <c r="BI78" s="112"/>
      <c r="BJ78" s="112"/>
      <c r="BK78" s="112"/>
      <c r="BL78" s="112"/>
      <c r="BM78" s="112"/>
      <c r="BN78" s="103"/>
      <c r="BO78" s="103"/>
      <c r="BP78" s="103"/>
      <c r="BQ78" s="103"/>
      <c r="BR78" s="103"/>
      <c r="BS78" s="103"/>
      <c r="BT78" s="103"/>
      <c r="BU78" s="104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9"/>
      <c r="DO78" s="109"/>
      <c r="DP78" s="109">
        <v>11</v>
      </c>
      <c r="DQ78" s="109"/>
      <c r="DR78" s="109"/>
      <c r="DS78" s="109"/>
      <c r="DT78" s="109"/>
      <c r="DU78" s="109">
        <v>4</v>
      </c>
      <c r="DV78" s="109">
        <v>5</v>
      </c>
      <c r="DW78" s="109">
        <v>12</v>
      </c>
      <c r="DX78" s="109"/>
      <c r="DY78" s="109">
        <v>12</v>
      </c>
      <c r="DZ78" s="102">
        <v>9</v>
      </c>
      <c r="EA78" s="102">
        <v>15</v>
      </c>
      <c r="EB78" s="102">
        <v>15</v>
      </c>
      <c r="EC78" s="110"/>
      <c r="ED78" s="110"/>
      <c r="EE78" s="110"/>
      <c r="EF78" s="110"/>
      <c r="EG78" s="110">
        <v>9</v>
      </c>
      <c r="EH78" s="110">
        <v>6</v>
      </c>
      <c r="EI78" s="110">
        <v>4</v>
      </c>
      <c r="EJ78" s="110">
        <v>6</v>
      </c>
      <c r="EK78" s="110">
        <v>2</v>
      </c>
      <c r="EL78" s="110">
        <v>8</v>
      </c>
      <c r="EM78" s="373">
        <v>7</v>
      </c>
      <c r="EN78" s="373"/>
      <c r="EO78" s="373"/>
      <c r="EP78" s="373">
        <v>7</v>
      </c>
      <c r="EQ78" s="373">
        <v>11</v>
      </c>
      <c r="ER78" s="373">
        <v>3</v>
      </c>
      <c r="ES78" s="526">
        <v>12</v>
      </c>
      <c r="ET78" s="526"/>
      <c r="EU78" s="526"/>
      <c r="EV78" s="526">
        <v>15</v>
      </c>
      <c r="EW78" s="526">
        <v>12</v>
      </c>
      <c r="EX78" s="526">
        <v>4</v>
      </c>
      <c r="EY78" s="526"/>
      <c r="EZ78" s="526"/>
      <c r="FA78" s="649">
        <v>4</v>
      </c>
      <c r="FB78" s="649"/>
      <c r="FC78" s="649">
        <v>8</v>
      </c>
      <c r="FD78" s="649"/>
      <c r="FE78" s="649"/>
      <c r="FF78" s="649"/>
      <c r="FG78" s="649"/>
      <c r="FH78" s="649"/>
      <c r="FI78" s="649"/>
      <c r="FJ78" s="649"/>
      <c r="FK78" s="649"/>
      <c r="FL78" s="649"/>
      <c r="FM78" s="649"/>
      <c r="FN78" s="649">
        <v>7</v>
      </c>
      <c r="FO78" s="768">
        <v>10</v>
      </c>
      <c r="FP78" s="768">
        <v>14</v>
      </c>
      <c r="FQ78" s="768"/>
      <c r="FR78" s="768"/>
      <c r="FS78" s="768">
        <v>15</v>
      </c>
      <c r="FT78" s="768">
        <v>12</v>
      </c>
      <c r="FU78" s="768"/>
      <c r="FV78" s="768"/>
      <c r="FW78" s="768"/>
      <c r="FX78" s="768"/>
      <c r="FY78" s="768"/>
      <c r="FZ78" s="768"/>
      <c r="GA78" s="768"/>
      <c r="GB78" s="768">
        <v>15</v>
      </c>
      <c r="GC78" s="1663"/>
      <c r="GD78" s="1663">
        <v>10</v>
      </c>
      <c r="GE78" s="1663"/>
      <c r="GF78" s="1663"/>
      <c r="GG78" s="1663">
        <v>14</v>
      </c>
      <c r="GH78" s="1663"/>
      <c r="GI78" s="1663"/>
      <c r="GJ78" s="1667"/>
    </row>
    <row r="79" spans="1:192" s="489" customFormat="1" ht="11.1" customHeight="1" x14ac:dyDescent="0.2">
      <c r="A79" s="641" t="s">
        <v>214</v>
      </c>
      <c r="B79" s="62" t="s">
        <v>221</v>
      </c>
      <c r="C79" s="458">
        <f t="shared" si="125"/>
        <v>38</v>
      </c>
      <c r="D79" s="457">
        <f t="shared" si="126"/>
        <v>0.27737226277372262</v>
      </c>
      <c r="E79" s="413">
        <f t="array" ref="E79">MIN(IF(BC79:GJ79&gt;=1,$BC$3:$GJ$3))</f>
        <v>41754</v>
      </c>
      <c r="F79" s="410">
        <f t="array" ref="F79">MAX(IF(BC79:GJ79&gt;=1,$BC$3:$GJ$3))</f>
        <v>43490</v>
      </c>
      <c r="G79" s="452">
        <f t="shared" si="127"/>
        <v>6</v>
      </c>
      <c r="H79" s="456">
        <f t="shared" si="128"/>
        <v>0.15789473684210525</v>
      </c>
      <c r="I79" s="639">
        <f t="shared" si="129"/>
        <v>0.66666666666666663</v>
      </c>
      <c r="J79" s="381">
        <f t="array" ref="J79">IF((G79&gt;=1),MAX(IF(BC79:GJ79=1,$BC$3:$GJ$3)),"-")</f>
        <v>43462</v>
      </c>
      <c r="K79" s="775">
        <f t="array" ref="K79">IF((G79&gt;=1),MAX(IF(BC79:GJ79=1,$BC$2:$GJ$2)),"-")</f>
        <v>136</v>
      </c>
      <c r="L79" s="390">
        <f t="shared" ca="1" si="130"/>
        <v>1</v>
      </c>
      <c r="M79" s="390">
        <f t="shared" ca="1" si="131"/>
        <v>1</v>
      </c>
      <c r="N79" s="455">
        <f t="shared" si="132"/>
        <v>3</v>
      </c>
      <c r="O79" s="454">
        <f t="shared" si="133"/>
        <v>7.8947368421052627E-2</v>
      </c>
      <c r="P79" s="162">
        <f t="shared" si="134"/>
        <v>2</v>
      </c>
      <c r="Q79" s="453">
        <f t="shared" si="135"/>
        <v>5.2631578947368418E-2</v>
      </c>
      <c r="R79" s="452">
        <f t="shared" si="136"/>
        <v>11</v>
      </c>
      <c r="S79" s="451">
        <f t="shared" si="137"/>
        <v>0.28947368421052633</v>
      </c>
      <c r="T79" s="368">
        <f t="shared" si="138"/>
        <v>15</v>
      </c>
      <c r="U79" s="163">
        <f t="shared" si="139"/>
        <v>0.39473684210526316</v>
      </c>
      <c r="V79" s="369">
        <f t="shared" si="140"/>
        <v>18</v>
      </c>
      <c r="W79" s="164">
        <f t="shared" si="141"/>
        <v>0.47368421052631576</v>
      </c>
      <c r="X79" s="165">
        <f t="array" ref="X79">SUM(1*(BC$5:GJ$5=BC79:GJ79))-1</f>
        <v>4</v>
      </c>
      <c r="Y79" s="166">
        <f t="shared" si="142"/>
        <v>0.10526315789473684</v>
      </c>
      <c r="Z79" s="395">
        <f t="shared" si="143"/>
        <v>7.8684210526315788</v>
      </c>
      <c r="AA79" s="395">
        <f t="shared" si="144"/>
        <v>15.473684210526315</v>
      </c>
      <c r="AB79" s="403">
        <f t="shared" si="145"/>
        <v>0.50850340136054428</v>
      </c>
      <c r="AC79" s="3487">
        <f t="shared" si="99"/>
        <v>0</v>
      </c>
      <c r="AD79" s="3488">
        <f t="shared" si="100"/>
        <v>0</v>
      </c>
      <c r="AE79" s="3489">
        <f t="shared" si="101"/>
        <v>0</v>
      </c>
      <c r="AF79" s="3490">
        <f t="shared" si="102"/>
        <v>0</v>
      </c>
      <c r="AG79" s="3491">
        <f t="shared" si="103"/>
        <v>0</v>
      </c>
      <c r="AH79" s="3492">
        <f t="shared" si="104"/>
        <v>0</v>
      </c>
      <c r="AI79" s="3493">
        <f t="shared" si="105"/>
        <v>0</v>
      </c>
      <c r="AJ79" s="3494">
        <f t="shared" si="106"/>
        <v>0</v>
      </c>
      <c r="AK79" s="3495">
        <f t="shared" si="107"/>
        <v>0</v>
      </c>
      <c r="AL79" s="3496">
        <f t="shared" si="108"/>
        <v>0</v>
      </c>
      <c r="AM79" s="3497">
        <f t="shared" si="109"/>
        <v>0</v>
      </c>
      <c r="AN79" s="3498">
        <f t="shared" si="110"/>
        <v>0</v>
      </c>
      <c r="AO79" s="3499">
        <f t="shared" si="111"/>
        <v>0</v>
      </c>
      <c r="AP79" s="3500">
        <f t="shared" si="112"/>
        <v>0</v>
      </c>
      <c r="AQ79" s="3487">
        <f t="shared" si="113"/>
        <v>3</v>
      </c>
      <c r="AR79" s="3488">
        <f t="shared" si="114"/>
        <v>1</v>
      </c>
      <c r="AS79" s="3489">
        <f t="shared" si="115"/>
        <v>9</v>
      </c>
      <c r="AT79" s="3490">
        <f t="shared" si="116"/>
        <v>0</v>
      </c>
      <c r="AU79" s="3491">
        <f t="shared" si="117"/>
        <v>4</v>
      </c>
      <c r="AV79" s="3492">
        <f t="shared" si="118"/>
        <v>1</v>
      </c>
      <c r="AW79" s="3493">
        <f t="shared" si="119"/>
        <v>5</v>
      </c>
      <c r="AX79" s="3494">
        <f t="shared" si="120"/>
        <v>0</v>
      </c>
      <c r="AY79" s="3495">
        <f t="shared" si="121"/>
        <v>11</v>
      </c>
      <c r="AZ79" s="3496">
        <f t="shared" si="122"/>
        <v>3</v>
      </c>
      <c r="BA79" s="3497">
        <f t="shared" si="123"/>
        <v>6</v>
      </c>
      <c r="BB79" s="3498">
        <f t="shared" si="124"/>
        <v>1</v>
      </c>
      <c r="BC79" s="100"/>
      <c r="BD79" s="101"/>
      <c r="BE79" s="101"/>
      <c r="BF79" s="112"/>
      <c r="BG79" s="112"/>
      <c r="BH79" s="112"/>
      <c r="BI79" s="112"/>
      <c r="BJ79" s="112"/>
      <c r="BK79" s="112"/>
      <c r="BL79" s="112"/>
      <c r="BM79" s="112"/>
      <c r="BN79" s="103"/>
      <c r="BO79" s="103"/>
      <c r="BP79" s="103"/>
      <c r="BQ79" s="103"/>
      <c r="BR79" s="103"/>
      <c r="BS79" s="103"/>
      <c r="BT79" s="103"/>
      <c r="BU79" s="104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>
        <v>1</v>
      </c>
      <c r="DX79" s="109">
        <v>9</v>
      </c>
      <c r="DY79" s="109">
        <v>13</v>
      </c>
      <c r="DZ79" s="102">
        <v>4</v>
      </c>
      <c r="EA79" s="102"/>
      <c r="EB79" s="102">
        <v>14</v>
      </c>
      <c r="EC79" s="110">
        <v>5</v>
      </c>
      <c r="ED79" s="110">
        <v>3</v>
      </c>
      <c r="EE79" s="110">
        <v>10</v>
      </c>
      <c r="EF79" s="110">
        <v>10</v>
      </c>
      <c r="EG79" s="110"/>
      <c r="EH79" s="110">
        <v>13</v>
      </c>
      <c r="EI79" s="110">
        <v>16</v>
      </c>
      <c r="EJ79" s="110"/>
      <c r="EK79" s="110"/>
      <c r="EL79" s="110">
        <v>15</v>
      </c>
      <c r="EM79" s="373"/>
      <c r="EN79" s="373"/>
      <c r="EO79" s="373"/>
      <c r="EP79" s="373">
        <v>1</v>
      </c>
      <c r="EQ79" s="373"/>
      <c r="ER79" s="373"/>
      <c r="ES79" s="526">
        <v>5</v>
      </c>
      <c r="ET79" s="526"/>
      <c r="EU79" s="526"/>
      <c r="EV79" s="526"/>
      <c r="EW79" s="526">
        <v>2</v>
      </c>
      <c r="EX79" s="526"/>
      <c r="EY79" s="526"/>
      <c r="EZ79" s="526">
        <v>9</v>
      </c>
      <c r="FA79" s="649">
        <v>17</v>
      </c>
      <c r="FB79" s="649"/>
      <c r="FC79" s="649">
        <v>6</v>
      </c>
      <c r="FD79" s="649">
        <v>12</v>
      </c>
      <c r="FE79" s="649">
        <v>9</v>
      </c>
      <c r="FF79" s="649"/>
      <c r="FG79" s="649"/>
      <c r="FH79" s="649"/>
      <c r="FI79" s="649"/>
      <c r="FJ79" s="649">
        <v>5</v>
      </c>
      <c r="FK79" s="649"/>
      <c r="FL79" s="649"/>
      <c r="FM79" s="649"/>
      <c r="FN79" s="649"/>
      <c r="FO79" s="768"/>
      <c r="FP79" s="768">
        <v>1</v>
      </c>
      <c r="FQ79" s="768">
        <v>9</v>
      </c>
      <c r="FR79" s="768">
        <v>9</v>
      </c>
      <c r="FS79" s="768">
        <v>14</v>
      </c>
      <c r="FT79" s="768">
        <v>18</v>
      </c>
      <c r="FU79" s="768">
        <v>1</v>
      </c>
      <c r="FV79" s="768">
        <v>1</v>
      </c>
      <c r="FW79" s="768">
        <v>9</v>
      </c>
      <c r="FX79" s="768">
        <v>3</v>
      </c>
      <c r="FY79" s="768"/>
      <c r="FZ79" s="768"/>
      <c r="GA79" s="768">
        <v>13</v>
      </c>
      <c r="GB79" s="768">
        <v>2</v>
      </c>
      <c r="GC79" s="1663"/>
      <c r="GD79" s="1663">
        <v>6</v>
      </c>
      <c r="GE79" s="1663">
        <v>2</v>
      </c>
      <c r="GF79" s="1663">
        <v>5</v>
      </c>
      <c r="GG79" s="1663">
        <v>18</v>
      </c>
      <c r="GH79" s="1663">
        <v>1</v>
      </c>
      <c r="GI79" s="1663">
        <v>8</v>
      </c>
      <c r="GJ79" s="1667"/>
    </row>
    <row r="80" spans="1:192" s="489" customFormat="1" ht="11.1" customHeight="1" x14ac:dyDescent="0.2">
      <c r="A80" s="641" t="s">
        <v>263</v>
      </c>
      <c r="B80" s="59" t="s">
        <v>262</v>
      </c>
      <c r="C80" s="458">
        <f t="shared" si="125"/>
        <v>1</v>
      </c>
      <c r="D80" s="457">
        <f t="shared" si="126"/>
        <v>7.2992700729927005E-3</v>
      </c>
      <c r="E80" s="413">
        <f t="array" ref="E80">MIN(IF(BC80:GJ80&gt;=1,$BC$3:$GJ$3))</f>
        <v>41996</v>
      </c>
      <c r="F80" s="410">
        <f t="array" ref="F80">MAX(IF(BC80:GJ80&gt;=1,$BC$3:$GJ$3))</f>
        <v>41996</v>
      </c>
      <c r="G80" s="452">
        <f t="shared" si="127"/>
        <v>0</v>
      </c>
      <c r="H80" s="456">
        <f t="shared" si="128"/>
        <v>0</v>
      </c>
      <c r="I80" s="639" t="str">
        <f t="shared" si="129"/>
        <v>-</v>
      </c>
      <c r="J80" s="381" t="str">
        <f t="array" ref="J80">IF((G80&gt;=1),MAX(IF(BC80:GJ80=1,$BC$3:$GJ$3)),"-")</f>
        <v>-</v>
      </c>
      <c r="K80" s="775" t="str">
        <f t="array" ref="K80">IF((G80&gt;=1),MAX(IF(BC80:GJ80=1,$BC$2:$GJ$2)),"-")</f>
        <v>-</v>
      </c>
      <c r="L80" s="390">
        <f t="shared" ca="1" si="130"/>
        <v>1</v>
      </c>
      <c r="M80" s="390" t="str">
        <f t="shared" ca="1" si="131"/>
        <v>-</v>
      </c>
      <c r="N80" s="455">
        <f t="shared" si="132"/>
        <v>0</v>
      </c>
      <c r="O80" s="454">
        <f t="shared" si="133"/>
        <v>0</v>
      </c>
      <c r="P80" s="162">
        <f t="shared" si="134"/>
        <v>0</v>
      </c>
      <c r="Q80" s="453">
        <f t="shared" si="135"/>
        <v>0</v>
      </c>
      <c r="R80" s="452">
        <f t="shared" si="136"/>
        <v>0</v>
      </c>
      <c r="S80" s="451">
        <f t="shared" si="137"/>
        <v>0</v>
      </c>
      <c r="T80" s="368">
        <f t="shared" si="138"/>
        <v>0</v>
      </c>
      <c r="U80" s="163">
        <f t="shared" si="139"/>
        <v>0</v>
      </c>
      <c r="V80" s="369">
        <f t="shared" si="140"/>
        <v>0</v>
      </c>
      <c r="W80" s="164">
        <f t="shared" si="141"/>
        <v>0</v>
      </c>
      <c r="X80" s="165">
        <f t="array" ref="X80">SUM(1*(BC$5:GJ$5=BC80:GJ80))-1</f>
        <v>0</v>
      </c>
      <c r="Y80" s="166">
        <f t="shared" si="142"/>
        <v>0</v>
      </c>
      <c r="Z80" s="395">
        <f t="shared" si="143"/>
        <v>15</v>
      </c>
      <c r="AA80" s="395">
        <f t="shared" si="144"/>
        <v>17</v>
      </c>
      <c r="AB80" s="403">
        <f t="shared" si="145"/>
        <v>0.88235294117647056</v>
      </c>
      <c r="AC80" s="3487">
        <f t="shared" si="99"/>
        <v>0</v>
      </c>
      <c r="AD80" s="3488">
        <f t="shared" si="100"/>
        <v>0</v>
      </c>
      <c r="AE80" s="3489">
        <f t="shared" si="101"/>
        <v>0</v>
      </c>
      <c r="AF80" s="3490">
        <f t="shared" si="102"/>
        <v>0</v>
      </c>
      <c r="AG80" s="3491">
        <f t="shared" si="103"/>
        <v>0</v>
      </c>
      <c r="AH80" s="3492">
        <f t="shared" si="104"/>
        <v>0</v>
      </c>
      <c r="AI80" s="3493">
        <f t="shared" si="105"/>
        <v>0</v>
      </c>
      <c r="AJ80" s="3494">
        <f t="shared" si="106"/>
        <v>0</v>
      </c>
      <c r="AK80" s="3495">
        <f t="shared" si="107"/>
        <v>0</v>
      </c>
      <c r="AL80" s="3496">
        <f t="shared" si="108"/>
        <v>0</v>
      </c>
      <c r="AM80" s="3497">
        <f t="shared" si="109"/>
        <v>0</v>
      </c>
      <c r="AN80" s="3498">
        <f t="shared" si="110"/>
        <v>0</v>
      </c>
      <c r="AO80" s="3499">
        <f t="shared" si="111"/>
        <v>0</v>
      </c>
      <c r="AP80" s="3500">
        <f t="shared" si="112"/>
        <v>0</v>
      </c>
      <c r="AQ80" s="3487">
        <f t="shared" si="113"/>
        <v>0</v>
      </c>
      <c r="AR80" s="3488">
        <f t="shared" si="114"/>
        <v>0</v>
      </c>
      <c r="AS80" s="3489">
        <f t="shared" si="115"/>
        <v>1</v>
      </c>
      <c r="AT80" s="3490">
        <f t="shared" si="116"/>
        <v>0</v>
      </c>
      <c r="AU80" s="3491">
        <f t="shared" si="117"/>
        <v>0</v>
      </c>
      <c r="AV80" s="3492">
        <f t="shared" si="118"/>
        <v>0</v>
      </c>
      <c r="AW80" s="3493">
        <f t="shared" si="119"/>
        <v>0</v>
      </c>
      <c r="AX80" s="3494">
        <f t="shared" si="120"/>
        <v>0</v>
      </c>
      <c r="AY80" s="3495">
        <f t="shared" si="121"/>
        <v>0</v>
      </c>
      <c r="AZ80" s="3496">
        <f t="shared" si="122"/>
        <v>0</v>
      </c>
      <c r="BA80" s="3497">
        <f t="shared" si="123"/>
        <v>0</v>
      </c>
      <c r="BB80" s="3498">
        <f t="shared" si="124"/>
        <v>0</v>
      </c>
      <c r="BC80" s="100"/>
      <c r="BD80" s="101"/>
      <c r="BE80" s="101"/>
      <c r="BF80" s="112"/>
      <c r="BG80" s="112"/>
      <c r="BH80" s="112"/>
      <c r="BI80" s="112"/>
      <c r="BJ80" s="112"/>
      <c r="BK80" s="112"/>
      <c r="BL80" s="112"/>
      <c r="BM80" s="112"/>
      <c r="BN80" s="103"/>
      <c r="BO80" s="103"/>
      <c r="BP80" s="103"/>
      <c r="BQ80" s="103"/>
      <c r="BR80" s="103"/>
      <c r="BS80" s="103"/>
      <c r="BT80" s="103"/>
      <c r="BU80" s="104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02"/>
      <c r="EA80" s="102"/>
      <c r="EB80" s="102"/>
      <c r="EC80" s="110"/>
      <c r="ED80" s="110"/>
      <c r="EE80" s="110">
        <v>15</v>
      </c>
      <c r="EF80" s="110"/>
      <c r="EG80" s="110"/>
      <c r="EH80" s="110"/>
      <c r="EI80" s="110"/>
      <c r="EJ80" s="110"/>
      <c r="EK80" s="110"/>
      <c r="EL80" s="110"/>
      <c r="EM80" s="373"/>
      <c r="EN80" s="373"/>
      <c r="EO80" s="373"/>
      <c r="EP80" s="373"/>
      <c r="EQ80" s="373"/>
      <c r="ER80" s="373"/>
      <c r="ES80" s="526"/>
      <c r="ET80" s="526"/>
      <c r="EU80" s="526"/>
      <c r="EV80" s="526"/>
      <c r="EW80" s="526"/>
      <c r="EX80" s="526"/>
      <c r="EY80" s="526"/>
      <c r="EZ80" s="526"/>
      <c r="FA80" s="649"/>
      <c r="FB80" s="649"/>
      <c r="FC80" s="649"/>
      <c r="FD80" s="649"/>
      <c r="FE80" s="649"/>
      <c r="FF80" s="649"/>
      <c r="FG80" s="649"/>
      <c r="FH80" s="649"/>
      <c r="FI80" s="649"/>
      <c r="FJ80" s="649"/>
      <c r="FK80" s="649"/>
      <c r="FL80" s="649"/>
      <c r="FM80" s="649"/>
      <c r="FN80" s="649"/>
      <c r="FO80" s="768"/>
      <c r="FP80" s="768"/>
      <c r="FQ80" s="768"/>
      <c r="FR80" s="768"/>
      <c r="FS80" s="768"/>
      <c r="FT80" s="768"/>
      <c r="FU80" s="768"/>
      <c r="FV80" s="768"/>
      <c r="FW80" s="768"/>
      <c r="FX80" s="768"/>
      <c r="FY80" s="768"/>
      <c r="FZ80" s="768"/>
      <c r="GA80" s="768"/>
      <c r="GB80" s="768"/>
      <c r="GC80" s="1663"/>
      <c r="GD80" s="1663"/>
      <c r="GE80" s="1663"/>
      <c r="GF80" s="1663"/>
      <c r="GG80" s="1663"/>
      <c r="GH80" s="1663"/>
      <c r="GI80" s="1663"/>
      <c r="GJ80" s="1667"/>
    </row>
    <row r="81" spans="1:192" s="489" customFormat="1" ht="11.1" customHeight="1" x14ac:dyDescent="0.2">
      <c r="A81" s="641" t="s">
        <v>172</v>
      </c>
      <c r="B81" s="59" t="s">
        <v>167</v>
      </c>
      <c r="C81" s="458">
        <f t="shared" si="125"/>
        <v>1</v>
      </c>
      <c r="D81" s="457">
        <f t="shared" si="126"/>
        <v>7.2992700729927005E-3</v>
      </c>
      <c r="E81" s="413">
        <f t="array" ref="E81">MIN(IF(BC81:GJ81&gt;=1,$BC$3:$GJ$3))</f>
        <v>41397</v>
      </c>
      <c r="F81" s="410">
        <f t="array" ref="F81">MAX(IF(BC81:GJ81&gt;=1,$BC$3:$GJ$3))</f>
        <v>41397</v>
      </c>
      <c r="G81" s="452">
        <f t="shared" si="127"/>
        <v>0</v>
      </c>
      <c r="H81" s="456">
        <f t="shared" si="128"/>
        <v>0</v>
      </c>
      <c r="I81" s="639" t="str">
        <f t="shared" si="129"/>
        <v>-</v>
      </c>
      <c r="J81" s="381" t="str">
        <f t="array" ref="J81">IF((G81&gt;=1),MAX(IF(BC81:GJ81=1,$BC$3:$GJ$3)),"-")</f>
        <v>-</v>
      </c>
      <c r="K81" s="775" t="str">
        <f t="array" ref="K81">IF((G81&gt;=1),MAX(IF(BC81:GJ81=1,$BC$2:$GJ$2)),"-")</f>
        <v>-</v>
      </c>
      <c r="L81" s="390">
        <f t="shared" ca="1" si="130"/>
        <v>1</v>
      </c>
      <c r="M81" s="390" t="str">
        <f t="shared" ca="1" si="131"/>
        <v>-</v>
      </c>
      <c r="N81" s="455">
        <f t="shared" si="132"/>
        <v>0</v>
      </c>
      <c r="O81" s="454">
        <f t="shared" si="133"/>
        <v>0</v>
      </c>
      <c r="P81" s="162">
        <f t="shared" si="134"/>
        <v>0</v>
      </c>
      <c r="Q81" s="453">
        <f t="shared" si="135"/>
        <v>0</v>
      </c>
      <c r="R81" s="452">
        <f t="shared" si="136"/>
        <v>0</v>
      </c>
      <c r="S81" s="451">
        <f t="shared" si="137"/>
        <v>0</v>
      </c>
      <c r="T81" s="368">
        <f t="shared" si="138"/>
        <v>0</v>
      </c>
      <c r="U81" s="163">
        <f t="shared" si="139"/>
        <v>0</v>
      </c>
      <c r="V81" s="369">
        <f t="shared" si="140"/>
        <v>1</v>
      </c>
      <c r="W81" s="164">
        <f t="shared" si="141"/>
        <v>1</v>
      </c>
      <c r="X81" s="165">
        <f t="array" ref="X81">SUM(1*(BC$5:GJ$5=BC81:GJ81))-1</f>
        <v>0</v>
      </c>
      <c r="Y81" s="166">
        <f t="shared" si="142"/>
        <v>0</v>
      </c>
      <c r="Z81" s="395">
        <f t="shared" si="143"/>
        <v>7</v>
      </c>
      <c r="AA81" s="395">
        <f t="shared" si="144"/>
        <v>17</v>
      </c>
      <c r="AB81" s="403">
        <f t="shared" si="145"/>
        <v>0.41176470588235292</v>
      </c>
      <c r="AC81" s="3487">
        <f t="shared" si="99"/>
        <v>0</v>
      </c>
      <c r="AD81" s="3488">
        <f t="shared" si="100"/>
        <v>0</v>
      </c>
      <c r="AE81" s="3489">
        <f t="shared" si="101"/>
        <v>0</v>
      </c>
      <c r="AF81" s="3490">
        <f t="shared" si="102"/>
        <v>0</v>
      </c>
      <c r="AG81" s="3491">
        <f t="shared" si="103"/>
        <v>0</v>
      </c>
      <c r="AH81" s="3492">
        <f t="shared" si="104"/>
        <v>0</v>
      </c>
      <c r="AI81" s="3493">
        <f t="shared" si="105"/>
        <v>0</v>
      </c>
      <c r="AJ81" s="3494">
        <f t="shared" si="106"/>
        <v>0</v>
      </c>
      <c r="AK81" s="3495">
        <f t="shared" si="107"/>
        <v>0</v>
      </c>
      <c r="AL81" s="3496">
        <f t="shared" si="108"/>
        <v>0</v>
      </c>
      <c r="AM81" s="3497">
        <f t="shared" si="109"/>
        <v>0</v>
      </c>
      <c r="AN81" s="3498">
        <f t="shared" si="110"/>
        <v>0</v>
      </c>
      <c r="AO81" s="3499">
        <f t="shared" si="111"/>
        <v>1</v>
      </c>
      <c r="AP81" s="3500">
        <f t="shared" si="112"/>
        <v>0</v>
      </c>
      <c r="AQ81" s="3487">
        <f t="shared" si="113"/>
        <v>0</v>
      </c>
      <c r="AR81" s="3488">
        <f t="shared" si="114"/>
        <v>0</v>
      </c>
      <c r="AS81" s="3489">
        <f t="shared" si="115"/>
        <v>0</v>
      </c>
      <c r="AT81" s="3490">
        <f t="shared" si="116"/>
        <v>0</v>
      </c>
      <c r="AU81" s="3491">
        <f t="shared" si="117"/>
        <v>0</v>
      </c>
      <c r="AV81" s="3492">
        <f t="shared" si="118"/>
        <v>0</v>
      </c>
      <c r="AW81" s="3493">
        <f t="shared" si="119"/>
        <v>0</v>
      </c>
      <c r="AX81" s="3494">
        <f t="shared" si="120"/>
        <v>0</v>
      </c>
      <c r="AY81" s="3495">
        <f t="shared" si="121"/>
        <v>0</v>
      </c>
      <c r="AZ81" s="3496">
        <f t="shared" si="122"/>
        <v>0</v>
      </c>
      <c r="BA81" s="3497">
        <f t="shared" si="123"/>
        <v>0</v>
      </c>
      <c r="BB81" s="3498">
        <f t="shared" si="124"/>
        <v>0</v>
      </c>
      <c r="BC81" s="100"/>
      <c r="BD81" s="101"/>
      <c r="BE81" s="101"/>
      <c r="BF81" s="112"/>
      <c r="BG81" s="112"/>
      <c r="BH81" s="112"/>
      <c r="BI81" s="112"/>
      <c r="BJ81" s="112"/>
      <c r="BK81" s="112"/>
      <c r="BL81" s="112"/>
      <c r="BM81" s="112"/>
      <c r="BN81" s="103"/>
      <c r="BO81" s="103"/>
      <c r="BP81" s="103"/>
      <c r="BQ81" s="103"/>
      <c r="BR81" s="103"/>
      <c r="BS81" s="103"/>
      <c r="BT81" s="103"/>
      <c r="BU81" s="104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>
        <v>7</v>
      </c>
      <c r="DM81" s="108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2"/>
      <c r="EA81" s="102"/>
      <c r="EB81" s="102"/>
      <c r="EC81" s="110"/>
      <c r="ED81" s="110"/>
      <c r="EE81" s="110"/>
      <c r="EF81" s="110"/>
      <c r="EG81" s="110"/>
      <c r="EH81" s="110"/>
      <c r="EI81" s="110"/>
      <c r="EJ81" s="110"/>
      <c r="EK81" s="110"/>
      <c r="EL81" s="110"/>
      <c r="EM81" s="373"/>
      <c r="EN81" s="373"/>
      <c r="EO81" s="373"/>
      <c r="EP81" s="373"/>
      <c r="EQ81" s="373"/>
      <c r="ER81" s="373"/>
      <c r="ES81" s="526"/>
      <c r="ET81" s="526"/>
      <c r="EU81" s="526"/>
      <c r="EV81" s="526"/>
      <c r="EW81" s="526"/>
      <c r="EX81" s="526"/>
      <c r="EY81" s="526"/>
      <c r="EZ81" s="526"/>
      <c r="FA81" s="649"/>
      <c r="FB81" s="649"/>
      <c r="FC81" s="649"/>
      <c r="FD81" s="649"/>
      <c r="FE81" s="649"/>
      <c r="FF81" s="649"/>
      <c r="FG81" s="649"/>
      <c r="FH81" s="649"/>
      <c r="FI81" s="649"/>
      <c r="FJ81" s="649"/>
      <c r="FK81" s="649"/>
      <c r="FL81" s="649"/>
      <c r="FM81" s="649"/>
      <c r="FN81" s="649"/>
      <c r="FO81" s="768"/>
      <c r="FP81" s="768"/>
      <c r="FQ81" s="768"/>
      <c r="FR81" s="768"/>
      <c r="FS81" s="768"/>
      <c r="FT81" s="768"/>
      <c r="FU81" s="768"/>
      <c r="FV81" s="768"/>
      <c r="FW81" s="768"/>
      <c r="FX81" s="768"/>
      <c r="FY81" s="768"/>
      <c r="FZ81" s="768"/>
      <c r="GA81" s="768"/>
      <c r="GB81" s="768"/>
      <c r="GC81" s="1663"/>
      <c r="GD81" s="1663"/>
      <c r="GE81" s="1663"/>
      <c r="GF81" s="1663"/>
      <c r="GG81" s="1663"/>
      <c r="GH81" s="1663"/>
      <c r="GI81" s="1663"/>
      <c r="GJ81" s="1667"/>
    </row>
    <row r="82" spans="1:192" s="489" customFormat="1" ht="11.1" customHeight="1" x14ac:dyDescent="0.2">
      <c r="A82" s="641"/>
      <c r="B82" s="59" t="s">
        <v>6</v>
      </c>
      <c r="C82" s="458">
        <f t="shared" si="125"/>
        <v>5</v>
      </c>
      <c r="D82" s="457">
        <f t="shared" si="126"/>
        <v>3.6496350364963501E-2</v>
      </c>
      <c r="E82" s="413">
        <f t="array" ref="E82">MIN(IF(BC82:GJ82&gt;=1,$BC$3:$GJ$3))</f>
        <v>39389</v>
      </c>
      <c r="F82" s="410">
        <f t="array" ref="F82">MAX(IF(BC82:GJ82&gt;=1,$BC$3:$GJ$3))</f>
        <v>39536</v>
      </c>
      <c r="G82" s="452">
        <f t="shared" si="127"/>
        <v>0</v>
      </c>
      <c r="H82" s="456">
        <f t="shared" si="128"/>
        <v>0</v>
      </c>
      <c r="I82" s="639" t="str">
        <f t="shared" si="129"/>
        <v>-</v>
      </c>
      <c r="J82" s="381" t="str">
        <f t="array" ref="J82">IF((G82&gt;=1),MAX(IF(BC82:GJ82=1,$BC$3:$GJ$3)),"-")</f>
        <v>-</v>
      </c>
      <c r="K82" s="775" t="str">
        <f t="array" ref="K82">IF((G82&gt;=1),MAX(IF(BC82:GJ82=1,$BC$2:$GJ$2)),"-")</f>
        <v>-</v>
      </c>
      <c r="L82" s="390">
        <f t="shared" ca="1" si="130"/>
        <v>5</v>
      </c>
      <c r="M82" s="390" t="str">
        <f t="shared" ca="1" si="131"/>
        <v>-</v>
      </c>
      <c r="N82" s="455">
        <f t="shared" si="132"/>
        <v>0</v>
      </c>
      <c r="O82" s="454">
        <f t="shared" si="133"/>
        <v>0</v>
      </c>
      <c r="P82" s="162">
        <f t="shared" si="134"/>
        <v>0</v>
      </c>
      <c r="Q82" s="453">
        <f t="shared" si="135"/>
        <v>0</v>
      </c>
      <c r="R82" s="452">
        <f t="shared" si="136"/>
        <v>0</v>
      </c>
      <c r="S82" s="451">
        <f t="shared" si="137"/>
        <v>0</v>
      </c>
      <c r="T82" s="368">
        <f t="shared" si="138"/>
        <v>0</v>
      </c>
      <c r="U82" s="163">
        <f t="shared" si="139"/>
        <v>0</v>
      </c>
      <c r="V82" s="369">
        <f t="shared" si="140"/>
        <v>0</v>
      </c>
      <c r="W82" s="164">
        <f t="shared" si="141"/>
        <v>0</v>
      </c>
      <c r="X82" s="165">
        <f t="array" ref="X82">SUM(1*(BC$5:GJ$5=BC82:GJ82))-1</f>
        <v>1</v>
      </c>
      <c r="Y82" s="166">
        <f t="shared" si="142"/>
        <v>0.2</v>
      </c>
      <c r="Z82" s="395">
        <f t="shared" si="143"/>
        <v>10.6</v>
      </c>
      <c r="AA82" s="395">
        <f t="shared" si="144"/>
        <v>13.4</v>
      </c>
      <c r="AB82" s="403">
        <f t="shared" si="145"/>
        <v>0.79104477611940294</v>
      </c>
      <c r="AC82" s="3487">
        <f t="shared" si="99"/>
        <v>0</v>
      </c>
      <c r="AD82" s="3488">
        <f t="shared" si="100"/>
        <v>0</v>
      </c>
      <c r="AE82" s="3489">
        <f t="shared" si="101"/>
        <v>5</v>
      </c>
      <c r="AF82" s="3490">
        <f t="shared" si="102"/>
        <v>0</v>
      </c>
      <c r="AG82" s="3491">
        <f t="shared" si="103"/>
        <v>0</v>
      </c>
      <c r="AH82" s="3492">
        <f t="shared" si="104"/>
        <v>0</v>
      </c>
      <c r="AI82" s="3493">
        <f t="shared" si="105"/>
        <v>0</v>
      </c>
      <c r="AJ82" s="3494">
        <f t="shared" si="106"/>
        <v>0</v>
      </c>
      <c r="AK82" s="3495">
        <f t="shared" si="107"/>
        <v>0</v>
      </c>
      <c r="AL82" s="3496">
        <f t="shared" si="108"/>
        <v>0</v>
      </c>
      <c r="AM82" s="3497">
        <f t="shared" si="109"/>
        <v>0</v>
      </c>
      <c r="AN82" s="3498">
        <f t="shared" si="110"/>
        <v>0</v>
      </c>
      <c r="AO82" s="3499">
        <f t="shared" si="111"/>
        <v>0</v>
      </c>
      <c r="AP82" s="3500">
        <f t="shared" si="112"/>
        <v>0</v>
      </c>
      <c r="AQ82" s="3487">
        <f t="shared" si="113"/>
        <v>0</v>
      </c>
      <c r="AR82" s="3488">
        <f t="shared" si="114"/>
        <v>0</v>
      </c>
      <c r="AS82" s="3489">
        <f t="shared" si="115"/>
        <v>0</v>
      </c>
      <c r="AT82" s="3490">
        <f t="shared" si="116"/>
        <v>0</v>
      </c>
      <c r="AU82" s="3491">
        <f t="shared" si="117"/>
        <v>0</v>
      </c>
      <c r="AV82" s="3492">
        <f t="shared" si="118"/>
        <v>0</v>
      </c>
      <c r="AW82" s="3493">
        <f t="shared" si="119"/>
        <v>0</v>
      </c>
      <c r="AX82" s="3494">
        <f t="shared" si="120"/>
        <v>0</v>
      </c>
      <c r="AY82" s="3495">
        <f t="shared" si="121"/>
        <v>0</v>
      </c>
      <c r="AZ82" s="3496">
        <f t="shared" si="122"/>
        <v>0</v>
      </c>
      <c r="BA82" s="3497">
        <f t="shared" si="123"/>
        <v>0</v>
      </c>
      <c r="BB82" s="3498">
        <f t="shared" si="124"/>
        <v>0</v>
      </c>
      <c r="BC82" s="100"/>
      <c r="BD82" s="101"/>
      <c r="BE82" s="101"/>
      <c r="BF82" s="102"/>
      <c r="BG82" s="102">
        <v>10</v>
      </c>
      <c r="BH82" s="102">
        <v>10</v>
      </c>
      <c r="BI82" s="102">
        <v>11</v>
      </c>
      <c r="BJ82" s="102">
        <v>8</v>
      </c>
      <c r="BK82" s="102">
        <v>14</v>
      </c>
      <c r="BL82" s="102"/>
      <c r="BM82" s="102"/>
      <c r="BN82" s="104"/>
      <c r="BO82" s="104"/>
      <c r="BP82" s="104"/>
      <c r="BQ82" s="104"/>
      <c r="BR82" s="104"/>
      <c r="BS82" s="104"/>
      <c r="BT82" s="104"/>
      <c r="BU82" s="104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2"/>
      <c r="EA82" s="102"/>
      <c r="EB82" s="102"/>
      <c r="EC82" s="110"/>
      <c r="ED82" s="110"/>
      <c r="EE82" s="110"/>
      <c r="EF82" s="110"/>
      <c r="EG82" s="110"/>
      <c r="EH82" s="110"/>
      <c r="EI82" s="110"/>
      <c r="EJ82" s="110"/>
      <c r="EK82" s="110"/>
      <c r="EL82" s="110"/>
      <c r="EM82" s="373"/>
      <c r="EN82" s="373"/>
      <c r="EO82" s="373"/>
      <c r="EP82" s="373"/>
      <c r="EQ82" s="373"/>
      <c r="ER82" s="373"/>
      <c r="ES82" s="526"/>
      <c r="ET82" s="526"/>
      <c r="EU82" s="526"/>
      <c r="EV82" s="526"/>
      <c r="EW82" s="526"/>
      <c r="EX82" s="526"/>
      <c r="EY82" s="526"/>
      <c r="EZ82" s="526"/>
      <c r="FA82" s="649"/>
      <c r="FB82" s="649"/>
      <c r="FC82" s="649"/>
      <c r="FD82" s="649"/>
      <c r="FE82" s="649"/>
      <c r="FF82" s="649"/>
      <c r="FG82" s="649"/>
      <c r="FH82" s="649"/>
      <c r="FI82" s="649"/>
      <c r="FJ82" s="649"/>
      <c r="FK82" s="649"/>
      <c r="FL82" s="649"/>
      <c r="FM82" s="649"/>
      <c r="FN82" s="649"/>
      <c r="FO82" s="768"/>
      <c r="FP82" s="768"/>
      <c r="FQ82" s="768"/>
      <c r="FR82" s="768"/>
      <c r="FS82" s="768"/>
      <c r="FT82" s="768"/>
      <c r="FU82" s="768"/>
      <c r="FV82" s="768"/>
      <c r="FW82" s="768"/>
      <c r="FX82" s="768"/>
      <c r="FY82" s="768"/>
      <c r="FZ82" s="768"/>
      <c r="GA82" s="768"/>
      <c r="GB82" s="768"/>
      <c r="GC82" s="1663"/>
      <c r="GD82" s="1663"/>
      <c r="GE82" s="1663"/>
      <c r="GF82" s="1663"/>
      <c r="GG82" s="1663"/>
      <c r="GH82" s="1663"/>
      <c r="GI82" s="1663"/>
      <c r="GJ82" s="1667"/>
    </row>
    <row r="83" spans="1:192" s="489" customFormat="1" ht="11.1" customHeight="1" x14ac:dyDescent="0.2">
      <c r="A83" s="641" t="s">
        <v>127</v>
      </c>
      <c r="B83" s="62" t="s">
        <v>223</v>
      </c>
      <c r="C83" s="458">
        <f t="shared" si="125"/>
        <v>30</v>
      </c>
      <c r="D83" s="457">
        <f t="shared" si="126"/>
        <v>0.21897810218978103</v>
      </c>
      <c r="E83" s="413">
        <f t="array" ref="E83">MIN(IF(BC83:GJ83&gt;=1,$BC$3:$GJ$3))</f>
        <v>41180</v>
      </c>
      <c r="F83" s="410">
        <f t="array" ref="F83">MAX(IF(BC83:GJ83&gt;=1,$BC$3:$GJ$3))</f>
        <v>43091</v>
      </c>
      <c r="G83" s="452">
        <f t="shared" si="127"/>
        <v>1</v>
      </c>
      <c r="H83" s="456">
        <f t="shared" si="128"/>
        <v>3.3333333333333333E-2</v>
      </c>
      <c r="I83" s="639">
        <f t="shared" si="129"/>
        <v>0.33333333333333331</v>
      </c>
      <c r="J83" s="381">
        <f t="array" ref="J83">IF((G83&gt;=1),MAX(IF(BC83:GJ83=1,$BC$3:$GJ$3)),"-")</f>
        <v>41803</v>
      </c>
      <c r="K83" s="775">
        <f t="array" ref="K83">IF((G83&gt;=1),MAX(IF(BC83:GJ83=1,$BC$2:$GJ$2)),"-")</f>
        <v>75</v>
      </c>
      <c r="L83" s="390">
        <f t="shared" ca="1" si="130"/>
        <v>15</v>
      </c>
      <c r="M83" s="390">
        <f t="shared" ca="1" si="131"/>
        <v>62</v>
      </c>
      <c r="N83" s="455">
        <f t="shared" si="132"/>
        <v>2</v>
      </c>
      <c r="O83" s="454">
        <f t="shared" si="133"/>
        <v>6.6666666666666666E-2</v>
      </c>
      <c r="P83" s="162">
        <f t="shared" si="134"/>
        <v>2</v>
      </c>
      <c r="Q83" s="453">
        <f t="shared" si="135"/>
        <v>6.6666666666666666E-2</v>
      </c>
      <c r="R83" s="452">
        <f t="shared" si="136"/>
        <v>5</v>
      </c>
      <c r="S83" s="451">
        <f t="shared" si="137"/>
        <v>0.16666666666666666</v>
      </c>
      <c r="T83" s="368">
        <f t="shared" si="138"/>
        <v>7</v>
      </c>
      <c r="U83" s="163">
        <f t="shared" si="139"/>
        <v>0.23333333333333334</v>
      </c>
      <c r="V83" s="369">
        <f t="shared" si="140"/>
        <v>13</v>
      </c>
      <c r="W83" s="164">
        <f t="shared" si="141"/>
        <v>0.43333333333333335</v>
      </c>
      <c r="X83" s="165">
        <f t="array" ref="X83">SUM(1*(BC$5:GJ$5=BC83:GJ83))-1</f>
        <v>3</v>
      </c>
      <c r="Y83" s="166">
        <f t="shared" si="142"/>
        <v>0.1</v>
      </c>
      <c r="Z83" s="395">
        <f t="shared" si="143"/>
        <v>8.1666666666666661</v>
      </c>
      <c r="AA83" s="395">
        <f t="shared" si="144"/>
        <v>14.333333333333334</v>
      </c>
      <c r="AB83" s="403">
        <f t="shared" si="145"/>
        <v>0.56976744186046502</v>
      </c>
      <c r="AC83" s="3487">
        <f t="shared" si="99"/>
        <v>0</v>
      </c>
      <c r="AD83" s="3488">
        <f t="shared" si="100"/>
        <v>0</v>
      </c>
      <c r="AE83" s="3489">
        <f t="shared" si="101"/>
        <v>0</v>
      </c>
      <c r="AF83" s="3490">
        <f t="shared" si="102"/>
        <v>0</v>
      </c>
      <c r="AG83" s="3491">
        <f t="shared" si="103"/>
        <v>0</v>
      </c>
      <c r="AH83" s="3492">
        <f t="shared" si="104"/>
        <v>0</v>
      </c>
      <c r="AI83" s="3493">
        <f t="shared" si="105"/>
        <v>0</v>
      </c>
      <c r="AJ83" s="3494">
        <f t="shared" si="106"/>
        <v>0</v>
      </c>
      <c r="AK83" s="3495">
        <f t="shared" si="107"/>
        <v>0</v>
      </c>
      <c r="AL83" s="3496">
        <f t="shared" si="108"/>
        <v>0</v>
      </c>
      <c r="AM83" s="3497">
        <f t="shared" si="109"/>
        <v>0</v>
      </c>
      <c r="AN83" s="3498">
        <f t="shared" si="110"/>
        <v>0</v>
      </c>
      <c r="AO83" s="3499">
        <f t="shared" si="111"/>
        <v>6</v>
      </c>
      <c r="AP83" s="3500">
        <f t="shared" si="112"/>
        <v>0</v>
      </c>
      <c r="AQ83" s="3487">
        <f t="shared" si="113"/>
        <v>9</v>
      </c>
      <c r="AR83" s="3488">
        <f t="shared" si="114"/>
        <v>1</v>
      </c>
      <c r="AS83" s="3489">
        <f t="shared" si="115"/>
        <v>6</v>
      </c>
      <c r="AT83" s="3490">
        <f t="shared" si="116"/>
        <v>0</v>
      </c>
      <c r="AU83" s="3491">
        <f t="shared" si="117"/>
        <v>5</v>
      </c>
      <c r="AV83" s="3492">
        <f t="shared" si="118"/>
        <v>0</v>
      </c>
      <c r="AW83" s="3493">
        <f t="shared" si="119"/>
        <v>0</v>
      </c>
      <c r="AX83" s="3494">
        <f t="shared" si="120"/>
        <v>0</v>
      </c>
      <c r="AY83" s="3495">
        <f t="shared" si="121"/>
        <v>4</v>
      </c>
      <c r="AZ83" s="3496">
        <f t="shared" si="122"/>
        <v>0</v>
      </c>
      <c r="BA83" s="3497">
        <f t="shared" si="123"/>
        <v>0</v>
      </c>
      <c r="BB83" s="3498">
        <f t="shared" si="124"/>
        <v>0</v>
      </c>
      <c r="BC83" s="100"/>
      <c r="BD83" s="101"/>
      <c r="BE83" s="101"/>
      <c r="BF83" s="112"/>
      <c r="BG83" s="112"/>
      <c r="BH83" s="112"/>
      <c r="BI83" s="112"/>
      <c r="BJ83" s="112"/>
      <c r="BK83" s="112"/>
      <c r="BL83" s="112"/>
      <c r="BM83" s="112"/>
      <c r="BN83" s="103"/>
      <c r="BO83" s="103"/>
      <c r="BP83" s="103"/>
      <c r="BQ83" s="103"/>
      <c r="BR83" s="103"/>
      <c r="BS83" s="103"/>
      <c r="BT83" s="103"/>
      <c r="BU83" s="104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8"/>
      <c r="DB83" s="108"/>
      <c r="DC83" s="108">
        <v>7</v>
      </c>
      <c r="DD83" s="108">
        <v>6</v>
      </c>
      <c r="DE83" s="108">
        <v>10</v>
      </c>
      <c r="DF83" s="108">
        <v>3</v>
      </c>
      <c r="DG83" s="108"/>
      <c r="DH83" s="108"/>
      <c r="DI83" s="108">
        <v>11</v>
      </c>
      <c r="DJ83" s="108"/>
      <c r="DK83" s="108">
        <v>4</v>
      </c>
      <c r="DL83" s="108"/>
      <c r="DM83" s="108"/>
      <c r="DN83" s="109"/>
      <c r="DO83" s="109">
        <v>11</v>
      </c>
      <c r="DP83" s="109"/>
      <c r="DQ83" s="109">
        <v>5</v>
      </c>
      <c r="DR83" s="109">
        <v>17</v>
      </c>
      <c r="DS83" s="109">
        <v>12</v>
      </c>
      <c r="DT83" s="109">
        <v>6</v>
      </c>
      <c r="DU83" s="109">
        <v>11</v>
      </c>
      <c r="DV83" s="109">
        <v>10</v>
      </c>
      <c r="DW83" s="109">
        <v>18</v>
      </c>
      <c r="DX83" s="109"/>
      <c r="DY83" s="109">
        <v>1</v>
      </c>
      <c r="DZ83" s="102">
        <v>7</v>
      </c>
      <c r="EA83" s="102">
        <v>8</v>
      </c>
      <c r="EB83" s="102"/>
      <c r="EC83" s="110">
        <v>3</v>
      </c>
      <c r="ED83" s="110"/>
      <c r="EE83" s="110"/>
      <c r="EF83" s="110">
        <v>13</v>
      </c>
      <c r="EG83" s="110"/>
      <c r="EH83" s="110">
        <v>8</v>
      </c>
      <c r="EI83" s="110"/>
      <c r="EJ83" s="110"/>
      <c r="EK83" s="110"/>
      <c r="EL83" s="110">
        <v>13</v>
      </c>
      <c r="EM83" s="373">
        <v>2</v>
      </c>
      <c r="EN83" s="373">
        <v>2</v>
      </c>
      <c r="EO83" s="373"/>
      <c r="EP83" s="373"/>
      <c r="EQ83" s="373"/>
      <c r="ER83" s="373"/>
      <c r="ES83" s="526"/>
      <c r="ET83" s="526">
        <v>9</v>
      </c>
      <c r="EU83" s="526">
        <v>5</v>
      </c>
      <c r="EV83" s="526"/>
      <c r="EW83" s="526"/>
      <c r="EX83" s="526">
        <v>14</v>
      </c>
      <c r="EY83" s="526"/>
      <c r="EZ83" s="526"/>
      <c r="FA83" s="649"/>
      <c r="FB83" s="649"/>
      <c r="FC83" s="649"/>
      <c r="FD83" s="649"/>
      <c r="FE83" s="649"/>
      <c r="FF83" s="649"/>
      <c r="FG83" s="649"/>
      <c r="FH83" s="649"/>
      <c r="FI83" s="649"/>
      <c r="FJ83" s="649"/>
      <c r="FK83" s="649"/>
      <c r="FL83" s="649"/>
      <c r="FM83" s="649"/>
      <c r="FN83" s="649"/>
      <c r="FO83" s="768"/>
      <c r="FP83" s="768">
        <v>5</v>
      </c>
      <c r="FQ83" s="768">
        <v>7</v>
      </c>
      <c r="FR83" s="768">
        <v>11</v>
      </c>
      <c r="FS83" s="768">
        <v>6</v>
      </c>
      <c r="FT83" s="768"/>
      <c r="FU83" s="768"/>
      <c r="FV83" s="768"/>
      <c r="FW83" s="768"/>
      <c r="FX83" s="768"/>
      <c r="FY83" s="768"/>
      <c r="FZ83" s="768"/>
      <c r="GA83" s="768"/>
      <c r="GB83" s="768"/>
      <c r="GC83" s="1663"/>
      <c r="GD83" s="1663"/>
      <c r="GE83" s="1663"/>
      <c r="GF83" s="1663"/>
      <c r="GG83" s="1663"/>
      <c r="GH83" s="1663"/>
      <c r="GI83" s="1663"/>
      <c r="GJ83" s="1667"/>
    </row>
    <row r="84" spans="1:192" s="489" customFormat="1" ht="11.1" customHeight="1" x14ac:dyDescent="0.2">
      <c r="A84" s="641" t="s">
        <v>237</v>
      </c>
      <c r="B84" s="59" t="s">
        <v>236</v>
      </c>
      <c r="C84" s="458">
        <f t="shared" si="125"/>
        <v>1</v>
      </c>
      <c r="D84" s="457">
        <f t="shared" si="126"/>
        <v>7.2992700729927005E-3</v>
      </c>
      <c r="E84" s="413">
        <f t="array" ref="E84">MIN(IF(BC84:GJ84&gt;=1,$BC$3:$GJ$3))</f>
        <v>41943</v>
      </c>
      <c r="F84" s="410">
        <f t="array" ref="F84">MAX(IF(BC84:GJ84&gt;=1,$BC$3:$GJ$3))</f>
        <v>41943</v>
      </c>
      <c r="G84" s="452">
        <f t="shared" si="127"/>
        <v>0</v>
      </c>
      <c r="H84" s="456">
        <f t="shared" si="128"/>
        <v>0</v>
      </c>
      <c r="I84" s="639" t="str">
        <f t="shared" si="129"/>
        <v>-</v>
      </c>
      <c r="J84" s="381" t="str">
        <f t="array" ref="J84">IF((G84&gt;=1),MAX(IF(BC84:GJ84=1,$BC$3:$GJ$3)),"-")</f>
        <v>-</v>
      </c>
      <c r="K84" s="775" t="str">
        <f t="array" ref="K84">IF((G84&gt;=1),MAX(IF(BC84:GJ84=1,$BC$2:$GJ$2)),"-")</f>
        <v>-</v>
      </c>
      <c r="L84" s="390">
        <f t="shared" ca="1" si="130"/>
        <v>1</v>
      </c>
      <c r="M84" s="390" t="str">
        <f t="shared" ca="1" si="131"/>
        <v>-</v>
      </c>
      <c r="N84" s="455">
        <f t="shared" si="132"/>
        <v>0</v>
      </c>
      <c r="O84" s="454">
        <f t="shared" si="133"/>
        <v>0</v>
      </c>
      <c r="P84" s="162">
        <f t="shared" si="134"/>
        <v>0</v>
      </c>
      <c r="Q84" s="453">
        <f t="shared" si="135"/>
        <v>0</v>
      </c>
      <c r="R84" s="452">
        <f t="shared" si="136"/>
        <v>0</v>
      </c>
      <c r="S84" s="451">
        <f t="shared" si="137"/>
        <v>0</v>
      </c>
      <c r="T84" s="368">
        <f t="shared" si="138"/>
        <v>1</v>
      </c>
      <c r="U84" s="163">
        <f t="shared" si="139"/>
        <v>1</v>
      </c>
      <c r="V84" s="369">
        <f t="shared" si="140"/>
        <v>1</v>
      </c>
      <c r="W84" s="164">
        <f t="shared" si="141"/>
        <v>1</v>
      </c>
      <c r="X84" s="165">
        <f t="array" ref="X84">SUM(1*(BC$5:GJ$5=BC84:GJ84))-1</f>
        <v>0</v>
      </c>
      <c r="Y84" s="166">
        <f t="shared" si="142"/>
        <v>0</v>
      </c>
      <c r="Z84" s="395">
        <f t="shared" si="143"/>
        <v>4</v>
      </c>
      <c r="AA84" s="395">
        <f t="shared" si="144"/>
        <v>16</v>
      </c>
      <c r="AB84" s="403">
        <f t="shared" si="145"/>
        <v>0.25</v>
      </c>
      <c r="AC84" s="3487">
        <f t="shared" si="99"/>
        <v>0</v>
      </c>
      <c r="AD84" s="3488">
        <f t="shared" si="100"/>
        <v>0</v>
      </c>
      <c r="AE84" s="3489">
        <f t="shared" si="101"/>
        <v>0</v>
      </c>
      <c r="AF84" s="3490">
        <f t="shared" si="102"/>
        <v>0</v>
      </c>
      <c r="AG84" s="3491">
        <f t="shared" si="103"/>
        <v>0</v>
      </c>
      <c r="AH84" s="3492">
        <f t="shared" si="104"/>
        <v>0</v>
      </c>
      <c r="AI84" s="3493">
        <f t="shared" si="105"/>
        <v>0</v>
      </c>
      <c r="AJ84" s="3494">
        <f t="shared" si="106"/>
        <v>0</v>
      </c>
      <c r="AK84" s="3495">
        <f t="shared" si="107"/>
        <v>0</v>
      </c>
      <c r="AL84" s="3496">
        <f t="shared" si="108"/>
        <v>0</v>
      </c>
      <c r="AM84" s="3497">
        <f t="shared" si="109"/>
        <v>0</v>
      </c>
      <c r="AN84" s="3498">
        <f t="shared" si="110"/>
        <v>0</v>
      </c>
      <c r="AO84" s="3499">
        <f t="shared" si="111"/>
        <v>0</v>
      </c>
      <c r="AP84" s="3500">
        <f t="shared" si="112"/>
        <v>0</v>
      </c>
      <c r="AQ84" s="3487">
        <f t="shared" si="113"/>
        <v>0</v>
      </c>
      <c r="AR84" s="3488">
        <f t="shared" si="114"/>
        <v>0</v>
      </c>
      <c r="AS84" s="3489">
        <f t="shared" si="115"/>
        <v>1</v>
      </c>
      <c r="AT84" s="3490">
        <f t="shared" si="116"/>
        <v>0</v>
      </c>
      <c r="AU84" s="3491">
        <f t="shared" si="117"/>
        <v>0</v>
      </c>
      <c r="AV84" s="3492">
        <f t="shared" si="118"/>
        <v>0</v>
      </c>
      <c r="AW84" s="3493">
        <f t="shared" si="119"/>
        <v>0</v>
      </c>
      <c r="AX84" s="3494">
        <f t="shared" si="120"/>
        <v>0</v>
      </c>
      <c r="AY84" s="3495">
        <f t="shared" si="121"/>
        <v>0</v>
      </c>
      <c r="AZ84" s="3496">
        <f t="shared" si="122"/>
        <v>0</v>
      </c>
      <c r="BA84" s="3497">
        <f t="shared" si="123"/>
        <v>0</v>
      </c>
      <c r="BB84" s="3498">
        <f t="shared" si="124"/>
        <v>0</v>
      </c>
      <c r="BC84" s="100"/>
      <c r="BD84" s="101"/>
      <c r="BE84" s="101"/>
      <c r="BF84" s="112"/>
      <c r="BG84" s="112"/>
      <c r="BH84" s="112"/>
      <c r="BI84" s="112"/>
      <c r="BJ84" s="112"/>
      <c r="BK84" s="112"/>
      <c r="BL84" s="112"/>
      <c r="BM84" s="112"/>
      <c r="BN84" s="103"/>
      <c r="BO84" s="103"/>
      <c r="BP84" s="103"/>
      <c r="BQ84" s="103"/>
      <c r="BR84" s="103"/>
      <c r="BS84" s="103"/>
      <c r="BT84" s="103"/>
      <c r="BU84" s="104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102"/>
      <c r="EA84" s="102"/>
      <c r="EB84" s="102">
        <v>4</v>
      </c>
      <c r="EC84" s="110"/>
      <c r="ED84" s="110"/>
      <c r="EE84" s="110"/>
      <c r="EF84" s="110"/>
      <c r="EG84" s="110"/>
      <c r="EH84" s="110"/>
      <c r="EI84" s="110"/>
      <c r="EJ84" s="110"/>
      <c r="EK84" s="110"/>
      <c r="EL84" s="110"/>
      <c r="EM84" s="373"/>
      <c r="EN84" s="373"/>
      <c r="EO84" s="373"/>
      <c r="EP84" s="373"/>
      <c r="EQ84" s="373"/>
      <c r="ER84" s="373"/>
      <c r="ES84" s="526"/>
      <c r="ET84" s="526"/>
      <c r="EU84" s="526"/>
      <c r="EV84" s="526"/>
      <c r="EW84" s="526"/>
      <c r="EX84" s="526"/>
      <c r="EY84" s="526"/>
      <c r="EZ84" s="526"/>
      <c r="FA84" s="649"/>
      <c r="FB84" s="649"/>
      <c r="FC84" s="649"/>
      <c r="FD84" s="649"/>
      <c r="FE84" s="649"/>
      <c r="FF84" s="649"/>
      <c r="FG84" s="649"/>
      <c r="FH84" s="649"/>
      <c r="FI84" s="649"/>
      <c r="FJ84" s="649"/>
      <c r="FK84" s="649"/>
      <c r="FL84" s="649"/>
      <c r="FM84" s="649"/>
      <c r="FN84" s="649"/>
      <c r="FO84" s="768"/>
      <c r="FP84" s="768"/>
      <c r="FQ84" s="768"/>
      <c r="FR84" s="768"/>
      <c r="FS84" s="768"/>
      <c r="FT84" s="768"/>
      <c r="FU84" s="768"/>
      <c r="FV84" s="768"/>
      <c r="FW84" s="768"/>
      <c r="FX84" s="768"/>
      <c r="FY84" s="768"/>
      <c r="FZ84" s="768"/>
      <c r="GA84" s="768"/>
      <c r="GB84" s="768"/>
      <c r="GC84" s="1663"/>
      <c r="GD84" s="1663"/>
      <c r="GE84" s="1663"/>
      <c r="GF84" s="1663"/>
      <c r="GG84" s="1663"/>
      <c r="GH84" s="1663"/>
      <c r="GI84" s="1663"/>
      <c r="GJ84" s="1667"/>
    </row>
    <row r="85" spans="1:192" s="489" customFormat="1" ht="11.1" customHeight="1" x14ac:dyDescent="0.2">
      <c r="A85" s="641" t="s">
        <v>308</v>
      </c>
      <c r="B85" s="59" t="s">
        <v>311</v>
      </c>
      <c r="C85" s="458">
        <f t="shared" si="125"/>
        <v>1</v>
      </c>
      <c r="D85" s="457">
        <f t="shared" si="126"/>
        <v>7.2992700729927005E-3</v>
      </c>
      <c r="E85" s="413">
        <f t="array" ref="E85">MIN(IF(BC85:GJ85&gt;=1,$BC$3:$GJ$3))</f>
        <v>42643</v>
      </c>
      <c r="F85" s="410">
        <f t="array" ref="F85">MAX(IF(BC85:GJ85&gt;=1,$BC$3:$GJ$3))</f>
        <v>42643</v>
      </c>
      <c r="G85" s="452">
        <f t="shared" si="127"/>
        <v>0</v>
      </c>
      <c r="H85" s="456">
        <f t="shared" si="128"/>
        <v>0</v>
      </c>
      <c r="I85" s="639" t="str">
        <f t="shared" si="129"/>
        <v>-</v>
      </c>
      <c r="J85" s="381" t="str">
        <f t="array" ref="J85">IF((G85&gt;=1),MAX(IF(BC85:GJ85=1,$BC$3:$GJ$3)),"-")</f>
        <v>-</v>
      </c>
      <c r="K85" s="775"/>
      <c r="L85" s="390">
        <f t="shared" ca="1" si="130"/>
        <v>1</v>
      </c>
      <c r="M85" s="390" t="str">
        <f t="shared" ca="1" si="131"/>
        <v>-</v>
      </c>
      <c r="N85" s="455">
        <f t="shared" si="132"/>
        <v>0</v>
      </c>
      <c r="O85" s="454">
        <f t="shared" si="133"/>
        <v>0</v>
      </c>
      <c r="P85" s="162">
        <f t="shared" si="134"/>
        <v>0</v>
      </c>
      <c r="Q85" s="453">
        <f t="shared" si="135"/>
        <v>0</v>
      </c>
      <c r="R85" s="452">
        <f t="shared" si="136"/>
        <v>0</v>
      </c>
      <c r="S85" s="451">
        <f t="shared" si="137"/>
        <v>0</v>
      </c>
      <c r="T85" s="368">
        <f t="shared" si="138"/>
        <v>0</v>
      </c>
      <c r="U85" s="163">
        <f t="shared" si="139"/>
        <v>0</v>
      </c>
      <c r="V85" s="369">
        <f t="shared" si="140"/>
        <v>0</v>
      </c>
      <c r="W85" s="164">
        <f t="shared" si="141"/>
        <v>0</v>
      </c>
      <c r="X85" s="165">
        <f t="array" ref="X85">SUM(1*(BC$5:GJ$5=BC85:GJ85))-1</f>
        <v>1</v>
      </c>
      <c r="Y85" s="166">
        <f t="shared" si="142"/>
        <v>1</v>
      </c>
      <c r="Z85" s="395">
        <f t="shared" si="143"/>
        <v>12</v>
      </c>
      <c r="AA85" s="395">
        <f t="shared" si="144"/>
        <v>12</v>
      </c>
      <c r="AB85" s="403">
        <f t="shared" si="145"/>
        <v>1</v>
      </c>
      <c r="AC85" s="3487">
        <f t="shared" si="99"/>
        <v>0</v>
      </c>
      <c r="AD85" s="3488">
        <f t="shared" si="100"/>
        <v>0</v>
      </c>
      <c r="AE85" s="3489">
        <f t="shared" si="101"/>
        <v>0</v>
      </c>
      <c r="AF85" s="3490">
        <f t="shared" si="102"/>
        <v>0</v>
      </c>
      <c r="AG85" s="3491">
        <f t="shared" si="103"/>
        <v>0</v>
      </c>
      <c r="AH85" s="3492">
        <f t="shared" si="104"/>
        <v>0</v>
      </c>
      <c r="AI85" s="3493">
        <f t="shared" si="105"/>
        <v>0</v>
      </c>
      <c r="AJ85" s="3494">
        <f t="shared" si="106"/>
        <v>0</v>
      </c>
      <c r="AK85" s="3495">
        <f t="shared" si="107"/>
        <v>0</v>
      </c>
      <c r="AL85" s="3496">
        <f t="shared" si="108"/>
        <v>0</v>
      </c>
      <c r="AM85" s="3497">
        <f t="shared" si="109"/>
        <v>0</v>
      </c>
      <c r="AN85" s="3498">
        <f t="shared" si="110"/>
        <v>0</v>
      </c>
      <c r="AO85" s="3499">
        <f t="shared" si="111"/>
        <v>0</v>
      </c>
      <c r="AP85" s="3500">
        <f t="shared" si="112"/>
        <v>0</v>
      </c>
      <c r="AQ85" s="3487">
        <f t="shared" si="113"/>
        <v>0</v>
      </c>
      <c r="AR85" s="3488">
        <f t="shared" si="114"/>
        <v>0</v>
      </c>
      <c r="AS85" s="3489">
        <f t="shared" si="115"/>
        <v>0</v>
      </c>
      <c r="AT85" s="3490">
        <f t="shared" si="116"/>
        <v>0</v>
      </c>
      <c r="AU85" s="3491">
        <f t="shared" si="117"/>
        <v>0</v>
      </c>
      <c r="AV85" s="3492">
        <f t="shared" si="118"/>
        <v>0</v>
      </c>
      <c r="AW85" s="3493">
        <f t="shared" si="119"/>
        <v>1</v>
      </c>
      <c r="AX85" s="3494">
        <f t="shared" si="120"/>
        <v>0</v>
      </c>
      <c r="AY85" s="3495">
        <f t="shared" si="121"/>
        <v>0</v>
      </c>
      <c r="AZ85" s="3496">
        <f t="shared" si="122"/>
        <v>0</v>
      </c>
      <c r="BA85" s="3497">
        <f t="shared" si="123"/>
        <v>0</v>
      </c>
      <c r="BB85" s="3498">
        <f t="shared" si="124"/>
        <v>0</v>
      </c>
      <c r="BC85" s="100"/>
      <c r="BD85" s="101"/>
      <c r="BE85" s="101"/>
      <c r="BF85" s="112"/>
      <c r="BG85" s="112"/>
      <c r="BH85" s="112"/>
      <c r="BI85" s="112"/>
      <c r="BJ85" s="112"/>
      <c r="BK85" s="112"/>
      <c r="BL85" s="112"/>
      <c r="BM85" s="112"/>
      <c r="BN85" s="103"/>
      <c r="BO85" s="103"/>
      <c r="BP85" s="103"/>
      <c r="BQ85" s="103"/>
      <c r="BR85" s="103"/>
      <c r="BS85" s="103"/>
      <c r="BT85" s="103"/>
      <c r="BU85" s="104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2"/>
      <c r="EA85" s="102"/>
      <c r="EB85" s="102"/>
      <c r="EC85" s="110"/>
      <c r="ED85" s="110"/>
      <c r="EE85" s="110"/>
      <c r="EF85" s="110"/>
      <c r="EG85" s="110"/>
      <c r="EH85" s="110"/>
      <c r="EI85" s="110"/>
      <c r="EJ85" s="110"/>
      <c r="EK85" s="110"/>
      <c r="EL85" s="110"/>
      <c r="EM85" s="373"/>
      <c r="EN85" s="373"/>
      <c r="EO85" s="373"/>
      <c r="EP85" s="373"/>
      <c r="EQ85" s="373"/>
      <c r="ER85" s="373"/>
      <c r="ES85" s="526"/>
      <c r="ET85" s="526"/>
      <c r="EU85" s="526"/>
      <c r="EV85" s="526"/>
      <c r="EW85" s="526"/>
      <c r="EX85" s="526"/>
      <c r="EY85" s="526"/>
      <c r="EZ85" s="526"/>
      <c r="FA85" s="649"/>
      <c r="FB85" s="649">
        <v>12</v>
      </c>
      <c r="FC85" s="649"/>
      <c r="FD85" s="649"/>
      <c r="FE85" s="649"/>
      <c r="FF85" s="649"/>
      <c r="FG85" s="649"/>
      <c r="FH85" s="649"/>
      <c r="FI85" s="649"/>
      <c r="FJ85" s="649"/>
      <c r="FK85" s="649"/>
      <c r="FL85" s="649"/>
      <c r="FM85" s="649"/>
      <c r="FN85" s="649"/>
      <c r="FO85" s="768"/>
      <c r="FP85" s="768"/>
      <c r="FQ85" s="768"/>
      <c r="FR85" s="768"/>
      <c r="FS85" s="768"/>
      <c r="FT85" s="768"/>
      <c r="FU85" s="768"/>
      <c r="FV85" s="768"/>
      <c r="FW85" s="768"/>
      <c r="FX85" s="768"/>
      <c r="FY85" s="768"/>
      <c r="FZ85" s="768"/>
      <c r="GA85" s="768"/>
      <c r="GB85" s="768"/>
      <c r="GC85" s="1663"/>
      <c r="GD85" s="1663"/>
      <c r="GE85" s="1663"/>
      <c r="GF85" s="1663"/>
      <c r="GG85" s="1663"/>
      <c r="GH85" s="1663"/>
      <c r="GI85" s="1663"/>
      <c r="GJ85" s="1667"/>
    </row>
    <row r="86" spans="1:192" s="489" customFormat="1" ht="11.1" customHeight="1" x14ac:dyDescent="0.2">
      <c r="A86" s="641" t="s">
        <v>220</v>
      </c>
      <c r="B86" s="59" t="s">
        <v>218</v>
      </c>
      <c r="C86" s="458">
        <f t="shared" si="125"/>
        <v>1</v>
      </c>
      <c r="D86" s="457">
        <f t="shared" si="126"/>
        <v>7.2992700729927005E-3</v>
      </c>
      <c r="E86" s="413">
        <f t="array" ref="E86">MIN(IF(BC86:GJ86&gt;=1,$BC$3:$GJ$3))</f>
        <v>41880</v>
      </c>
      <c r="F86" s="410">
        <f t="array" ref="F86">MAX(IF(BC86:GJ86&gt;=1,$BC$3:$GJ$3))</f>
        <v>41880</v>
      </c>
      <c r="G86" s="452">
        <f t="shared" si="127"/>
        <v>0</v>
      </c>
      <c r="H86" s="456">
        <f t="shared" si="128"/>
        <v>0</v>
      </c>
      <c r="I86" s="639" t="str">
        <f t="shared" si="129"/>
        <v>-</v>
      </c>
      <c r="J86" s="381" t="str">
        <f t="array" ref="J86">IF((G86&gt;=1),MAX(IF(BC86:GJ86=1,$BC$3:$GJ$3)),"-")</f>
        <v>-</v>
      </c>
      <c r="K86" s="775" t="str">
        <f t="array" ref="K86">IF((G86&gt;=1),MAX(IF(BC86:GJ86=1,$BC$2:$GJ$2)),"-")</f>
        <v>-</v>
      </c>
      <c r="L86" s="390">
        <f t="shared" ca="1" si="130"/>
        <v>1</v>
      </c>
      <c r="M86" s="390" t="str">
        <f t="shared" ca="1" si="131"/>
        <v>-</v>
      </c>
      <c r="N86" s="455">
        <f t="shared" si="132"/>
        <v>0</v>
      </c>
      <c r="O86" s="454">
        <f t="shared" si="133"/>
        <v>0</v>
      </c>
      <c r="P86" s="162">
        <f t="shared" si="134"/>
        <v>0</v>
      </c>
      <c r="Q86" s="453">
        <f t="shared" si="135"/>
        <v>0</v>
      </c>
      <c r="R86" s="452">
        <f t="shared" si="136"/>
        <v>0</v>
      </c>
      <c r="S86" s="451">
        <f t="shared" si="137"/>
        <v>0</v>
      </c>
      <c r="T86" s="368">
        <f t="shared" si="138"/>
        <v>0</v>
      </c>
      <c r="U86" s="163">
        <f t="shared" si="139"/>
        <v>0</v>
      </c>
      <c r="V86" s="369">
        <f t="shared" si="140"/>
        <v>0</v>
      </c>
      <c r="W86" s="164">
        <f t="shared" si="141"/>
        <v>0</v>
      </c>
      <c r="X86" s="165">
        <f t="array" ref="X86">SUM(1*(BC$5:GJ$5=BC86:GJ86))-1</f>
        <v>0</v>
      </c>
      <c r="Y86" s="166">
        <f t="shared" si="142"/>
        <v>0</v>
      </c>
      <c r="Z86" s="395">
        <f t="shared" si="143"/>
        <v>15</v>
      </c>
      <c r="AA86" s="395">
        <f t="shared" si="144"/>
        <v>17</v>
      </c>
      <c r="AB86" s="403">
        <f t="shared" si="145"/>
        <v>0.88235294117647056</v>
      </c>
      <c r="AC86" s="3487">
        <f t="shared" si="99"/>
        <v>0</v>
      </c>
      <c r="AD86" s="3488">
        <f t="shared" si="100"/>
        <v>0</v>
      </c>
      <c r="AE86" s="3489">
        <f t="shared" si="101"/>
        <v>0</v>
      </c>
      <c r="AF86" s="3490">
        <f t="shared" si="102"/>
        <v>0</v>
      </c>
      <c r="AG86" s="3491">
        <f t="shared" si="103"/>
        <v>0</v>
      </c>
      <c r="AH86" s="3492">
        <f t="shared" si="104"/>
        <v>0</v>
      </c>
      <c r="AI86" s="3493">
        <f t="shared" si="105"/>
        <v>0</v>
      </c>
      <c r="AJ86" s="3494">
        <f t="shared" si="106"/>
        <v>0</v>
      </c>
      <c r="AK86" s="3495">
        <f t="shared" si="107"/>
        <v>0</v>
      </c>
      <c r="AL86" s="3496">
        <f t="shared" si="108"/>
        <v>0</v>
      </c>
      <c r="AM86" s="3497">
        <f t="shared" si="109"/>
        <v>0</v>
      </c>
      <c r="AN86" s="3498">
        <f t="shared" si="110"/>
        <v>0</v>
      </c>
      <c r="AO86" s="3499">
        <f t="shared" si="111"/>
        <v>0</v>
      </c>
      <c r="AP86" s="3500">
        <f t="shared" si="112"/>
        <v>0</v>
      </c>
      <c r="AQ86" s="3487">
        <f t="shared" si="113"/>
        <v>0</v>
      </c>
      <c r="AR86" s="3488">
        <f t="shared" si="114"/>
        <v>0</v>
      </c>
      <c r="AS86" s="3489">
        <f t="shared" si="115"/>
        <v>1</v>
      </c>
      <c r="AT86" s="3490">
        <f t="shared" si="116"/>
        <v>0</v>
      </c>
      <c r="AU86" s="3491">
        <f t="shared" si="117"/>
        <v>0</v>
      </c>
      <c r="AV86" s="3492">
        <f t="shared" si="118"/>
        <v>0</v>
      </c>
      <c r="AW86" s="3493">
        <f t="shared" si="119"/>
        <v>0</v>
      </c>
      <c r="AX86" s="3494">
        <f t="shared" si="120"/>
        <v>0</v>
      </c>
      <c r="AY86" s="3495">
        <f t="shared" si="121"/>
        <v>0</v>
      </c>
      <c r="AZ86" s="3496">
        <f t="shared" si="122"/>
        <v>0</v>
      </c>
      <c r="BA86" s="3497">
        <f t="shared" si="123"/>
        <v>0</v>
      </c>
      <c r="BB86" s="3498">
        <f t="shared" si="124"/>
        <v>0</v>
      </c>
      <c r="BC86" s="100"/>
      <c r="BD86" s="101"/>
      <c r="BE86" s="101"/>
      <c r="BF86" s="112"/>
      <c r="BG86" s="112"/>
      <c r="BH86" s="112"/>
      <c r="BI86" s="112"/>
      <c r="BJ86" s="112"/>
      <c r="BK86" s="112"/>
      <c r="BL86" s="112"/>
      <c r="BM86" s="112"/>
      <c r="BN86" s="104"/>
      <c r="BO86" s="104"/>
      <c r="BP86" s="104"/>
      <c r="BQ86" s="104"/>
      <c r="BR86" s="104"/>
      <c r="BS86" s="104"/>
      <c r="BT86" s="104"/>
      <c r="BU86" s="104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2">
        <v>15</v>
      </c>
      <c r="EA86" s="102"/>
      <c r="EB86" s="102"/>
      <c r="EC86" s="110"/>
      <c r="ED86" s="110"/>
      <c r="EE86" s="110"/>
      <c r="EF86" s="110"/>
      <c r="EG86" s="110"/>
      <c r="EH86" s="110"/>
      <c r="EI86" s="110"/>
      <c r="EJ86" s="110"/>
      <c r="EK86" s="110"/>
      <c r="EL86" s="110"/>
      <c r="EM86" s="373"/>
      <c r="EN86" s="373"/>
      <c r="EO86" s="373"/>
      <c r="EP86" s="373"/>
      <c r="EQ86" s="373"/>
      <c r="ER86" s="373"/>
      <c r="ES86" s="526"/>
      <c r="ET86" s="526"/>
      <c r="EU86" s="526"/>
      <c r="EV86" s="526"/>
      <c r="EW86" s="526"/>
      <c r="EX86" s="526"/>
      <c r="EY86" s="526"/>
      <c r="EZ86" s="526"/>
      <c r="FA86" s="649"/>
      <c r="FB86" s="649"/>
      <c r="FC86" s="649"/>
      <c r="FD86" s="649"/>
      <c r="FE86" s="649"/>
      <c r="FF86" s="649"/>
      <c r="FG86" s="649"/>
      <c r="FH86" s="649"/>
      <c r="FI86" s="649"/>
      <c r="FJ86" s="649"/>
      <c r="FK86" s="649"/>
      <c r="FL86" s="649"/>
      <c r="FM86" s="649"/>
      <c r="FN86" s="649"/>
      <c r="FO86" s="768"/>
      <c r="FP86" s="768"/>
      <c r="FQ86" s="768"/>
      <c r="FR86" s="768"/>
      <c r="FS86" s="768"/>
      <c r="FT86" s="768"/>
      <c r="FU86" s="768"/>
      <c r="FV86" s="768"/>
      <c r="FW86" s="768"/>
      <c r="FX86" s="768"/>
      <c r="FY86" s="768"/>
      <c r="FZ86" s="768"/>
      <c r="GA86" s="768"/>
      <c r="GB86" s="768"/>
      <c r="GC86" s="1663"/>
      <c r="GD86" s="1663"/>
      <c r="GE86" s="1663"/>
      <c r="GF86" s="1663"/>
      <c r="GG86" s="1663"/>
      <c r="GH86" s="1663"/>
      <c r="GI86" s="1663"/>
      <c r="GJ86" s="1667"/>
    </row>
    <row r="87" spans="1:192" s="489" customFormat="1" ht="11.1" customHeight="1" x14ac:dyDescent="0.2">
      <c r="A87" s="641" t="s">
        <v>207</v>
      </c>
      <c r="B87" s="59" t="s">
        <v>206</v>
      </c>
      <c r="C87" s="458">
        <f t="shared" si="125"/>
        <v>30</v>
      </c>
      <c r="D87" s="457">
        <f t="shared" si="126"/>
        <v>0.21897810218978103</v>
      </c>
      <c r="E87" s="413">
        <f t="array" ref="E87">MIN(IF(BC87:GJ87&gt;=1,$BC$3:$GJ$3))</f>
        <v>41670</v>
      </c>
      <c r="F87" s="410">
        <f t="array" ref="F87">MAX(IF(BC87:GJ87&gt;=1,$BC$3:$GJ$3))</f>
        <v>43462</v>
      </c>
      <c r="G87" s="452">
        <f t="shared" si="127"/>
        <v>0</v>
      </c>
      <c r="H87" s="456">
        <f t="shared" si="128"/>
        <v>0</v>
      </c>
      <c r="I87" s="639" t="str">
        <f t="shared" si="129"/>
        <v>-</v>
      </c>
      <c r="J87" s="381" t="str">
        <f t="array" ref="J87">IF((G87&gt;=1),MAX(IF(BC87:GJ87=1,$BC$3:$GJ$3)),"-")</f>
        <v>-</v>
      </c>
      <c r="K87" s="775" t="str">
        <f t="array" ref="K87">IF((G87&gt;=1),MAX(IF(BC87:GJ87=1,$BC$2:$GJ$2)),"-")</f>
        <v>-</v>
      </c>
      <c r="L87" s="390">
        <f t="shared" ca="1" si="130"/>
        <v>30</v>
      </c>
      <c r="M87" s="390" t="str">
        <f t="shared" ca="1" si="131"/>
        <v>-</v>
      </c>
      <c r="N87" s="455">
        <f t="shared" si="132"/>
        <v>2</v>
      </c>
      <c r="O87" s="454">
        <f t="shared" si="133"/>
        <v>6.6666666666666666E-2</v>
      </c>
      <c r="P87" s="162">
        <f t="shared" si="134"/>
        <v>1</v>
      </c>
      <c r="Q87" s="453">
        <f t="shared" si="135"/>
        <v>3.3333333333333333E-2</v>
      </c>
      <c r="R87" s="452">
        <f t="shared" si="136"/>
        <v>3</v>
      </c>
      <c r="S87" s="451">
        <f t="shared" si="137"/>
        <v>0.1</v>
      </c>
      <c r="T87" s="368">
        <f t="shared" si="138"/>
        <v>5</v>
      </c>
      <c r="U87" s="163">
        <f t="shared" si="139"/>
        <v>0.16666666666666666</v>
      </c>
      <c r="V87" s="369">
        <f t="shared" si="140"/>
        <v>11</v>
      </c>
      <c r="W87" s="164">
        <f t="shared" si="141"/>
        <v>0.36666666666666664</v>
      </c>
      <c r="X87" s="165">
        <f t="array" ref="X87">SUM(1*(BC$5:GJ$5=BC87:GJ87))-1</f>
        <v>3</v>
      </c>
      <c r="Y87" s="166">
        <f t="shared" si="142"/>
        <v>0.1</v>
      </c>
      <c r="Z87" s="395">
        <f t="shared" si="143"/>
        <v>9.4333333333333336</v>
      </c>
      <c r="AA87" s="395">
        <f t="shared" si="144"/>
        <v>15.133333333333333</v>
      </c>
      <c r="AB87" s="403">
        <f t="shared" si="145"/>
        <v>0.62334801762114544</v>
      </c>
      <c r="AC87" s="3487">
        <f t="shared" si="99"/>
        <v>0</v>
      </c>
      <c r="AD87" s="3488">
        <f t="shared" si="100"/>
        <v>0</v>
      </c>
      <c r="AE87" s="3489">
        <f t="shared" si="101"/>
        <v>0</v>
      </c>
      <c r="AF87" s="3490">
        <f t="shared" si="102"/>
        <v>0</v>
      </c>
      <c r="AG87" s="3491">
        <f t="shared" si="103"/>
        <v>0</v>
      </c>
      <c r="AH87" s="3492">
        <f t="shared" si="104"/>
        <v>0</v>
      </c>
      <c r="AI87" s="3493">
        <f t="shared" si="105"/>
        <v>0</v>
      </c>
      <c r="AJ87" s="3494">
        <f t="shared" si="106"/>
        <v>0</v>
      </c>
      <c r="AK87" s="3495">
        <f t="shared" si="107"/>
        <v>0</v>
      </c>
      <c r="AL87" s="3496">
        <f t="shared" si="108"/>
        <v>0</v>
      </c>
      <c r="AM87" s="3497">
        <f t="shared" si="109"/>
        <v>0</v>
      </c>
      <c r="AN87" s="3498">
        <f t="shared" si="110"/>
        <v>0</v>
      </c>
      <c r="AO87" s="3499">
        <f t="shared" si="111"/>
        <v>0</v>
      </c>
      <c r="AP87" s="3500">
        <f t="shared" si="112"/>
        <v>0</v>
      </c>
      <c r="AQ87" s="3487">
        <f t="shared" si="113"/>
        <v>1</v>
      </c>
      <c r="AR87" s="3488">
        <f t="shared" si="114"/>
        <v>0</v>
      </c>
      <c r="AS87" s="3489">
        <f t="shared" si="115"/>
        <v>1</v>
      </c>
      <c r="AT87" s="3490">
        <f t="shared" si="116"/>
        <v>0</v>
      </c>
      <c r="AU87" s="3491">
        <f t="shared" si="117"/>
        <v>10</v>
      </c>
      <c r="AV87" s="3492">
        <f t="shared" si="118"/>
        <v>0</v>
      </c>
      <c r="AW87" s="3493">
        <f t="shared" si="119"/>
        <v>8</v>
      </c>
      <c r="AX87" s="3494">
        <f t="shared" si="120"/>
        <v>0</v>
      </c>
      <c r="AY87" s="3495">
        <f t="shared" si="121"/>
        <v>6</v>
      </c>
      <c r="AZ87" s="3496">
        <f t="shared" si="122"/>
        <v>0</v>
      </c>
      <c r="BA87" s="3497">
        <f t="shared" si="123"/>
        <v>4</v>
      </c>
      <c r="BB87" s="3498">
        <f t="shared" si="124"/>
        <v>0</v>
      </c>
      <c r="BC87" s="100"/>
      <c r="BD87" s="101"/>
      <c r="BE87" s="101"/>
      <c r="BF87" s="112"/>
      <c r="BG87" s="112"/>
      <c r="BH87" s="112"/>
      <c r="BI87" s="112"/>
      <c r="BJ87" s="112"/>
      <c r="BK87" s="112"/>
      <c r="BL87" s="112"/>
      <c r="BM87" s="112"/>
      <c r="BN87" s="103"/>
      <c r="BO87" s="103"/>
      <c r="BP87" s="103"/>
      <c r="BQ87" s="103"/>
      <c r="BR87" s="103"/>
      <c r="BS87" s="103"/>
      <c r="BT87" s="103"/>
      <c r="BU87" s="104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9"/>
      <c r="DO87" s="109"/>
      <c r="DP87" s="109"/>
      <c r="DQ87" s="109"/>
      <c r="DR87" s="109"/>
      <c r="DS87" s="109"/>
      <c r="DT87" s="109">
        <v>16</v>
      </c>
      <c r="DU87" s="109"/>
      <c r="DV87" s="109"/>
      <c r="DW87" s="109"/>
      <c r="DX87" s="109"/>
      <c r="DY87" s="109"/>
      <c r="DZ87" s="102"/>
      <c r="EA87" s="102"/>
      <c r="EB87" s="102"/>
      <c r="EC87" s="110"/>
      <c r="ED87" s="110"/>
      <c r="EE87" s="110"/>
      <c r="EF87" s="110"/>
      <c r="EG87" s="110"/>
      <c r="EH87" s="110"/>
      <c r="EI87" s="110">
        <v>9</v>
      </c>
      <c r="EJ87" s="110"/>
      <c r="EK87" s="110"/>
      <c r="EL87" s="110"/>
      <c r="EM87" s="373"/>
      <c r="EN87" s="373">
        <v>5</v>
      </c>
      <c r="EO87" s="373">
        <v>3</v>
      </c>
      <c r="EP87" s="373">
        <v>9</v>
      </c>
      <c r="EQ87" s="373">
        <v>10</v>
      </c>
      <c r="ER87" s="373">
        <v>16</v>
      </c>
      <c r="ES87" s="526">
        <v>4</v>
      </c>
      <c r="ET87" s="526">
        <v>5</v>
      </c>
      <c r="EU87" s="526"/>
      <c r="EV87" s="526">
        <v>13</v>
      </c>
      <c r="EW87" s="526">
        <v>14</v>
      </c>
      <c r="EX87" s="526"/>
      <c r="EY87" s="526"/>
      <c r="EZ87" s="526">
        <v>6</v>
      </c>
      <c r="FA87" s="649">
        <v>12</v>
      </c>
      <c r="FB87" s="649"/>
      <c r="FC87" s="649">
        <v>14</v>
      </c>
      <c r="FD87" s="649">
        <v>11</v>
      </c>
      <c r="FE87" s="649"/>
      <c r="FF87" s="649"/>
      <c r="FG87" s="649">
        <v>10</v>
      </c>
      <c r="FH87" s="649">
        <v>9</v>
      </c>
      <c r="FI87" s="649">
        <v>5</v>
      </c>
      <c r="FJ87" s="649">
        <v>11</v>
      </c>
      <c r="FK87" s="649"/>
      <c r="FL87" s="649">
        <v>2</v>
      </c>
      <c r="FM87" s="649"/>
      <c r="FN87" s="649"/>
      <c r="FO87" s="768">
        <v>9</v>
      </c>
      <c r="FP87" s="768">
        <v>15</v>
      </c>
      <c r="FQ87" s="768">
        <v>15</v>
      </c>
      <c r="FR87" s="768"/>
      <c r="FS87" s="768"/>
      <c r="FT87" s="768">
        <v>2</v>
      </c>
      <c r="FU87" s="768">
        <v>12</v>
      </c>
      <c r="FV87" s="768"/>
      <c r="FW87" s="768"/>
      <c r="FX87" s="768"/>
      <c r="FY87" s="768">
        <v>8</v>
      </c>
      <c r="FZ87" s="768"/>
      <c r="GA87" s="768"/>
      <c r="GB87" s="768"/>
      <c r="GC87" s="1663">
        <v>5</v>
      </c>
      <c r="GD87" s="1663">
        <v>12</v>
      </c>
      <c r="GE87" s="1663"/>
      <c r="GF87" s="1663">
        <v>14</v>
      </c>
      <c r="GG87" s="1663"/>
      <c r="GH87" s="1663">
        <v>7</v>
      </c>
      <c r="GI87" s="1663"/>
      <c r="GJ87" s="1667"/>
    </row>
    <row r="88" spans="1:192" s="489" customFormat="1" ht="11.1" customHeight="1" x14ac:dyDescent="0.2">
      <c r="A88" s="641" t="s">
        <v>100</v>
      </c>
      <c r="B88" s="62" t="s">
        <v>45</v>
      </c>
      <c r="C88" s="458">
        <f t="shared" si="125"/>
        <v>71</v>
      </c>
      <c r="D88" s="457">
        <f t="shared" si="126"/>
        <v>0.51824817518248179</v>
      </c>
      <c r="E88" s="413">
        <f t="array" ref="E88">MIN(IF(BC88:GJ88&gt;=1,$BC$3:$GJ$3))</f>
        <v>39913</v>
      </c>
      <c r="F88" s="410">
        <f t="array" ref="F88">MAX(IF(BC88:GJ88&gt;=1,$BC$3:$GJ$3))</f>
        <v>43490</v>
      </c>
      <c r="G88" s="452">
        <f t="shared" si="127"/>
        <v>2</v>
      </c>
      <c r="H88" s="456">
        <f t="shared" si="128"/>
        <v>2.8169014084507043E-2</v>
      </c>
      <c r="I88" s="639">
        <f t="shared" si="129"/>
        <v>0.18181818181818182</v>
      </c>
      <c r="J88" s="381">
        <f t="array" ref="J88">IF((G88&gt;=1),MAX(IF(BC88:GJ88=1,$BC$3:$GJ$3)),"-")</f>
        <v>43168</v>
      </c>
      <c r="K88" s="775">
        <f t="array" ref="K88">IF((G88&gt;=1),MAX(IF(BC88:GJ88=1,$BC$2:$GJ$2)),"-")</f>
        <v>125</v>
      </c>
      <c r="L88" s="390">
        <f t="shared" ca="1" si="130"/>
        <v>10</v>
      </c>
      <c r="M88" s="390">
        <f t="shared" ca="1" si="131"/>
        <v>12</v>
      </c>
      <c r="N88" s="455">
        <f t="shared" si="132"/>
        <v>9</v>
      </c>
      <c r="O88" s="454">
        <f t="shared" si="133"/>
        <v>0.12676056338028169</v>
      </c>
      <c r="P88" s="162">
        <f t="shared" si="134"/>
        <v>7</v>
      </c>
      <c r="Q88" s="453">
        <f t="shared" si="135"/>
        <v>9.8591549295774641E-2</v>
      </c>
      <c r="R88" s="452">
        <f t="shared" si="136"/>
        <v>18</v>
      </c>
      <c r="S88" s="451">
        <f t="shared" si="137"/>
        <v>0.25352112676056338</v>
      </c>
      <c r="T88" s="368">
        <f t="shared" si="138"/>
        <v>24</v>
      </c>
      <c r="U88" s="163">
        <f t="shared" si="139"/>
        <v>0.3380281690140845</v>
      </c>
      <c r="V88" s="369">
        <f t="shared" si="140"/>
        <v>35</v>
      </c>
      <c r="W88" s="164">
        <f t="shared" si="141"/>
        <v>0.49295774647887325</v>
      </c>
      <c r="X88" s="165">
        <f t="array" ref="X88">SUM(1*(BC$5:GJ$5=BC88:GJ88))-1</f>
        <v>6</v>
      </c>
      <c r="Y88" s="166">
        <f t="shared" si="142"/>
        <v>8.4507042253521125E-2</v>
      </c>
      <c r="Z88" s="395">
        <f t="shared" si="143"/>
        <v>7.028169014084507</v>
      </c>
      <c r="AA88" s="395">
        <f t="shared" si="144"/>
        <v>13.605633802816902</v>
      </c>
      <c r="AB88" s="403">
        <f t="shared" si="145"/>
        <v>0.5165631469979296</v>
      </c>
      <c r="AC88" s="3487">
        <f t="shared" si="99"/>
        <v>0</v>
      </c>
      <c r="AD88" s="3488">
        <f t="shared" si="100"/>
        <v>0</v>
      </c>
      <c r="AE88" s="3489">
        <f t="shared" si="101"/>
        <v>0</v>
      </c>
      <c r="AF88" s="3490">
        <f t="shared" si="102"/>
        <v>0</v>
      </c>
      <c r="AG88" s="3491">
        <f t="shared" si="103"/>
        <v>2</v>
      </c>
      <c r="AH88" s="3492">
        <f t="shared" si="104"/>
        <v>0</v>
      </c>
      <c r="AI88" s="3493">
        <f t="shared" si="105"/>
        <v>4</v>
      </c>
      <c r="AJ88" s="3494">
        <f t="shared" si="106"/>
        <v>0</v>
      </c>
      <c r="AK88" s="3495">
        <f t="shared" si="107"/>
        <v>3</v>
      </c>
      <c r="AL88" s="3496">
        <f t="shared" si="108"/>
        <v>0</v>
      </c>
      <c r="AM88" s="3497">
        <f t="shared" si="109"/>
        <v>4</v>
      </c>
      <c r="AN88" s="3498">
        <f t="shared" si="110"/>
        <v>0</v>
      </c>
      <c r="AO88" s="3499">
        <f t="shared" si="111"/>
        <v>7</v>
      </c>
      <c r="AP88" s="3500">
        <f t="shared" si="112"/>
        <v>0</v>
      </c>
      <c r="AQ88" s="3487">
        <f t="shared" si="113"/>
        <v>9</v>
      </c>
      <c r="AR88" s="3488">
        <f t="shared" si="114"/>
        <v>0</v>
      </c>
      <c r="AS88" s="3489">
        <f t="shared" si="115"/>
        <v>6</v>
      </c>
      <c r="AT88" s="3490">
        <f t="shared" si="116"/>
        <v>0</v>
      </c>
      <c r="AU88" s="3491">
        <f t="shared" si="117"/>
        <v>8</v>
      </c>
      <c r="AV88" s="3492">
        <f t="shared" si="118"/>
        <v>0</v>
      </c>
      <c r="AW88" s="3493">
        <f t="shared" si="119"/>
        <v>11</v>
      </c>
      <c r="AX88" s="3494">
        <f t="shared" si="120"/>
        <v>1</v>
      </c>
      <c r="AY88" s="3495">
        <f t="shared" si="121"/>
        <v>11</v>
      </c>
      <c r="AZ88" s="3496">
        <f t="shared" si="122"/>
        <v>1</v>
      </c>
      <c r="BA88" s="3497">
        <f t="shared" si="123"/>
        <v>6</v>
      </c>
      <c r="BB88" s="3498">
        <f t="shared" si="124"/>
        <v>0</v>
      </c>
      <c r="BC88" s="100"/>
      <c r="BD88" s="101"/>
      <c r="BE88" s="101"/>
      <c r="BF88" s="112"/>
      <c r="BG88" s="112"/>
      <c r="BH88" s="112"/>
      <c r="BI88" s="112"/>
      <c r="BJ88" s="112"/>
      <c r="BK88" s="112"/>
      <c r="BL88" s="112"/>
      <c r="BM88" s="112"/>
      <c r="BN88" s="104"/>
      <c r="BO88" s="104"/>
      <c r="BP88" s="104"/>
      <c r="BQ88" s="104"/>
      <c r="BR88" s="104"/>
      <c r="BS88" s="104">
        <v>10</v>
      </c>
      <c r="BT88" s="104">
        <v>7</v>
      </c>
      <c r="BU88" s="104"/>
      <c r="BV88" s="105">
        <v>8</v>
      </c>
      <c r="BW88" s="105"/>
      <c r="BX88" s="105"/>
      <c r="BY88" s="105"/>
      <c r="BZ88" s="105"/>
      <c r="CA88" s="105">
        <v>7</v>
      </c>
      <c r="CB88" s="105"/>
      <c r="CC88" s="105">
        <v>4</v>
      </c>
      <c r="CD88" s="105"/>
      <c r="CE88" s="105">
        <v>6</v>
      </c>
      <c r="CF88" s="106"/>
      <c r="CG88" s="106"/>
      <c r="CH88" s="106"/>
      <c r="CI88" s="106"/>
      <c r="CJ88" s="106"/>
      <c r="CK88" s="106"/>
      <c r="CL88" s="106"/>
      <c r="CM88" s="106"/>
      <c r="CN88" s="106">
        <v>5</v>
      </c>
      <c r="CO88" s="106">
        <v>2</v>
      </c>
      <c r="CP88" s="106">
        <v>7</v>
      </c>
      <c r="CQ88" s="107"/>
      <c r="CR88" s="107"/>
      <c r="CS88" s="107">
        <v>7</v>
      </c>
      <c r="CT88" s="107"/>
      <c r="CU88" s="107">
        <v>13</v>
      </c>
      <c r="CV88" s="107">
        <v>7</v>
      </c>
      <c r="CW88" s="107">
        <v>4</v>
      </c>
      <c r="CX88" s="107"/>
      <c r="CY88" s="107"/>
      <c r="CZ88" s="107"/>
      <c r="DA88" s="108"/>
      <c r="DB88" s="108"/>
      <c r="DC88" s="108"/>
      <c r="DD88" s="108"/>
      <c r="DE88" s="108">
        <v>5</v>
      </c>
      <c r="DF88" s="108"/>
      <c r="DG88" s="108">
        <v>8</v>
      </c>
      <c r="DH88" s="108">
        <v>2</v>
      </c>
      <c r="DI88" s="108">
        <v>2</v>
      </c>
      <c r="DJ88" s="108">
        <v>5</v>
      </c>
      <c r="DK88" s="108">
        <v>2</v>
      </c>
      <c r="DL88" s="108"/>
      <c r="DM88" s="108">
        <v>8</v>
      </c>
      <c r="DN88" s="109"/>
      <c r="DO88" s="109">
        <v>10</v>
      </c>
      <c r="DP88" s="109">
        <v>3</v>
      </c>
      <c r="DQ88" s="109">
        <v>4</v>
      </c>
      <c r="DR88" s="109"/>
      <c r="DS88" s="109">
        <v>4</v>
      </c>
      <c r="DT88" s="109">
        <v>5</v>
      </c>
      <c r="DU88" s="109">
        <v>8</v>
      </c>
      <c r="DV88" s="109">
        <v>8</v>
      </c>
      <c r="DW88" s="109">
        <v>5</v>
      </c>
      <c r="DX88" s="109">
        <v>5</v>
      </c>
      <c r="DY88" s="109"/>
      <c r="DZ88" s="102"/>
      <c r="EA88" s="102"/>
      <c r="EB88" s="102">
        <v>12</v>
      </c>
      <c r="EC88" s="110">
        <v>10</v>
      </c>
      <c r="ED88" s="110"/>
      <c r="EE88" s="110"/>
      <c r="EF88" s="110">
        <v>7</v>
      </c>
      <c r="EG88" s="110">
        <v>12</v>
      </c>
      <c r="EH88" s="110"/>
      <c r="EI88" s="110">
        <v>11</v>
      </c>
      <c r="EJ88" s="110"/>
      <c r="EK88" s="110"/>
      <c r="EL88" s="110">
        <v>3</v>
      </c>
      <c r="EM88" s="373"/>
      <c r="EN88" s="373">
        <v>11</v>
      </c>
      <c r="EO88" s="373">
        <v>11</v>
      </c>
      <c r="EP88" s="373"/>
      <c r="EQ88" s="373">
        <v>12</v>
      </c>
      <c r="ER88" s="373">
        <v>11</v>
      </c>
      <c r="ES88" s="526"/>
      <c r="ET88" s="526">
        <v>3</v>
      </c>
      <c r="EU88" s="526"/>
      <c r="EV88" s="526">
        <v>2</v>
      </c>
      <c r="EW88" s="526"/>
      <c r="EX88" s="526">
        <v>11</v>
      </c>
      <c r="EY88" s="526"/>
      <c r="EZ88" s="526">
        <v>12</v>
      </c>
      <c r="FA88" s="649">
        <v>8</v>
      </c>
      <c r="FB88" s="649">
        <v>11</v>
      </c>
      <c r="FC88" s="649">
        <v>3</v>
      </c>
      <c r="FD88" s="649">
        <v>1</v>
      </c>
      <c r="FE88" s="649">
        <v>3</v>
      </c>
      <c r="FF88" s="649"/>
      <c r="FG88" s="649">
        <v>2</v>
      </c>
      <c r="FH88" s="649"/>
      <c r="FI88" s="649">
        <v>9</v>
      </c>
      <c r="FJ88" s="649">
        <v>13</v>
      </c>
      <c r="FK88" s="649">
        <v>3</v>
      </c>
      <c r="FL88" s="649">
        <v>12</v>
      </c>
      <c r="FM88" s="649">
        <v>4</v>
      </c>
      <c r="FN88" s="649"/>
      <c r="FO88" s="768">
        <v>14</v>
      </c>
      <c r="FP88" s="768">
        <v>2</v>
      </c>
      <c r="FQ88" s="768">
        <v>14</v>
      </c>
      <c r="FR88" s="768"/>
      <c r="FS88" s="768">
        <v>11</v>
      </c>
      <c r="FT88" s="768"/>
      <c r="FU88" s="768">
        <v>2</v>
      </c>
      <c r="FV88" s="768">
        <v>6</v>
      </c>
      <c r="FW88" s="768">
        <v>1</v>
      </c>
      <c r="FX88" s="768">
        <v>14</v>
      </c>
      <c r="FY88" s="768"/>
      <c r="FZ88" s="768">
        <v>2</v>
      </c>
      <c r="GA88" s="768">
        <v>7</v>
      </c>
      <c r="GB88" s="768">
        <v>9</v>
      </c>
      <c r="GC88" s="1663">
        <v>3</v>
      </c>
      <c r="GD88" s="1663">
        <v>4</v>
      </c>
      <c r="GE88" s="1663">
        <v>13</v>
      </c>
      <c r="GF88" s="1663"/>
      <c r="GG88" s="1663">
        <v>13</v>
      </c>
      <c r="GH88" s="1663">
        <v>11</v>
      </c>
      <c r="GI88" s="1663">
        <v>5</v>
      </c>
      <c r="GJ88" s="1667"/>
    </row>
    <row r="89" spans="1:192" s="489" customFormat="1" ht="11.1" customHeight="1" x14ac:dyDescent="0.2">
      <c r="A89" s="641" t="s">
        <v>119</v>
      </c>
      <c r="B89" s="59" t="s">
        <v>63</v>
      </c>
      <c r="C89" s="458">
        <f t="shared" si="125"/>
        <v>4</v>
      </c>
      <c r="D89" s="457">
        <f t="shared" si="126"/>
        <v>2.9197080291970802E-2</v>
      </c>
      <c r="E89" s="413">
        <f t="array" ref="E89">MIN(IF(BC89:GJ89&gt;=1,$BC$3:$GJ$3))</f>
        <v>40243</v>
      </c>
      <c r="F89" s="410">
        <f t="array" ref="F89">MAX(IF(BC89:GJ89&gt;=1,$BC$3:$GJ$3))</f>
        <v>41117</v>
      </c>
      <c r="G89" s="452">
        <f t="shared" si="127"/>
        <v>0</v>
      </c>
      <c r="H89" s="456">
        <f t="shared" si="128"/>
        <v>0</v>
      </c>
      <c r="I89" s="639" t="str">
        <f t="shared" si="129"/>
        <v>-</v>
      </c>
      <c r="J89" s="381" t="str">
        <f t="array" ref="J89">IF((G89&gt;=1),MAX(IF(BC89:GJ89=1,$BC$3:$GJ$3)),"-")</f>
        <v>-</v>
      </c>
      <c r="K89" s="775" t="str">
        <f t="array" ref="K89">IF((G89&gt;=1),MAX(IF(BC89:GJ89=1,$BC$2:$GJ$2)),"-")</f>
        <v>-</v>
      </c>
      <c r="L89" s="390">
        <f t="shared" ca="1" si="130"/>
        <v>4</v>
      </c>
      <c r="M89" s="390" t="str">
        <f t="shared" ca="1" si="131"/>
        <v>-</v>
      </c>
      <c r="N89" s="455">
        <f t="shared" si="132"/>
        <v>0</v>
      </c>
      <c r="O89" s="454">
        <f t="shared" si="133"/>
        <v>0</v>
      </c>
      <c r="P89" s="162">
        <f t="shared" si="134"/>
        <v>0</v>
      </c>
      <c r="Q89" s="453">
        <f t="shared" si="135"/>
        <v>0</v>
      </c>
      <c r="R89" s="452">
        <f t="shared" si="136"/>
        <v>0</v>
      </c>
      <c r="S89" s="451">
        <f t="shared" si="137"/>
        <v>0</v>
      </c>
      <c r="T89" s="368">
        <f t="shared" si="138"/>
        <v>0</v>
      </c>
      <c r="U89" s="163">
        <f t="shared" si="139"/>
        <v>0</v>
      </c>
      <c r="V89" s="369">
        <f t="shared" si="140"/>
        <v>1</v>
      </c>
      <c r="W89" s="164">
        <f t="shared" si="141"/>
        <v>0.25</v>
      </c>
      <c r="X89" s="165">
        <f t="array" ref="X89">SUM(1*(BC$5:GJ$5=BC89:GJ89))-1</f>
        <v>2</v>
      </c>
      <c r="Y89" s="166">
        <f t="shared" si="142"/>
        <v>0.5</v>
      </c>
      <c r="Z89" s="395">
        <f t="shared" si="143"/>
        <v>8</v>
      </c>
      <c r="AA89" s="395">
        <f t="shared" si="144"/>
        <v>9.75</v>
      </c>
      <c r="AB89" s="403">
        <f t="shared" si="145"/>
        <v>0.82051282051282048</v>
      </c>
      <c r="AC89" s="3487">
        <f t="shared" si="99"/>
        <v>0</v>
      </c>
      <c r="AD89" s="3488">
        <f t="shared" si="100"/>
        <v>0</v>
      </c>
      <c r="AE89" s="3489">
        <f t="shared" si="101"/>
        <v>0</v>
      </c>
      <c r="AF89" s="3490">
        <f t="shared" si="102"/>
        <v>0</v>
      </c>
      <c r="AG89" s="3491">
        <f t="shared" si="103"/>
        <v>0</v>
      </c>
      <c r="AH89" s="3492">
        <f t="shared" si="104"/>
        <v>0</v>
      </c>
      <c r="AI89" s="3493">
        <f t="shared" si="105"/>
        <v>2</v>
      </c>
      <c r="AJ89" s="3494">
        <f t="shared" si="106"/>
        <v>0</v>
      </c>
      <c r="AK89" s="3495">
        <f t="shared" si="107"/>
        <v>1</v>
      </c>
      <c r="AL89" s="3496">
        <f t="shared" si="108"/>
        <v>0</v>
      </c>
      <c r="AM89" s="3497">
        <f t="shared" si="109"/>
        <v>0</v>
      </c>
      <c r="AN89" s="3498">
        <f t="shared" si="110"/>
        <v>0</v>
      </c>
      <c r="AO89" s="3499">
        <f t="shared" si="111"/>
        <v>1</v>
      </c>
      <c r="AP89" s="3500">
        <f t="shared" si="112"/>
        <v>0</v>
      </c>
      <c r="AQ89" s="3487">
        <f t="shared" si="113"/>
        <v>0</v>
      </c>
      <c r="AR89" s="3488">
        <f t="shared" si="114"/>
        <v>0</v>
      </c>
      <c r="AS89" s="3489">
        <f t="shared" si="115"/>
        <v>0</v>
      </c>
      <c r="AT89" s="3490">
        <f t="shared" si="116"/>
        <v>0</v>
      </c>
      <c r="AU89" s="3491">
        <f t="shared" si="117"/>
        <v>0</v>
      </c>
      <c r="AV89" s="3492">
        <f t="shared" si="118"/>
        <v>0</v>
      </c>
      <c r="AW89" s="3493">
        <f t="shared" si="119"/>
        <v>0</v>
      </c>
      <c r="AX89" s="3494">
        <f t="shared" si="120"/>
        <v>0</v>
      </c>
      <c r="AY89" s="3495">
        <f t="shared" si="121"/>
        <v>0</v>
      </c>
      <c r="AZ89" s="3496">
        <f t="shared" si="122"/>
        <v>0</v>
      </c>
      <c r="BA89" s="3497">
        <f t="shared" si="123"/>
        <v>0</v>
      </c>
      <c r="BB89" s="3498">
        <f t="shared" si="124"/>
        <v>0</v>
      </c>
      <c r="BC89" s="100"/>
      <c r="BD89" s="101"/>
      <c r="BE89" s="101"/>
      <c r="BF89" s="112"/>
      <c r="BG89" s="112"/>
      <c r="BH89" s="112"/>
      <c r="BI89" s="112"/>
      <c r="BJ89" s="112"/>
      <c r="BK89" s="112"/>
      <c r="BL89" s="112"/>
      <c r="BM89" s="112"/>
      <c r="BN89" s="104"/>
      <c r="BO89" s="104"/>
      <c r="BP89" s="104"/>
      <c r="BQ89" s="104"/>
      <c r="BR89" s="104"/>
      <c r="BS89" s="104"/>
      <c r="BT89" s="104"/>
      <c r="BU89" s="104"/>
      <c r="BV89" s="105"/>
      <c r="BW89" s="105"/>
      <c r="BX89" s="105"/>
      <c r="BY89" s="105"/>
      <c r="BZ89" s="105"/>
      <c r="CA89" s="105"/>
      <c r="CB89" s="105"/>
      <c r="CC89" s="105">
        <v>9</v>
      </c>
      <c r="CD89" s="105">
        <v>8</v>
      </c>
      <c r="CE89" s="105"/>
      <c r="CF89" s="106"/>
      <c r="CG89" s="106"/>
      <c r="CH89" s="106"/>
      <c r="CI89" s="106"/>
      <c r="CJ89" s="106"/>
      <c r="CK89" s="106"/>
      <c r="CL89" s="106">
        <v>5</v>
      </c>
      <c r="CM89" s="106"/>
      <c r="CN89" s="106"/>
      <c r="CO89" s="106"/>
      <c r="CP89" s="106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8">
        <v>10</v>
      </c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02"/>
      <c r="EA89" s="102"/>
      <c r="EB89" s="102"/>
      <c r="EC89" s="110"/>
      <c r="ED89" s="110"/>
      <c r="EE89" s="110"/>
      <c r="EF89" s="110"/>
      <c r="EG89" s="110"/>
      <c r="EH89" s="110"/>
      <c r="EI89" s="110"/>
      <c r="EJ89" s="110"/>
      <c r="EK89" s="110"/>
      <c r="EL89" s="110"/>
      <c r="EM89" s="373"/>
      <c r="EN89" s="373"/>
      <c r="EO89" s="373"/>
      <c r="EP89" s="373"/>
      <c r="EQ89" s="373"/>
      <c r="ER89" s="373"/>
      <c r="ES89" s="526"/>
      <c r="ET89" s="526"/>
      <c r="EU89" s="526"/>
      <c r="EV89" s="526"/>
      <c r="EW89" s="526"/>
      <c r="EX89" s="526"/>
      <c r="EY89" s="526"/>
      <c r="EZ89" s="526"/>
      <c r="FA89" s="649"/>
      <c r="FB89" s="649"/>
      <c r="FC89" s="649"/>
      <c r="FD89" s="649"/>
      <c r="FE89" s="649"/>
      <c r="FF89" s="649"/>
      <c r="FG89" s="649"/>
      <c r="FH89" s="649"/>
      <c r="FI89" s="649"/>
      <c r="FJ89" s="649"/>
      <c r="FK89" s="649"/>
      <c r="FL89" s="649"/>
      <c r="FM89" s="649"/>
      <c r="FN89" s="649"/>
      <c r="FO89" s="768"/>
      <c r="FP89" s="768"/>
      <c r="FQ89" s="768"/>
      <c r="FR89" s="768"/>
      <c r="FS89" s="768"/>
      <c r="FT89" s="768"/>
      <c r="FU89" s="768"/>
      <c r="FV89" s="768"/>
      <c r="FW89" s="768"/>
      <c r="FX89" s="768"/>
      <c r="FY89" s="768"/>
      <c r="FZ89" s="768"/>
      <c r="GA89" s="768"/>
      <c r="GB89" s="768"/>
      <c r="GC89" s="1663"/>
      <c r="GD89" s="1663"/>
      <c r="GE89" s="1663"/>
      <c r="GF89" s="1663"/>
      <c r="GG89" s="1663"/>
      <c r="GH89" s="1663"/>
      <c r="GI89" s="1663"/>
      <c r="GJ89" s="1667"/>
    </row>
    <row r="90" spans="1:192" s="489" customFormat="1" ht="11.1" customHeight="1" x14ac:dyDescent="0.2">
      <c r="A90" s="641" t="s">
        <v>101</v>
      </c>
      <c r="B90" s="60" t="s">
        <v>141</v>
      </c>
      <c r="C90" s="458">
        <f t="shared" si="125"/>
        <v>70</v>
      </c>
      <c r="D90" s="457">
        <f t="shared" si="126"/>
        <v>0.51094890510948909</v>
      </c>
      <c r="E90" s="413">
        <f t="array" ref="E90">MIN(IF(BC90:GJ90&gt;=1,$BC$3:$GJ$3))</f>
        <v>39445</v>
      </c>
      <c r="F90" s="410">
        <f t="array" ref="F90">MAX(IF(BC90:GJ90&gt;=1,$BC$3:$GJ$3))</f>
        <v>43462</v>
      </c>
      <c r="G90" s="452">
        <f t="shared" si="127"/>
        <v>9</v>
      </c>
      <c r="H90" s="456">
        <f t="shared" si="128"/>
        <v>0.12857142857142856</v>
      </c>
      <c r="I90" s="639">
        <f t="shared" si="129"/>
        <v>0.6</v>
      </c>
      <c r="J90" s="381">
        <f t="array" ref="J90">IF((G90&gt;=1),MAX(IF(BC90:GJ90=1,$BC$3:$GJ$3)),"-")</f>
        <v>43224</v>
      </c>
      <c r="K90" s="775">
        <f t="array" ref="K90">IF((G90&gt;=1),MAX(IF(BC90:GJ90=1,$BC$2:$GJ$2)),"-")</f>
        <v>127</v>
      </c>
      <c r="L90" s="390">
        <f t="shared" ca="1" si="130"/>
        <v>5</v>
      </c>
      <c r="M90" s="390">
        <f t="shared" ca="1" si="131"/>
        <v>10</v>
      </c>
      <c r="N90" s="455">
        <f t="shared" si="132"/>
        <v>6</v>
      </c>
      <c r="O90" s="454">
        <f t="shared" si="133"/>
        <v>8.5714285714285715E-2</v>
      </c>
      <c r="P90" s="162">
        <f t="shared" si="134"/>
        <v>8</v>
      </c>
      <c r="Q90" s="453">
        <f t="shared" si="135"/>
        <v>0.11428571428571428</v>
      </c>
      <c r="R90" s="452">
        <f t="shared" si="136"/>
        <v>23</v>
      </c>
      <c r="S90" s="451">
        <f t="shared" si="137"/>
        <v>0.32857142857142857</v>
      </c>
      <c r="T90" s="368">
        <f t="shared" si="138"/>
        <v>28</v>
      </c>
      <c r="U90" s="163">
        <f t="shared" si="139"/>
        <v>0.4</v>
      </c>
      <c r="V90" s="369">
        <f t="shared" si="140"/>
        <v>45</v>
      </c>
      <c r="W90" s="164">
        <f t="shared" si="141"/>
        <v>0.6428571428571429</v>
      </c>
      <c r="X90" s="165">
        <f t="array" ref="X90">SUM(1*(BC$5:GJ$5=BC90:GJ90))-1</f>
        <v>2</v>
      </c>
      <c r="Y90" s="166">
        <f t="shared" si="142"/>
        <v>2.8571428571428571E-2</v>
      </c>
      <c r="Z90" s="395">
        <f t="shared" si="143"/>
        <v>5.7571428571428571</v>
      </c>
      <c r="AA90" s="395">
        <f t="shared" si="144"/>
        <v>12.985714285714286</v>
      </c>
      <c r="AB90" s="403">
        <f t="shared" si="145"/>
        <v>0.44334433443344334</v>
      </c>
      <c r="AC90" s="3487">
        <f t="shared" si="99"/>
        <v>0</v>
      </c>
      <c r="AD90" s="3488">
        <f t="shared" si="100"/>
        <v>0</v>
      </c>
      <c r="AE90" s="3489">
        <f t="shared" si="101"/>
        <v>3</v>
      </c>
      <c r="AF90" s="3490">
        <f t="shared" si="102"/>
        <v>0</v>
      </c>
      <c r="AG90" s="3491">
        <f t="shared" si="103"/>
        <v>6</v>
      </c>
      <c r="AH90" s="3492">
        <f t="shared" si="104"/>
        <v>1</v>
      </c>
      <c r="AI90" s="3493">
        <f t="shared" si="105"/>
        <v>2</v>
      </c>
      <c r="AJ90" s="3494">
        <f t="shared" si="106"/>
        <v>0</v>
      </c>
      <c r="AK90" s="3495">
        <f t="shared" si="107"/>
        <v>8</v>
      </c>
      <c r="AL90" s="3496">
        <f t="shared" si="108"/>
        <v>2</v>
      </c>
      <c r="AM90" s="3497">
        <f t="shared" si="109"/>
        <v>6</v>
      </c>
      <c r="AN90" s="3498">
        <f t="shared" si="110"/>
        <v>0</v>
      </c>
      <c r="AO90" s="3499">
        <f t="shared" si="111"/>
        <v>7</v>
      </c>
      <c r="AP90" s="3500">
        <f t="shared" si="112"/>
        <v>2</v>
      </c>
      <c r="AQ90" s="3487">
        <f t="shared" si="113"/>
        <v>5</v>
      </c>
      <c r="AR90" s="3488">
        <f t="shared" si="114"/>
        <v>0</v>
      </c>
      <c r="AS90" s="3489">
        <f t="shared" si="115"/>
        <v>6</v>
      </c>
      <c r="AT90" s="3490">
        <f t="shared" si="116"/>
        <v>1</v>
      </c>
      <c r="AU90" s="3491">
        <f t="shared" si="117"/>
        <v>5</v>
      </c>
      <c r="AV90" s="3492">
        <f t="shared" si="118"/>
        <v>0</v>
      </c>
      <c r="AW90" s="3493">
        <f t="shared" si="119"/>
        <v>8</v>
      </c>
      <c r="AX90" s="3494">
        <f t="shared" si="120"/>
        <v>2</v>
      </c>
      <c r="AY90" s="3495">
        <f t="shared" si="121"/>
        <v>11</v>
      </c>
      <c r="AZ90" s="3496">
        <f t="shared" si="122"/>
        <v>1</v>
      </c>
      <c r="BA90" s="3497">
        <f t="shared" si="123"/>
        <v>3</v>
      </c>
      <c r="BB90" s="3498">
        <f t="shared" si="124"/>
        <v>0</v>
      </c>
      <c r="BC90" s="111"/>
      <c r="BD90" s="109"/>
      <c r="BE90" s="109"/>
      <c r="BF90" s="102"/>
      <c r="BG90" s="102"/>
      <c r="BH90" s="102"/>
      <c r="BI90" s="102">
        <v>7</v>
      </c>
      <c r="BJ90" s="102">
        <v>6</v>
      </c>
      <c r="BK90" s="102"/>
      <c r="BL90" s="102"/>
      <c r="BM90" s="102">
        <v>12</v>
      </c>
      <c r="BN90" s="104"/>
      <c r="BO90" s="104"/>
      <c r="BP90" s="104">
        <v>6</v>
      </c>
      <c r="BQ90" s="104">
        <v>6</v>
      </c>
      <c r="BR90" s="104">
        <v>8</v>
      </c>
      <c r="BS90" s="104">
        <v>5</v>
      </c>
      <c r="BT90" s="104">
        <v>3</v>
      </c>
      <c r="BU90" s="104">
        <v>1</v>
      </c>
      <c r="BV90" s="105"/>
      <c r="BW90" s="105"/>
      <c r="BX90" s="105"/>
      <c r="BY90" s="105">
        <v>4</v>
      </c>
      <c r="BZ90" s="105"/>
      <c r="CA90" s="105">
        <v>12</v>
      </c>
      <c r="CB90" s="105"/>
      <c r="CC90" s="105"/>
      <c r="CD90" s="105"/>
      <c r="CE90" s="105"/>
      <c r="CF90" s="106"/>
      <c r="CG90" s="106"/>
      <c r="CH90" s="106">
        <v>5</v>
      </c>
      <c r="CI90" s="106">
        <v>10</v>
      </c>
      <c r="CJ90" s="106"/>
      <c r="CK90" s="106">
        <v>4</v>
      </c>
      <c r="CL90" s="106">
        <v>2</v>
      </c>
      <c r="CM90" s="106">
        <v>1</v>
      </c>
      <c r="CN90" s="106">
        <v>2</v>
      </c>
      <c r="CO90" s="106">
        <v>1</v>
      </c>
      <c r="CP90" s="106">
        <v>4</v>
      </c>
      <c r="CQ90" s="107">
        <v>4</v>
      </c>
      <c r="CR90" s="107"/>
      <c r="CS90" s="107">
        <v>3</v>
      </c>
      <c r="CT90" s="107">
        <v>7</v>
      </c>
      <c r="CU90" s="107">
        <v>12</v>
      </c>
      <c r="CV90" s="107">
        <v>3</v>
      </c>
      <c r="CW90" s="107"/>
      <c r="CX90" s="107"/>
      <c r="CY90" s="107">
        <v>3</v>
      </c>
      <c r="CZ90" s="107"/>
      <c r="DA90" s="108">
        <v>8</v>
      </c>
      <c r="DB90" s="108"/>
      <c r="DC90" s="108">
        <v>4</v>
      </c>
      <c r="DD90" s="108"/>
      <c r="DE90" s="108">
        <v>1</v>
      </c>
      <c r="DF90" s="108"/>
      <c r="DG90" s="108">
        <v>3</v>
      </c>
      <c r="DH90" s="108"/>
      <c r="DI90" s="108">
        <v>1</v>
      </c>
      <c r="DJ90" s="108"/>
      <c r="DK90" s="108">
        <v>10</v>
      </c>
      <c r="DL90" s="108"/>
      <c r="DM90" s="108">
        <v>6</v>
      </c>
      <c r="DN90" s="109"/>
      <c r="DO90" s="109">
        <v>6</v>
      </c>
      <c r="DP90" s="109">
        <v>10</v>
      </c>
      <c r="DQ90" s="109"/>
      <c r="DR90" s="109">
        <v>3</v>
      </c>
      <c r="DS90" s="109"/>
      <c r="DT90" s="109"/>
      <c r="DU90" s="109"/>
      <c r="DV90" s="109">
        <v>2</v>
      </c>
      <c r="DW90" s="109"/>
      <c r="DX90" s="109"/>
      <c r="DY90" s="109">
        <v>8</v>
      </c>
      <c r="DZ90" s="102"/>
      <c r="EA90" s="102">
        <v>2</v>
      </c>
      <c r="EB90" s="102"/>
      <c r="EC90" s="110"/>
      <c r="ED90" s="110">
        <v>4</v>
      </c>
      <c r="EE90" s="110"/>
      <c r="EF90" s="110"/>
      <c r="EG90" s="110"/>
      <c r="EH90" s="110">
        <v>5</v>
      </c>
      <c r="EI90" s="110">
        <v>1</v>
      </c>
      <c r="EJ90" s="110">
        <v>9</v>
      </c>
      <c r="EK90" s="110">
        <v>7</v>
      </c>
      <c r="EL90" s="110"/>
      <c r="EM90" s="373"/>
      <c r="EN90" s="373">
        <v>9</v>
      </c>
      <c r="EO90" s="373"/>
      <c r="EP90" s="373"/>
      <c r="EQ90" s="373">
        <v>7</v>
      </c>
      <c r="ER90" s="373"/>
      <c r="ES90" s="526">
        <v>6</v>
      </c>
      <c r="ET90" s="526">
        <v>8</v>
      </c>
      <c r="EU90" s="526"/>
      <c r="EV90" s="526"/>
      <c r="EW90" s="526"/>
      <c r="EX90" s="526"/>
      <c r="EY90" s="526">
        <v>6</v>
      </c>
      <c r="EZ90" s="526"/>
      <c r="FA90" s="649"/>
      <c r="FB90" s="649"/>
      <c r="FC90" s="649"/>
      <c r="FD90" s="649"/>
      <c r="FE90" s="649">
        <v>2</v>
      </c>
      <c r="FF90" s="649"/>
      <c r="FG90" s="649">
        <v>4</v>
      </c>
      <c r="FH90" s="649">
        <v>13</v>
      </c>
      <c r="FI90" s="649">
        <v>4</v>
      </c>
      <c r="FJ90" s="649">
        <v>4</v>
      </c>
      <c r="FK90" s="649">
        <v>2</v>
      </c>
      <c r="FL90" s="649">
        <v>1</v>
      </c>
      <c r="FM90" s="649">
        <v>1</v>
      </c>
      <c r="FN90" s="649"/>
      <c r="FO90" s="768"/>
      <c r="FP90" s="768">
        <v>19</v>
      </c>
      <c r="FQ90" s="768">
        <v>11</v>
      </c>
      <c r="FR90" s="768">
        <v>3</v>
      </c>
      <c r="FS90" s="768">
        <v>9</v>
      </c>
      <c r="FT90" s="768"/>
      <c r="FU90" s="768">
        <v>5</v>
      </c>
      <c r="FV90" s="768">
        <v>10</v>
      </c>
      <c r="FW90" s="768">
        <v>10</v>
      </c>
      <c r="FX90" s="768">
        <v>7</v>
      </c>
      <c r="FY90" s="768">
        <v>1</v>
      </c>
      <c r="FZ90" s="768">
        <v>7</v>
      </c>
      <c r="GA90" s="768"/>
      <c r="GB90" s="768">
        <v>3</v>
      </c>
      <c r="GC90" s="1663"/>
      <c r="GD90" s="1663"/>
      <c r="GE90" s="1663">
        <v>8</v>
      </c>
      <c r="GF90" s="1663"/>
      <c r="GG90" s="1663">
        <v>10</v>
      </c>
      <c r="GH90" s="1663">
        <v>12</v>
      </c>
      <c r="GI90" s="1663"/>
      <c r="GJ90" s="1667"/>
    </row>
    <row r="91" spans="1:192" s="489" customFormat="1" ht="11.1" customHeight="1" x14ac:dyDescent="0.2">
      <c r="A91" s="641" t="s">
        <v>159</v>
      </c>
      <c r="B91" s="63" t="s">
        <v>192</v>
      </c>
      <c r="C91" s="458">
        <f t="shared" si="125"/>
        <v>106</v>
      </c>
      <c r="D91" s="457">
        <f t="shared" si="126"/>
        <v>0.77372262773722633</v>
      </c>
      <c r="E91" s="413">
        <f t="array" ref="E91">MIN(IF(BC91:GJ91&gt;=1,$BC$3:$GJ$3))</f>
        <v>39389</v>
      </c>
      <c r="F91" s="410">
        <f t="array" ref="F91">MAX(IF(BC91:GJ91&gt;=1,$BC$3:$GJ$3))</f>
        <v>43490</v>
      </c>
      <c r="G91" s="452">
        <f t="shared" si="127"/>
        <v>13</v>
      </c>
      <c r="H91" s="456">
        <f t="shared" si="128"/>
        <v>0.12264150943396226</v>
      </c>
      <c r="I91" s="639">
        <f t="shared" si="129"/>
        <v>0.52</v>
      </c>
      <c r="J91" s="381">
        <f t="array" ref="J91">IF((G91&gt;=1),MAX(IF(BC91:GJ91=1,$BC$3:$GJ$3)),"-")</f>
        <v>43105</v>
      </c>
      <c r="K91" s="775">
        <f t="array" ref="K91">IF((G91&gt;=1),MAX(IF(BC91:GJ91=1,$BC$2:$GJ$2)),"-")</f>
        <v>122</v>
      </c>
      <c r="L91" s="390">
        <f t="shared" ca="1" si="130"/>
        <v>14</v>
      </c>
      <c r="M91" s="390">
        <f t="shared" ca="1" si="131"/>
        <v>15</v>
      </c>
      <c r="N91" s="455">
        <f t="shared" si="132"/>
        <v>12</v>
      </c>
      <c r="O91" s="454">
        <f t="shared" si="133"/>
        <v>0.11320754716981132</v>
      </c>
      <c r="P91" s="162">
        <f t="shared" si="134"/>
        <v>7</v>
      </c>
      <c r="Q91" s="453">
        <f t="shared" si="135"/>
        <v>6.6037735849056603E-2</v>
      </c>
      <c r="R91" s="452">
        <f t="shared" si="136"/>
        <v>32</v>
      </c>
      <c r="S91" s="451">
        <f t="shared" si="137"/>
        <v>0.30188679245283018</v>
      </c>
      <c r="T91" s="368">
        <f t="shared" si="138"/>
        <v>36</v>
      </c>
      <c r="U91" s="163">
        <f t="shared" si="139"/>
        <v>0.33962264150943394</v>
      </c>
      <c r="V91" s="369">
        <f t="shared" si="140"/>
        <v>58</v>
      </c>
      <c r="W91" s="164">
        <f t="shared" si="141"/>
        <v>0.54716981132075471</v>
      </c>
      <c r="X91" s="165">
        <f t="array" ref="X91">SUM(1*(BC$5:GJ$5=BC91:GJ91))-1</f>
        <v>7</v>
      </c>
      <c r="Y91" s="166">
        <f t="shared" si="142"/>
        <v>6.6037735849056603E-2</v>
      </c>
      <c r="Z91" s="395">
        <f t="shared" si="143"/>
        <v>6.5377358490566042</v>
      </c>
      <c r="AA91" s="395">
        <f t="shared" si="144"/>
        <v>13.018867924528301</v>
      </c>
      <c r="AB91" s="403">
        <f t="shared" si="145"/>
        <v>0.50217391304347836</v>
      </c>
      <c r="AC91" s="3487">
        <f t="shared" si="99"/>
        <v>0</v>
      </c>
      <c r="AD91" s="3488">
        <f t="shared" si="100"/>
        <v>0</v>
      </c>
      <c r="AE91" s="3489">
        <f t="shared" si="101"/>
        <v>6</v>
      </c>
      <c r="AF91" s="3490">
        <f t="shared" si="102"/>
        <v>1</v>
      </c>
      <c r="AG91" s="3491">
        <f t="shared" si="103"/>
        <v>8</v>
      </c>
      <c r="AH91" s="3492">
        <f t="shared" si="104"/>
        <v>0</v>
      </c>
      <c r="AI91" s="3493">
        <f t="shared" si="105"/>
        <v>9</v>
      </c>
      <c r="AJ91" s="3494">
        <f t="shared" si="106"/>
        <v>1</v>
      </c>
      <c r="AK91" s="3495">
        <f t="shared" si="107"/>
        <v>10</v>
      </c>
      <c r="AL91" s="3496">
        <f t="shared" si="108"/>
        <v>2</v>
      </c>
      <c r="AM91" s="3497">
        <f t="shared" si="109"/>
        <v>8</v>
      </c>
      <c r="AN91" s="3498">
        <f t="shared" si="110"/>
        <v>0</v>
      </c>
      <c r="AO91" s="3499">
        <f t="shared" si="111"/>
        <v>10</v>
      </c>
      <c r="AP91" s="3500">
        <f t="shared" si="112"/>
        <v>2</v>
      </c>
      <c r="AQ91" s="3487">
        <f t="shared" si="113"/>
        <v>9</v>
      </c>
      <c r="AR91" s="3488">
        <f t="shared" si="114"/>
        <v>0</v>
      </c>
      <c r="AS91" s="3489">
        <f t="shared" si="115"/>
        <v>12</v>
      </c>
      <c r="AT91" s="3490">
        <f t="shared" si="116"/>
        <v>3</v>
      </c>
      <c r="AU91" s="3491">
        <f t="shared" si="117"/>
        <v>9</v>
      </c>
      <c r="AV91" s="3492">
        <f t="shared" si="118"/>
        <v>2</v>
      </c>
      <c r="AW91" s="3493">
        <f t="shared" si="119"/>
        <v>6</v>
      </c>
      <c r="AX91" s="3494">
        <f t="shared" si="120"/>
        <v>0</v>
      </c>
      <c r="AY91" s="3495">
        <f t="shared" si="121"/>
        <v>12</v>
      </c>
      <c r="AZ91" s="3496">
        <f t="shared" si="122"/>
        <v>2</v>
      </c>
      <c r="BA91" s="3497">
        <f t="shared" si="123"/>
        <v>7</v>
      </c>
      <c r="BB91" s="3498">
        <f t="shared" si="124"/>
        <v>0</v>
      </c>
      <c r="BC91" s="100"/>
      <c r="BD91" s="101"/>
      <c r="BE91" s="101"/>
      <c r="BF91" s="102"/>
      <c r="BG91" s="102">
        <v>1</v>
      </c>
      <c r="BH91" s="102"/>
      <c r="BI91" s="102">
        <v>2</v>
      </c>
      <c r="BJ91" s="102">
        <v>3</v>
      </c>
      <c r="BK91" s="102">
        <v>11</v>
      </c>
      <c r="BL91" s="102">
        <v>6</v>
      </c>
      <c r="BM91" s="102">
        <v>9</v>
      </c>
      <c r="BN91" s="104">
        <v>13</v>
      </c>
      <c r="BO91" s="104">
        <v>8</v>
      </c>
      <c r="BP91" s="104">
        <v>2</v>
      </c>
      <c r="BQ91" s="104">
        <v>7</v>
      </c>
      <c r="BR91" s="104">
        <v>5</v>
      </c>
      <c r="BS91" s="104">
        <v>4</v>
      </c>
      <c r="BT91" s="104">
        <v>9</v>
      </c>
      <c r="BU91" s="104">
        <v>5</v>
      </c>
      <c r="BV91" s="105">
        <v>9</v>
      </c>
      <c r="BW91" s="105">
        <v>3</v>
      </c>
      <c r="BX91" s="105">
        <v>6</v>
      </c>
      <c r="BY91" s="105">
        <v>2</v>
      </c>
      <c r="BZ91" s="105">
        <v>6</v>
      </c>
      <c r="CA91" s="105">
        <v>6</v>
      </c>
      <c r="CB91" s="105">
        <v>4</v>
      </c>
      <c r="CC91" s="105"/>
      <c r="CD91" s="105">
        <v>1</v>
      </c>
      <c r="CE91" s="105">
        <v>5</v>
      </c>
      <c r="CF91" s="106">
        <v>5</v>
      </c>
      <c r="CG91" s="106">
        <v>4</v>
      </c>
      <c r="CH91" s="106">
        <v>2</v>
      </c>
      <c r="CI91" s="106">
        <v>12</v>
      </c>
      <c r="CJ91" s="106">
        <v>1</v>
      </c>
      <c r="CK91" s="106">
        <v>2</v>
      </c>
      <c r="CL91" s="106">
        <v>1</v>
      </c>
      <c r="CM91" s="106">
        <v>9</v>
      </c>
      <c r="CN91" s="106"/>
      <c r="CO91" s="106">
        <v>3</v>
      </c>
      <c r="CP91" s="106">
        <v>2</v>
      </c>
      <c r="CQ91" s="107"/>
      <c r="CR91" s="107">
        <v>2</v>
      </c>
      <c r="CS91" s="107">
        <v>5</v>
      </c>
      <c r="CT91" s="107">
        <v>4</v>
      </c>
      <c r="CU91" s="107">
        <v>10</v>
      </c>
      <c r="CV91" s="107">
        <v>5</v>
      </c>
      <c r="CW91" s="107">
        <v>5</v>
      </c>
      <c r="CX91" s="107">
        <v>7</v>
      </c>
      <c r="CY91" s="107"/>
      <c r="CZ91" s="107">
        <v>10</v>
      </c>
      <c r="DA91" s="108"/>
      <c r="DB91" s="108">
        <v>6</v>
      </c>
      <c r="DC91" s="108">
        <v>12</v>
      </c>
      <c r="DD91" s="108"/>
      <c r="DE91" s="108">
        <v>12</v>
      </c>
      <c r="DF91" s="108">
        <v>7</v>
      </c>
      <c r="DG91" s="108">
        <v>7</v>
      </c>
      <c r="DH91" s="108">
        <v>1</v>
      </c>
      <c r="DI91" s="108">
        <v>10</v>
      </c>
      <c r="DJ91" s="108">
        <v>3</v>
      </c>
      <c r="DK91" s="108"/>
      <c r="DL91" s="108">
        <v>9</v>
      </c>
      <c r="DM91" s="108">
        <v>1</v>
      </c>
      <c r="DN91" s="109">
        <v>3</v>
      </c>
      <c r="DO91" s="109">
        <v>16</v>
      </c>
      <c r="DP91" s="109"/>
      <c r="DQ91" s="109"/>
      <c r="DR91" s="109">
        <v>10</v>
      </c>
      <c r="DS91" s="109"/>
      <c r="DT91" s="109">
        <v>14</v>
      </c>
      <c r="DU91" s="109">
        <v>10</v>
      </c>
      <c r="DV91" s="109">
        <v>11</v>
      </c>
      <c r="DW91" s="109">
        <v>17</v>
      </c>
      <c r="DX91" s="109">
        <v>4</v>
      </c>
      <c r="DY91" s="109">
        <v>7</v>
      </c>
      <c r="DZ91" s="102"/>
      <c r="EA91" s="102">
        <v>10</v>
      </c>
      <c r="EB91" s="102">
        <v>1</v>
      </c>
      <c r="EC91" s="110">
        <v>14</v>
      </c>
      <c r="ED91" s="110">
        <v>1</v>
      </c>
      <c r="EE91" s="110">
        <v>4</v>
      </c>
      <c r="EF91" s="110">
        <v>15</v>
      </c>
      <c r="EG91" s="110">
        <v>8</v>
      </c>
      <c r="EH91" s="110">
        <v>1</v>
      </c>
      <c r="EI91" s="110">
        <v>2</v>
      </c>
      <c r="EJ91" s="110">
        <v>2</v>
      </c>
      <c r="EK91" s="110">
        <v>11</v>
      </c>
      <c r="EL91" s="110">
        <v>9</v>
      </c>
      <c r="EM91" s="373"/>
      <c r="EN91" s="373"/>
      <c r="EO91" s="373">
        <v>8</v>
      </c>
      <c r="EP91" s="373"/>
      <c r="EQ91" s="373">
        <v>6</v>
      </c>
      <c r="ER91" s="373"/>
      <c r="ES91" s="526">
        <v>1</v>
      </c>
      <c r="ET91" s="526">
        <v>11</v>
      </c>
      <c r="EU91" s="526">
        <v>4</v>
      </c>
      <c r="EV91" s="526">
        <v>8</v>
      </c>
      <c r="EW91" s="526">
        <v>1</v>
      </c>
      <c r="EX91" s="526">
        <v>2</v>
      </c>
      <c r="EY91" s="526"/>
      <c r="EZ91" s="526">
        <v>2</v>
      </c>
      <c r="FA91" s="649">
        <v>18</v>
      </c>
      <c r="FB91" s="649"/>
      <c r="FC91" s="649"/>
      <c r="FD91" s="649">
        <v>13</v>
      </c>
      <c r="FE91" s="649"/>
      <c r="FF91" s="649">
        <v>4</v>
      </c>
      <c r="FG91" s="649"/>
      <c r="FH91" s="649"/>
      <c r="FI91" s="649"/>
      <c r="FJ91" s="649">
        <v>8</v>
      </c>
      <c r="FK91" s="649"/>
      <c r="FL91" s="649">
        <v>9</v>
      </c>
      <c r="FM91" s="649"/>
      <c r="FN91" s="649">
        <v>11</v>
      </c>
      <c r="FO91" s="768">
        <v>12</v>
      </c>
      <c r="FP91" s="768">
        <v>6</v>
      </c>
      <c r="FQ91" s="768">
        <v>1</v>
      </c>
      <c r="FR91" s="768">
        <v>12</v>
      </c>
      <c r="FS91" s="768"/>
      <c r="FT91" s="768">
        <v>1</v>
      </c>
      <c r="FU91" s="768">
        <v>10</v>
      </c>
      <c r="FV91" s="768">
        <v>9</v>
      </c>
      <c r="FW91" s="768">
        <v>13</v>
      </c>
      <c r="FX91" s="768">
        <v>6</v>
      </c>
      <c r="FY91" s="768">
        <v>7</v>
      </c>
      <c r="FZ91" s="768">
        <v>6</v>
      </c>
      <c r="GA91" s="768"/>
      <c r="GB91" s="768">
        <v>10</v>
      </c>
      <c r="GC91" s="1663">
        <v>14</v>
      </c>
      <c r="GD91" s="1663">
        <v>7</v>
      </c>
      <c r="GE91" s="1663">
        <v>3</v>
      </c>
      <c r="GF91" s="1663">
        <v>7</v>
      </c>
      <c r="GG91" s="1663">
        <v>3</v>
      </c>
      <c r="GH91" s="1663">
        <v>2</v>
      </c>
      <c r="GI91" s="1663">
        <v>4</v>
      </c>
      <c r="GJ91" s="1667"/>
    </row>
    <row r="92" spans="1:192" s="522" customFormat="1" ht="11.1" customHeight="1" x14ac:dyDescent="0.2">
      <c r="A92" s="641"/>
      <c r="B92" s="59" t="s">
        <v>40</v>
      </c>
      <c r="C92" s="458">
        <f t="shared" si="125"/>
        <v>1</v>
      </c>
      <c r="D92" s="457">
        <f t="shared" si="126"/>
        <v>7.2992700729927005E-3</v>
      </c>
      <c r="E92" s="413">
        <f t="array" ref="E92">MIN(IF(BC92:GJ92&gt;=1,$BC$3:$GJ$3))</f>
        <v>39745</v>
      </c>
      <c r="F92" s="410">
        <f t="array" ref="F92">MAX(IF(BC92:GJ92&gt;=1,$BC$3:$GJ$3))</f>
        <v>39745</v>
      </c>
      <c r="G92" s="452">
        <f t="shared" si="127"/>
        <v>0</v>
      </c>
      <c r="H92" s="456">
        <f t="shared" si="128"/>
        <v>0</v>
      </c>
      <c r="I92" s="639" t="str">
        <f t="shared" si="129"/>
        <v>-</v>
      </c>
      <c r="J92" s="381" t="str">
        <f t="array" ref="J92">IF((G92&gt;=1),MAX(IF(BC92:GJ92=1,$BC$3:$GJ$3)),"-")</f>
        <v>-</v>
      </c>
      <c r="K92" s="775" t="str">
        <f t="array" ref="K92">IF((G92&gt;=1),MAX(IF(BC92:GJ92=1,$BC$2:$GJ$2)),"-")</f>
        <v>-</v>
      </c>
      <c r="L92" s="390">
        <f t="shared" ca="1" si="130"/>
        <v>1</v>
      </c>
      <c r="M92" s="390" t="str">
        <f t="shared" ca="1" si="131"/>
        <v>-</v>
      </c>
      <c r="N92" s="455">
        <f t="shared" si="132"/>
        <v>0</v>
      </c>
      <c r="O92" s="454">
        <f t="shared" si="133"/>
        <v>0</v>
      </c>
      <c r="P92" s="162">
        <f t="shared" si="134"/>
        <v>0</v>
      </c>
      <c r="Q92" s="453">
        <f t="shared" si="135"/>
        <v>0</v>
      </c>
      <c r="R92" s="452">
        <f t="shared" si="136"/>
        <v>0</v>
      </c>
      <c r="S92" s="451">
        <f t="shared" si="137"/>
        <v>0</v>
      </c>
      <c r="T92" s="368">
        <f t="shared" si="138"/>
        <v>0</v>
      </c>
      <c r="U92" s="163">
        <f t="shared" si="139"/>
        <v>0</v>
      </c>
      <c r="V92" s="369">
        <f t="shared" si="140"/>
        <v>0</v>
      </c>
      <c r="W92" s="164">
        <f t="shared" si="141"/>
        <v>0</v>
      </c>
      <c r="X92" s="165">
        <f t="array" ref="X92">SUM(1*(BC$5:GJ$5=BC92:GJ92))-1</f>
        <v>1</v>
      </c>
      <c r="Y92" s="166">
        <f t="shared" si="142"/>
        <v>1</v>
      </c>
      <c r="Z92" s="395">
        <f t="shared" si="143"/>
        <v>9</v>
      </c>
      <c r="AA92" s="395">
        <f t="shared" si="144"/>
        <v>9</v>
      </c>
      <c r="AB92" s="403">
        <f t="shared" si="145"/>
        <v>1</v>
      </c>
      <c r="AC92" s="3487">
        <f t="shared" si="99"/>
        <v>0</v>
      </c>
      <c r="AD92" s="3488">
        <f t="shared" si="100"/>
        <v>0</v>
      </c>
      <c r="AE92" s="3489">
        <f t="shared" si="101"/>
        <v>0</v>
      </c>
      <c r="AF92" s="3490">
        <f t="shared" si="102"/>
        <v>0</v>
      </c>
      <c r="AG92" s="3491">
        <f t="shared" si="103"/>
        <v>1</v>
      </c>
      <c r="AH92" s="3492">
        <f t="shared" si="104"/>
        <v>0</v>
      </c>
      <c r="AI92" s="3493">
        <f t="shared" si="105"/>
        <v>0</v>
      </c>
      <c r="AJ92" s="3494">
        <f t="shared" si="106"/>
        <v>0</v>
      </c>
      <c r="AK92" s="3495">
        <f t="shared" si="107"/>
        <v>0</v>
      </c>
      <c r="AL92" s="3496">
        <f t="shared" si="108"/>
        <v>0</v>
      </c>
      <c r="AM92" s="3497">
        <f t="shared" si="109"/>
        <v>0</v>
      </c>
      <c r="AN92" s="3498">
        <f t="shared" si="110"/>
        <v>0</v>
      </c>
      <c r="AO92" s="3499">
        <f t="shared" si="111"/>
        <v>0</v>
      </c>
      <c r="AP92" s="3500">
        <f t="shared" si="112"/>
        <v>0</v>
      </c>
      <c r="AQ92" s="3487">
        <f t="shared" si="113"/>
        <v>0</v>
      </c>
      <c r="AR92" s="3488">
        <f t="shared" si="114"/>
        <v>0</v>
      </c>
      <c r="AS92" s="3489">
        <f t="shared" si="115"/>
        <v>0</v>
      </c>
      <c r="AT92" s="3490">
        <f t="shared" si="116"/>
        <v>0</v>
      </c>
      <c r="AU92" s="3491">
        <f t="shared" si="117"/>
        <v>0</v>
      </c>
      <c r="AV92" s="3492">
        <f t="shared" si="118"/>
        <v>0</v>
      </c>
      <c r="AW92" s="3493">
        <f t="shared" si="119"/>
        <v>0</v>
      </c>
      <c r="AX92" s="3494">
        <f t="shared" si="120"/>
        <v>0</v>
      </c>
      <c r="AY92" s="3495">
        <f t="shared" si="121"/>
        <v>0</v>
      </c>
      <c r="AZ92" s="3496">
        <f t="shared" si="122"/>
        <v>0</v>
      </c>
      <c r="BA92" s="3497">
        <f t="shared" si="123"/>
        <v>0</v>
      </c>
      <c r="BB92" s="3498">
        <f t="shared" si="124"/>
        <v>0</v>
      </c>
      <c r="BC92" s="100"/>
      <c r="BD92" s="101"/>
      <c r="BE92" s="101"/>
      <c r="BF92" s="112"/>
      <c r="BG92" s="112"/>
      <c r="BH92" s="112"/>
      <c r="BI92" s="112"/>
      <c r="BJ92" s="112"/>
      <c r="BK92" s="112"/>
      <c r="BL92" s="112"/>
      <c r="BM92" s="112"/>
      <c r="BN92" s="104"/>
      <c r="BO92" s="104">
        <v>9</v>
      </c>
      <c r="BP92" s="104"/>
      <c r="BQ92" s="104"/>
      <c r="BR92" s="104"/>
      <c r="BS92" s="104"/>
      <c r="BT92" s="104"/>
      <c r="BU92" s="104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2"/>
      <c r="EA92" s="102"/>
      <c r="EB92" s="102"/>
      <c r="EC92" s="110"/>
      <c r="ED92" s="110"/>
      <c r="EE92" s="110"/>
      <c r="EF92" s="110"/>
      <c r="EG92" s="110"/>
      <c r="EH92" s="110"/>
      <c r="EI92" s="110"/>
      <c r="EJ92" s="110"/>
      <c r="EK92" s="110"/>
      <c r="EL92" s="110"/>
      <c r="EM92" s="373"/>
      <c r="EN92" s="373"/>
      <c r="EO92" s="373"/>
      <c r="EP92" s="373"/>
      <c r="EQ92" s="373"/>
      <c r="ER92" s="373"/>
      <c r="ES92" s="526"/>
      <c r="ET92" s="526"/>
      <c r="EU92" s="526"/>
      <c r="EV92" s="526"/>
      <c r="EW92" s="526"/>
      <c r="EX92" s="526"/>
      <c r="EY92" s="526"/>
      <c r="EZ92" s="526"/>
      <c r="FA92" s="649"/>
      <c r="FB92" s="649"/>
      <c r="FC92" s="649"/>
      <c r="FD92" s="649"/>
      <c r="FE92" s="649"/>
      <c r="FF92" s="649"/>
      <c r="FG92" s="649"/>
      <c r="FH92" s="649"/>
      <c r="FI92" s="649"/>
      <c r="FJ92" s="649"/>
      <c r="FK92" s="649"/>
      <c r="FL92" s="649"/>
      <c r="FM92" s="649"/>
      <c r="FN92" s="649"/>
      <c r="FO92" s="768"/>
      <c r="FP92" s="768"/>
      <c r="FQ92" s="768"/>
      <c r="FR92" s="768"/>
      <c r="FS92" s="768"/>
      <c r="FT92" s="768"/>
      <c r="FU92" s="768"/>
      <c r="FV92" s="768"/>
      <c r="FW92" s="768"/>
      <c r="FX92" s="768"/>
      <c r="FY92" s="768"/>
      <c r="FZ92" s="768"/>
      <c r="GA92" s="768"/>
      <c r="GB92" s="768"/>
      <c r="GC92" s="1663"/>
      <c r="GD92" s="1663"/>
      <c r="GE92" s="1663"/>
      <c r="GF92" s="1663"/>
      <c r="GG92" s="1663"/>
      <c r="GH92" s="1663"/>
      <c r="GI92" s="1663"/>
      <c r="GJ92" s="1667"/>
    </row>
    <row r="93" spans="1:192" s="489" customFormat="1" ht="11.1" customHeight="1" x14ac:dyDescent="0.2">
      <c r="A93" s="641" t="s">
        <v>102</v>
      </c>
      <c r="B93" s="61" t="s">
        <v>139</v>
      </c>
      <c r="C93" s="458">
        <f t="shared" si="125"/>
        <v>28</v>
      </c>
      <c r="D93" s="457">
        <f t="shared" si="126"/>
        <v>0.20437956204379562</v>
      </c>
      <c r="E93" s="413">
        <f t="array" ref="E93">MIN(IF(BC93:GJ93&gt;=1,$BC$3:$GJ$3))</f>
        <v>39308</v>
      </c>
      <c r="F93" s="410">
        <f t="array" ref="F93">MAX(IF(BC93:GJ93&gt;=1,$BC$3:$GJ$3))</f>
        <v>42104</v>
      </c>
      <c r="G93" s="452">
        <f t="shared" si="127"/>
        <v>4</v>
      </c>
      <c r="H93" s="456">
        <f t="shared" si="128"/>
        <v>0.14285714285714285</v>
      </c>
      <c r="I93" s="639">
        <f t="shared" si="129"/>
        <v>0.8</v>
      </c>
      <c r="J93" s="381">
        <f t="array" ref="J93">IF((G93&gt;=1),MAX(IF(BC93:GJ93=1,$BC$3:$GJ$3)),"-")</f>
        <v>41558</v>
      </c>
      <c r="K93" s="775">
        <f t="array" ref="K93">IF((G93&gt;=1),MAX(IF(BC93:GJ93=1,$BC$2:$GJ$2)),"-")</f>
        <v>66</v>
      </c>
      <c r="L93" s="390">
        <f t="shared" ca="1" si="130"/>
        <v>3</v>
      </c>
      <c r="M93" s="390">
        <f t="shared" ca="1" si="131"/>
        <v>71</v>
      </c>
      <c r="N93" s="455">
        <f t="shared" si="132"/>
        <v>1</v>
      </c>
      <c r="O93" s="454">
        <f t="shared" si="133"/>
        <v>3.5714285714285712E-2</v>
      </c>
      <c r="P93" s="162">
        <f t="shared" si="134"/>
        <v>4</v>
      </c>
      <c r="Q93" s="453">
        <f t="shared" si="135"/>
        <v>0.14285714285714285</v>
      </c>
      <c r="R93" s="452">
        <f t="shared" si="136"/>
        <v>9</v>
      </c>
      <c r="S93" s="451">
        <f t="shared" si="137"/>
        <v>0.32142857142857145</v>
      </c>
      <c r="T93" s="368">
        <f t="shared" si="138"/>
        <v>11</v>
      </c>
      <c r="U93" s="163">
        <f t="shared" si="139"/>
        <v>0.39285714285714285</v>
      </c>
      <c r="V93" s="369">
        <f t="shared" si="140"/>
        <v>14</v>
      </c>
      <c r="W93" s="164">
        <f t="shared" si="141"/>
        <v>0.5</v>
      </c>
      <c r="X93" s="165">
        <f t="array" ref="X93">SUM(1*(BC$5:GJ$5=BC93:GJ93))-1</f>
        <v>2</v>
      </c>
      <c r="Y93" s="166">
        <f t="shared" si="142"/>
        <v>7.1428571428571425E-2</v>
      </c>
      <c r="Z93" s="395">
        <f t="shared" si="143"/>
        <v>6.1428571428571432</v>
      </c>
      <c r="AA93" s="395">
        <f t="shared" si="144"/>
        <v>12.464285714285714</v>
      </c>
      <c r="AB93" s="403">
        <f t="shared" si="145"/>
        <v>0.49283667621776511</v>
      </c>
      <c r="AC93" s="3487">
        <f t="shared" si="99"/>
        <v>1</v>
      </c>
      <c r="AD93" s="3488">
        <f t="shared" si="100"/>
        <v>0</v>
      </c>
      <c r="AE93" s="3489">
        <f t="shared" si="101"/>
        <v>5</v>
      </c>
      <c r="AF93" s="3490">
        <f t="shared" si="102"/>
        <v>1</v>
      </c>
      <c r="AG93" s="3491">
        <f t="shared" si="103"/>
        <v>5</v>
      </c>
      <c r="AH93" s="3492">
        <f t="shared" si="104"/>
        <v>0</v>
      </c>
      <c r="AI93" s="3493">
        <f t="shared" si="105"/>
        <v>3</v>
      </c>
      <c r="AJ93" s="3494">
        <f t="shared" si="106"/>
        <v>0</v>
      </c>
      <c r="AK93" s="3495">
        <f t="shared" si="107"/>
        <v>5</v>
      </c>
      <c r="AL93" s="3496">
        <f t="shared" si="108"/>
        <v>1</v>
      </c>
      <c r="AM93" s="3497">
        <f t="shared" si="109"/>
        <v>1</v>
      </c>
      <c r="AN93" s="3498">
        <f t="shared" si="110"/>
        <v>0</v>
      </c>
      <c r="AO93" s="3499">
        <f t="shared" si="111"/>
        <v>4</v>
      </c>
      <c r="AP93" s="3500">
        <f t="shared" si="112"/>
        <v>1</v>
      </c>
      <c r="AQ93" s="3487">
        <f t="shared" si="113"/>
        <v>2</v>
      </c>
      <c r="AR93" s="3488">
        <f t="shared" si="114"/>
        <v>1</v>
      </c>
      <c r="AS93" s="3489">
        <f t="shared" si="115"/>
        <v>2</v>
      </c>
      <c r="AT93" s="3490">
        <f t="shared" si="116"/>
        <v>0</v>
      </c>
      <c r="AU93" s="3491">
        <f t="shared" si="117"/>
        <v>0</v>
      </c>
      <c r="AV93" s="3492">
        <f t="shared" si="118"/>
        <v>0</v>
      </c>
      <c r="AW93" s="3493">
        <f t="shared" si="119"/>
        <v>0</v>
      </c>
      <c r="AX93" s="3494">
        <f t="shared" si="120"/>
        <v>0</v>
      </c>
      <c r="AY93" s="3495">
        <f t="shared" si="121"/>
        <v>0</v>
      </c>
      <c r="AZ93" s="3496">
        <f t="shared" si="122"/>
        <v>0</v>
      </c>
      <c r="BA93" s="3497">
        <f t="shared" si="123"/>
        <v>0</v>
      </c>
      <c r="BB93" s="3498">
        <f t="shared" si="124"/>
        <v>0</v>
      </c>
      <c r="BC93" s="111"/>
      <c r="BD93" s="109"/>
      <c r="BE93" s="109">
        <v>4</v>
      </c>
      <c r="BF93" s="102"/>
      <c r="BG93" s="102"/>
      <c r="BH93" s="102">
        <v>1</v>
      </c>
      <c r="BI93" s="102"/>
      <c r="BJ93" s="102">
        <v>12</v>
      </c>
      <c r="BK93" s="102">
        <v>9</v>
      </c>
      <c r="BL93" s="102">
        <v>10</v>
      </c>
      <c r="BM93" s="102">
        <v>10</v>
      </c>
      <c r="BN93" s="104">
        <v>3</v>
      </c>
      <c r="BO93" s="104">
        <v>3</v>
      </c>
      <c r="BP93" s="104"/>
      <c r="BQ93" s="104">
        <v>10</v>
      </c>
      <c r="BR93" s="104"/>
      <c r="BS93" s="104">
        <v>11</v>
      </c>
      <c r="BT93" s="104"/>
      <c r="BU93" s="104">
        <v>12</v>
      </c>
      <c r="BV93" s="105"/>
      <c r="BW93" s="105"/>
      <c r="BX93" s="105"/>
      <c r="BY93" s="105"/>
      <c r="BZ93" s="105">
        <v>7</v>
      </c>
      <c r="CA93" s="105">
        <v>9</v>
      </c>
      <c r="CB93" s="105"/>
      <c r="CC93" s="105">
        <v>2</v>
      </c>
      <c r="CD93" s="105"/>
      <c r="CE93" s="105"/>
      <c r="CF93" s="106"/>
      <c r="CG93" s="106">
        <v>1</v>
      </c>
      <c r="CH93" s="106">
        <v>3</v>
      </c>
      <c r="CI93" s="106"/>
      <c r="CJ93" s="106"/>
      <c r="CK93" s="106"/>
      <c r="CL93" s="106">
        <v>8</v>
      </c>
      <c r="CM93" s="106"/>
      <c r="CN93" s="106"/>
      <c r="CO93" s="106">
        <v>7</v>
      </c>
      <c r="CP93" s="106">
        <v>8</v>
      </c>
      <c r="CQ93" s="107">
        <v>6</v>
      </c>
      <c r="CR93" s="107"/>
      <c r="CS93" s="107"/>
      <c r="CT93" s="107"/>
      <c r="CU93" s="107"/>
      <c r="CV93" s="107"/>
      <c r="CW93" s="107"/>
      <c r="CX93" s="107"/>
      <c r="CY93" s="107"/>
      <c r="CZ93" s="107"/>
      <c r="DA93" s="108"/>
      <c r="DB93" s="108"/>
      <c r="DC93" s="108"/>
      <c r="DD93" s="108"/>
      <c r="DE93" s="108">
        <v>6</v>
      </c>
      <c r="DF93" s="108"/>
      <c r="DG93" s="108"/>
      <c r="DH93" s="108">
        <v>7</v>
      </c>
      <c r="DI93" s="108"/>
      <c r="DJ93" s="108"/>
      <c r="DK93" s="108">
        <v>1</v>
      </c>
      <c r="DL93" s="108">
        <v>8</v>
      </c>
      <c r="DM93" s="108"/>
      <c r="DN93" s="109"/>
      <c r="DO93" s="109"/>
      <c r="DP93" s="109">
        <v>1</v>
      </c>
      <c r="DQ93" s="109"/>
      <c r="DR93" s="109">
        <v>4</v>
      </c>
      <c r="DS93" s="109"/>
      <c r="DT93" s="109"/>
      <c r="DU93" s="109"/>
      <c r="DV93" s="109"/>
      <c r="DW93" s="109"/>
      <c r="DX93" s="109"/>
      <c r="DY93" s="109"/>
      <c r="DZ93" s="102"/>
      <c r="EA93" s="102"/>
      <c r="EB93" s="102"/>
      <c r="EC93" s="110"/>
      <c r="ED93" s="110"/>
      <c r="EE93" s="110"/>
      <c r="EF93" s="110">
        <v>3</v>
      </c>
      <c r="EG93" s="110"/>
      <c r="EH93" s="110"/>
      <c r="EI93" s="110">
        <v>6</v>
      </c>
      <c r="EJ93" s="110"/>
      <c r="EK93" s="110"/>
      <c r="EL93" s="110"/>
      <c r="EM93" s="373"/>
      <c r="EN93" s="373"/>
      <c r="EO93" s="373"/>
      <c r="EP93" s="373"/>
      <c r="EQ93" s="373"/>
      <c r="ER93" s="373"/>
      <c r="ES93" s="526"/>
      <c r="ET93" s="526"/>
      <c r="EU93" s="526"/>
      <c r="EV93" s="526"/>
      <c r="EW93" s="526"/>
      <c r="EX93" s="526"/>
      <c r="EY93" s="526"/>
      <c r="EZ93" s="526"/>
      <c r="FA93" s="649"/>
      <c r="FB93" s="649"/>
      <c r="FC93" s="649"/>
      <c r="FD93" s="649"/>
      <c r="FE93" s="649"/>
      <c r="FF93" s="649"/>
      <c r="FG93" s="649"/>
      <c r="FH93" s="649"/>
      <c r="FI93" s="649"/>
      <c r="FJ93" s="649"/>
      <c r="FK93" s="649"/>
      <c r="FL93" s="649"/>
      <c r="FM93" s="649"/>
      <c r="FN93" s="649"/>
      <c r="FO93" s="768"/>
      <c r="FP93" s="768"/>
      <c r="FQ93" s="768"/>
      <c r="FR93" s="768"/>
      <c r="FS93" s="768"/>
      <c r="FT93" s="768"/>
      <c r="FU93" s="768"/>
      <c r="FV93" s="768"/>
      <c r="FW93" s="768"/>
      <c r="FX93" s="768"/>
      <c r="FY93" s="768"/>
      <c r="FZ93" s="768"/>
      <c r="GA93" s="768"/>
      <c r="GB93" s="768"/>
      <c r="GC93" s="1663"/>
      <c r="GD93" s="1663"/>
      <c r="GE93" s="1663"/>
      <c r="GF93" s="1663"/>
      <c r="GG93" s="1663"/>
      <c r="GH93" s="1663"/>
      <c r="GI93" s="1663"/>
      <c r="GJ93" s="1667"/>
    </row>
    <row r="94" spans="1:192" s="489" customFormat="1" ht="11.1" customHeight="1" x14ac:dyDescent="0.2">
      <c r="A94" s="641"/>
      <c r="B94" s="60" t="s">
        <v>195</v>
      </c>
      <c r="C94" s="458">
        <f t="shared" si="125"/>
        <v>8</v>
      </c>
      <c r="D94" s="457">
        <f t="shared" si="126"/>
        <v>5.8394160583941604E-2</v>
      </c>
      <c r="E94" s="413">
        <f t="array" ref="E94">MIN(IF(BC94:GJ94&gt;=1,$BC$3:$GJ$3))</f>
        <v>39263</v>
      </c>
      <c r="F94" s="410">
        <f t="array" ref="F94">MAX(IF(BC94:GJ94&gt;=1,$BC$3:$GJ$3))</f>
        <v>40082</v>
      </c>
      <c r="G94" s="452">
        <f t="shared" si="127"/>
        <v>1</v>
      </c>
      <c r="H94" s="456">
        <f t="shared" si="128"/>
        <v>0.125</v>
      </c>
      <c r="I94" s="639">
        <f t="shared" si="129"/>
        <v>1</v>
      </c>
      <c r="J94" s="381">
        <f t="array" ref="J94">IF((G94&gt;=1),MAX(IF(BC94:GJ94=1,$BC$3:$GJ$3)),"-")</f>
        <v>39354</v>
      </c>
      <c r="K94" s="775">
        <f t="array" ref="K94">IF((G94&gt;=1),MAX(IF(BC94:GJ94=1,$BC$2:$GJ$2)),"-")</f>
        <v>4</v>
      </c>
      <c r="L94" s="390">
        <f t="shared" ca="1" si="130"/>
        <v>6</v>
      </c>
      <c r="M94" s="390">
        <f t="shared" ca="1" si="131"/>
        <v>133</v>
      </c>
      <c r="N94" s="455">
        <f t="shared" si="132"/>
        <v>0</v>
      </c>
      <c r="O94" s="454">
        <f t="shared" si="133"/>
        <v>0</v>
      </c>
      <c r="P94" s="162">
        <f t="shared" si="134"/>
        <v>0</v>
      </c>
      <c r="Q94" s="453">
        <f t="shared" si="135"/>
        <v>0</v>
      </c>
      <c r="R94" s="452">
        <f t="shared" si="136"/>
        <v>1</v>
      </c>
      <c r="S94" s="451">
        <f t="shared" si="137"/>
        <v>0.125</v>
      </c>
      <c r="T94" s="368">
        <f t="shared" si="138"/>
        <v>3</v>
      </c>
      <c r="U94" s="163">
        <f t="shared" si="139"/>
        <v>0.375</v>
      </c>
      <c r="V94" s="369">
        <f t="shared" si="140"/>
        <v>3</v>
      </c>
      <c r="W94" s="164">
        <f t="shared" si="141"/>
        <v>0.375</v>
      </c>
      <c r="X94" s="165">
        <f t="array" ref="X94">SUM(1*(BC$5:GJ$5=BC94:GJ94))-1</f>
        <v>0</v>
      </c>
      <c r="Y94" s="166">
        <f t="shared" si="142"/>
        <v>0</v>
      </c>
      <c r="Z94" s="395">
        <f t="shared" si="143"/>
        <v>6.375</v>
      </c>
      <c r="AA94" s="395">
        <f t="shared" si="144"/>
        <v>12.375</v>
      </c>
      <c r="AB94" s="403">
        <f t="shared" si="145"/>
        <v>0.51515151515151514</v>
      </c>
      <c r="AC94" s="3487">
        <f t="shared" si="99"/>
        <v>1</v>
      </c>
      <c r="AD94" s="3488">
        <f t="shared" si="100"/>
        <v>0</v>
      </c>
      <c r="AE94" s="3489">
        <f t="shared" si="101"/>
        <v>4</v>
      </c>
      <c r="AF94" s="3490">
        <f t="shared" si="102"/>
        <v>1</v>
      </c>
      <c r="AG94" s="3491">
        <f t="shared" si="103"/>
        <v>2</v>
      </c>
      <c r="AH94" s="3492">
        <f t="shared" si="104"/>
        <v>0</v>
      </c>
      <c r="AI94" s="3493">
        <f t="shared" si="105"/>
        <v>1</v>
      </c>
      <c r="AJ94" s="3494">
        <f t="shared" si="106"/>
        <v>0</v>
      </c>
      <c r="AK94" s="3495">
        <f t="shared" si="107"/>
        <v>0</v>
      </c>
      <c r="AL94" s="3496">
        <f t="shared" si="108"/>
        <v>0</v>
      </c>
      <c r="AM94" s="3497">
        <f t="shared" si="109"/>
        <v>0</v>
      </c>
      <c r="AN94" s="3498">
        <f t="shared" si="110"/>
        <v>0</v>
      </c>
      <c r="AO94" s="3499">
        <f t="shared" si="111"/>
        <v>0</v>
      </c>
      <c r="AP94" s="3500">
        <f t="shared" si="112"/>
        <v>0</v>
      </c>
      <c r="AQ94" s="3487">
        <f t="shared" si="113"/>
        <v>0</v>
      </c>
      <c r="AR94" s="3488">
        <f t="shared" si="114"/>
        <v>0</v>
      </c>
      <c r="AS94" s="3489">
        <f t="shared" si="115"/>
        <v>0</v>
      </c>
      <c r="AT94" s="3490">
        <f t="shared" si="116"/>
        <v>0</v>
      </c>
      <c r="AU94" s="3491">
        <f t="shared" si="117"/>
        <v>0</v>
      </c>
      <c r="AV94" s="3492">
        <f t="shared" si="118"/>
        <v>0</v>
      </c>
      <c r="AW94" s="3493">
        <f t="shared" si="119"/>
        <v>0</v>
      </c>
      <c r="AX94" s="3494">
        <f t="shared" si="120"/>
        <v>0</v>
      </c>
      <c r="AY94" s="3495">
        <f t="shared" si="121"/>
        <v>0</v>
      </c>
      <c r="AZ94" s="3496">
        <f t="shared" si="122"/>
        <v>0</v>
      </c>
      <c r="BA94" s="3497">
        <f t="shared" si="123"/>
        <v>0</v>
      </c>
      <c r="BB94" s="3498">
        <f t="shared" si="124"/>
        <v>0</v>
      </c>
      <c r="BC94" s="111"/>
      <c r="BD94" s="109">
        <v>10</v>
      </c>
      <c r="BE94" s="109"/>
      <c r="BF94" s="102">
        <v>1</v>
      </c>
      <c r="BG94" s="102"/>
      <c r="BH94" s="102">
        <v>4</v>
      </c>
      <c r="BI94" s="102">
        <v>8</v>
      </c>
      <c r="BJ94" s="102"/>
      <c r="BK94" s="102"/>
      <c r="BL94" s="102">
        <v>4</v>
      </c>
      <c r="BM94" s="102"/>
      <c r="BN94" s="104"/>
      <c r="BO94" s="104"/>
      <c r="BP94" s="104">
        <v>5</v>
      </c>
      <c r="BQ94" s="104"/>
      <c r="BR94" s="104"/>
      <c r="BS94" s="104"/>
      <c r="BT94" s="104">
        <v>11</v>
      </c>
      <c r="BU94" s="104"/>
      <c r="BV94" s="105"/>
      <c r="BW94" s="105">
        <v>8</v>
      </c>
      <c r="BX94" s="105"/>
      <c r="BY94" s="105"/>
      <c r="BZ94" s="105"/>
      <c r="CA94" s="105"/>
      <c r="CB94" s="105"/>
      <c r="CC94" s="105"/>
      <c r="CD94" s="105"/>
      <c r="CE94" s="105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02"/>
      <c r="EA94" s="102"/>
      <c r="EB94" s="102"/>
      <c r="EC94" s="110"/>
      <c r="ED94" s="110"/>
      <c r="EE94" s="110"/>
      <c r="EF94" s="110"/>
      <c r="EG94" s="110"/>
      <c r="EH94" s="110"/>
      <c r="EI94" s="110"/>
      <c r="EJ94" s="110"/>
      <c r="EK94" s="110"/>
      <c r="EL94" s="110"/>
      <c r="EM94" s="373"/>
      <c r="EN94" s="373"/>
      <c r="EO94" s="373"/>
      <c r="EP94" s="373"/>
      <c r="EQ94" s="373"/>
      <c r="ER94" s="373"/>
      <c r="ES94" s="526"/>
      <c r="ET94" s="526"/>
      <c r="EU94" s="526"/>
      <c r="EV94" s="526"/>
      <c r="EW94" s="526"/>
      <c r="EX94" s="526"/>
      <c r="EY94" s="526"/>
      <c r="EZ94" s="526"/>
      <c r="FA94" s="649"/>
      <c r="FB94" s="649"/>
      <c r="FC94" s="649"/>
      <c r="FD94" s="649"/>
      <c r="FE94" s="649"/>
      <c r="FF94" s="649"/>
      <c r="FG94" s="649"/>
      <c r="FH94" s="649"/>
      <c r="FI94" s="649"/>
      <c r="FJ94" s="649"/>
      <c r="FK94" s="649"/>
      <c r="FL94" s="649"/>
      <c r="FM94" s="649"/>
      <c r="FN94" s="649"/>
      <c r="FO94" s="768"/>
      <c r="FP94" s="768"/>
      <c r="FQ94" s="768"/>
      <c r="FR94" s="768"/>
      <c r="FS94" s="768"/>
      <c r="FT94" s="768"/>
      <c r="FU94" s="768"/>
      <c r="FV94" s="768"/>
      <c r="FW94" s="768"/>
      <c r="FX94" s="768"/>
      <c r="FY94" s="768"/>
      <c r="FZ94" s="768"/>
      <c r="GA94" s="768"/>
      <c r="GB94" s="768"/>
      <c r="GC94" s="1663"/>
      <c r="GD94" s="1663"/>
      <c r="GE94" s="1663"/>
      <c r="GF94" s="1663"/>
      <c r="GG94" s="1663"/>
      <c r="GH94" s="1663"/>
      <c r="GI94" s="1663"/>
      <c r="GJ94" s="1667"/>
    </row>
    <row r="95" spans="1:192" s="489" customFormat="1" ht="11.1" customHeight="1" x14ac:dyDescent="0.2">
      <c r="A95" s="641"/>
      <c r="B95" s="59" t="s">
        <v>42</v>
      </c>
      <c r="C95" s="458">
        <f t="shared" si="125"/>
        <v>1</v>
      </c>
      <c r="D95" s="457">
        <f t="shared" si="126"/>
        <v>7.2992700729927005E-3</v>
      </c>
      <c r="E95" s="413">
        <f t="array" ref="E95">MIN(IF(BC95:GJ95&gt;=1,$BC$3:$GJ$3))</f>
        <v>39781</v>
      </c>
      <c r="F95" s="410">
        <f t="array" ref="F95">MAX(IF(BC95:GJ95&gt;=1,$BC$3:$GJ$3))</f>
        <v>39781</v>
      </c>
      <c r="G95" s="452">
        <f t="shared" si="127"/>
        <v>0</v>
      </c>
      <c r="H95" s="456">
        <f t="shared" si="128"/>
        <v>0</v>
      </c>
      <c r="I95" s="639" t="str">
        <f t="shared" si="129"/>
        <v>-</v>
      </c>
      <c r="J95" s="381" t="str">
        <f t="array" ref="J95">IF((G95&gt;=1),MAX(IF(BC95:GJ95=1,$BC$3:$GJ$3)),"-")</f>
        <v>-</v>
      </c>
      <c r="K95" s="775" t="str">
        <f t="array" ref="K95">IF((G95&gt;=1),MAX(IF(BC95:GJ95=1,$BC$2:$GJ$2)),"-")</f>
        <v>-</v>
      </c>
      <c r="L95" s="390">
        <f t="shared" ca="1" si="130"/>
        <v>1</v>
      </c>
      <c r="M95" s="390" t="str">
        <f t="shared" ca="1" si="131"/>
        <v>-</v>
      </c>
      <c r="N95" s="455">
        <f t="shared" si="132"/>
        <v>0</v>
      </c>
      <c r="O95" s="454">
        <f t="shared" si="133"/>
        <v>0</v>
      </c>
      <c r="P95" s="162">
        <f t="shared" si="134"/>
        <v>0</v>
      </c>
      <c r="Q95" s="453">
        <f t="shared" si="135"/>
        <v>0</v>
      </c>
      <c r="R95" s="452">
        <f t="shared" si="136"/>
        <v>0</v>
      </c>
      <c r="S95" s="451">
        <f t="shared" si="137"/>
        <v>0</v>
      </c>
      <c r="T95" s="368">
        <f t="shared" si="138"/>
        <v>0</v>
      </c>
      <c r="U95" s="163">
        <f t="shared" si="139"/>
        <v>0</v>
      </c>
      <c r="V95" s="369">
        <f t="shared" si="140"/>
        <v>0</v>
      </c>
      <c r="W95" s="164">
        <f t="shared" si="141"/>
        <v>0</v>
      </c>
      <c r="X95" s="165">
        <f t="array" ref="X95">SUM(1*(BC$5:GJ$5=BC95:GJ95))-1</f>
        <v>1</v>
      </c>
      <c r="Y95" s="166">
        <f t="shared" si="142"/>
        <v>1</v>
      </c>
      <c r="Z95" s="395">
        <f t="shared" si="143"/>
        <v>9</v>
      </c>
      <c r="AA95" s="395">
        <f t="shared" si="144"/>
        <v>9</v>
      </c>
      <c r="AB95" s="403">
        <f t="shared" si="145"/>
        <v>1</v>
      </c>
      <c r="AC95" s="3487">
        <f t="shared" si="99"/>
        <v>0</v>
      </c>
      <c r="AD95" s="3488">
        <f t="shared" si="100"/>
        <v>0</v>
      </c>
      <c r="AE95" s="3489">
        <f t="shared" si="101"/>
        <v>0</v>
      </c>
      <c r="AF95" s="3490">
        <f t="shared" si="102"/>
        <v>0</v>
      </c>
      <c r="AG95" s="3491">
        <f t="shared" si="103"/>
        <v>1</v>
      </c>
      <c r="AH95" s="3492">
        <f t="shared" si="104"/>
        <v>0</v>
      </c>
      <c r="AI95" s="3493">
        <f t="shared" si="105"/>
        <v>0</v>
      </c>
      <c r="AJ95" s="3494">
        <f t="shared" si="106"/>
        <v>0</v>
      </c>
      <c r="AK95" s="3495">
        <f t="shared" si="107"/>
        <v>0</v>
      </c>
      <c r="AL95" s="3496">
        <f t="shared" si="108"/>
        <v>0</v>
      </c>
      <c r="AM95" s="3497">
        <f t="shared" si="109"/>
        <v>0</v>
      </c>
      <c r="AN95" s="3498">
        <f t="shared" si="110"/>
        <v>0</v>
      </c>
      <c r="AO95" s="3499">
        <f t="shared" si="111"/>
        <v>0</v>
      </c>
      <c r="AP95" s="3500">
        <f t="shared" si="112"/>
        <v>0</v>
      </c>
      <c r="AQ95" s="3487">
        <f t="shared" si="113"/>
        <v>0</v>
      </c>
      <c r="AR95" s="3488">
        <f t="shared" si="114"/>
        <v>0</v>
      </c>
      <c r="AS95" s="3489">
        <f t="shared" si="115"/>
        <v>0</v>
      </c>
      <c r="AT95" s="3490">
        <f t="shared" si="116"/>
        <v>0</v>
      </c>
      <c r="AU95" s="3491">
        <f t="shared" si="117"/>
        <v>0</v>
      </c>
      <c r="AV95" s="3492">
        <f t="shared" si="118"/>
        <v>0</v>
      </c>
      <c r="AW95" s="3493">
        <f t="shared" si="119"/>
        <v>0</v>
      </c>
      <c r="AX95" s="3494">
        <f t="shared" si="120"/>
        <v>0</v>
      </c>
      <c r="AY95" s="3495">
        <f t="shared" si="121"/>
        <v>0</v>
      </c>
      <c r="AZ95" s="3496">
        <f t="shared" si="122"/>
        <v>0</v>
      </c>
      <c r="BA95" s="3497">
        <f t="shared" si="123"/>
        <v>0</v>
      </c>
      <c r="BB95" s="3498">
        <f t="shared" si="124"/>
        <v>0</v>
      </c>
      <c r="BC95" s="100"/>
      <c r="BD95" s="101"/>
      <c r="BE95" s="101"/>
      <c r="BF95" s="112"/>
      <c r="BG95" s="112"/>
      <c r="BH95" s="112"/>
      <c r="BI95" s="112"/>
      <c r="BJ95" s="112"/>
      <c r="BK95" s="112"/>
      <c r="BL95" s="112"/>
      <c r="BM95" s="112"/>
      <c r="BN95" s="104"/>
      <c r="BO95" s="104"/>
      <c r="BP95" s="104">
        <v>9</v>
      </c>
      <c r="BQ95" s="104"/>
      <c r="BR95" s="104"/>
      <c r="BS95" s="104"/>
      <c r="BT95" s="104"/>
      <c r="BU95" s="104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2"/>
      <c r="EA95" s="102"/>
      <c r="EB95" s="102"/>
      <c r="EC95" s="110"/>
      <c r="ED95" s="110"/>
      <c r="EE95" s="110"/>
      <c r="EF95" s="110"/>
      <c r="EG95" s="110"/>
      <c r="EH95" s="110"/>
      <c r="EI95" s="110"/>
      <c r="EJ95" s="110"/>
      <c r="EK95" s="110"/>
      <c r="EL95" s="110"/>
      <c r="EM95" s="373"/>
      <c r="EN95" s="373"/>
      <c r="EO95" s="373"/>
      <c r="EP95" s="373"/>
      <c r="EQ95" s="373"/>
      <c r="ER95" s="373"/>
      <c r="ES95" s="526"/>
      <c r="ET95" s="526"/>
      <c r="EU95" s="526"/>
      <c r="EV95" s="526"/>
      <c r="EW95" s="526"/>
      <c r="EX95" s="526"/>
      <c r="EY95" s="526"/>
      <c r="EZ95" s="526"/>
      <c r="FA95" s="649"/>
      <c r="FB95" s="649"/>
      <c r="FC95" s="649"/>
      <c r="FD95" s="649"/>
      <c r="FE95" s="649"/>
      <c r="FF95" s="649"/>
      <c r="FG95" s="649"/>
      <c r="FH95" s="649"/>
      <c r="FI95" s="649"/>
      <c r="FJ95" s="649"/>
      <c r="FK95" s="649"/>
      <c r="FL95" s="649"/>
      <c r="FM95" s="649"/>
      <c r="FN95" s="649"/>
      <c r="FO95" s="768"/>
      <c r="FP95" s="768"/>
      <c r="FQ95" s="768"/>
      <c r="FR95" s="768"/>
      <c r="FS95" s="768"/>
      <c r="FT95" s="768"/>
      <c r="FU95" s="768"/>
      <c r="FV95" s="768"/>
      <c r="FW95" s="768"/>
      <c r="FX95" s="768"/>
      <c r="FY95" s="768"/>
      <c r="FZ95" s="768"/>
      <c r="GA95" s="768"/>
      <c r="GB95" s="768"/>
      <c r="GC95" s="1663"/>
      <c r="GD95" s="1663"/>
      <c r="GE95" s="1663"/>
      <c r="GF95" s="1663"/>
      <c r="GG95" s="1663"/>
      <c r="GH95" s="1663"/>
      <c r="GI95" s="1663"/>
      <c r="GJ95" s="1667"/>
    </row>
    <row r="96" spans="1:192" s="522" customFormat="1" ht="11.1" customHeight="1" x14ac:dyDescent="0.2">
      <c r="A96" s="641"/>
      <c r="B96" s="59" t="s">
        <v>35</v>
      </c>
      <c r="C96" s="458">
        <f t="shared" si="125"/>
        <v>1</v>
      </c>
      <c r="D96" s="457">
        <f t="shared" si="126"/>
        <v>7.2992700729927005E-3</v>
      </c>
      <c r="E96" s="413">
        <f t="array" ref="E96">MIN(IF(BC96:GJ96&gt;=1,$BC$3:$GJ$3))</f>
        <v>39564</v>
      </c>
      <c r="F96" s="410">
        <f t="array" ref="F96">MAX(IF(BC96:GJ96&gt;=1,$BC$3:$GJ$3))</f>
        <v>39564</v>
      </c>
      <c r="G96" s="452">
        <f t="shared" si="127"/>
        <v>0</v>
      </c>
      <c r="H96" s="456">
        <f t="shared" si="128"/>
        <v>0</v>
      </c>
      <c r="I96" s="639" t="str">
        <f t="shared" si="129"/>
        <v>-</v>
      </c>
      <c r="J96" s="381" t="str">
        <f t="array" ref="J96">IF((G96&gt;=1),MAX(IF(BC96:GJ96=1,$BC$3:$GJ$3)),"-")</f>
        <v>-</v>
      </c>
      <c r="K96" s="775" t="str">
        <f t="array" ref="K96">IF((G96&gt;=1),MAX(IF(BC96:GJ96=1,$BC$2:$GJ$2)),"-")</f>
        <v>-</v>
      </c>
      <c r="L96" s="390">
        <f t="shared" ca="1" si="130"/>
        <v>1</v>
      </c>
      <c r="M96" s="390" t="str">
        <f t="shared" ca="1" si="131"/>
        <v>-</v>
      </c>
      <c r="N96" s="455">
        <f t="shared" si="132"/>
        <v>1</v>
      </c>
      <c r="O96" s="454">
        <f t="shared" si="133"/>
        <v>1</v>
      </c>
      <c r="P96" s="162">
        <f t="shared" si="134"/>
        <v>0</v>
      </c>
      <c r="Q96" s="453">
        <f t="shared" si="135"/>
        <v>0</v>
      </c>
      <c r="R96" s="452">
        <f t="shared" si="136"/>
        <v>1</v>
      </c>
      <c r="S96" s="451">
        <f t="shared" si="137"/>
        <v>1</v>
      </c>
      <c r="T96" s="368">
        <f t="shared" si="138"/>
        <v>1</v>
      </c>
      <c r="U96" s="163">
        <f t="shared" si="139"/>
        <v>1</v>
      </c>
      <c r="V96" s="369">
        <f t="shared" si="140"/>
        <v>1</v>
      </c>
      <c r="W96" s="164">
        <f t="shared" si="141"/>
        <v>1</v>
      </c>
      <c r="X96" s="165">
        <f t="array" ref="X96">SUM(1*(BC$5:GJ$5=BC96:GJ96))-1</f>
        <v>0</v>
      </c>
      <c r="Y96" s="166">
        <f t="shared" si="142"/>
        <v>0</v>
      </c>
      <c r="Z96" s="395">
        <f t="shared" si="143"/>
        <v>2</v>
      </c>
      <c r="AA96" s="395">
        <f t="shared" si="144"/>
        <v>12</v>
      </c>
      <c r="AB96" s="403">
        <f t="shared" si="145"/>
        <v>0.16666666666666666</v>
      </c>
      <c r="AC96" s="3487">
        <f t="shared" si="99"/>
        <v>0</v>
      </c>
      <c r="AD96" s="3488">
        <f t="shared" si="100"/>
        <v>0</v>
      </c>
      <c r="AE96" s="3489">
        <f t="shared" si="101"/>
        <v>1</v>
      </c>
      <c r="AF96" s="3490">
        <f t="shared" si="102"/>
        <v>0</v>
      </c>
      <c r="AG96" s="3491">
        <f t="shared" si="103"/>
        <v>0</v>
      </c>
      <c r="AH96" s="3492">
        <f t="shared" si="104"/>
        <v>0</v>
      </c>
      <c r="AI96" s="3493">
        <f t="shared" si="105"/>
        <v>0</v>
      </c>
      <c r="AJ96" s="3494">
        <f t="shared" si="106"/>
        <v>0</v>
      </c>
      <c r="AK96" s="3495">
        <f t="shared" si="107"/>
        <v>0</v>
      </c>
      <c r="AL96" s="3496">
        <f t="shared" si="108"/>
        <v>0</v>
      </c>
      <c r="AM96" s="3497">
        <f t="shared" si="109"/>
        <v>0</v>
      </c>
      <c r="AN96" s="3498">
        <f t="shared" si="110"/>
        <v>0</v>
      </c>
      <c r="AO96" s="3499">
        <f t="shared" si="111"/>
        <v>0</v>
      </c>
      <c r="AP96" s="3500">
        <f t="shared" si="112"/>
        <v>0</v>
      </c>
      <c r="AQ96" s="3487">
        <f t="shared" si="113"/>
        <v>0</v>
      </c>
      <c r="AR96" s="3488">
        <f t="shared" si="114"/>
        <v>0</v>
      </c>
      <c r="AS96" s="3489">
        <f t="shared" si="115"/>
        <v>0</v>
      </c>
      <c r="AT96" s="3490">
        <f t="shared" si="116"/>
        <v>0</v>
      </c>
      <c r="AU96" s="3491">
        <f t="shared" si="117"/>
        <v>0</v>
      </c>
      <c r="AV96" s="3492">
        <f t="shared" si="118"/>
        <v>0</v>
      </c>
      <c r="AW96" s="3493">
        <f t="shared" si="119"/>
        <v>0</v>
      </c>
      <c r="AX96" s="3494">
        <f t="shared" si="120"/>
        <v>0</v>
      </c>
      <c r="AY96" s="3495">
        <f t="shared" si="121"/>
        <v>0</v>
      </c>
      <c r="AZ96" s="3496">
        <f t="shared" si="122"/>
        <v>0</v>
      </c>
      <c r="BA96" s="3497">
        <f t="shared" si="123"/>
        <v>0</v>
      </c>
      <c r="BB96" s="3498">
        <f t="shared" si="124"/>
        <v>0</v>
      </c>
      <c r="BC96" s="100"/>
      <c r="BD96" s="101"/>
      <c r="BE96" s="101"/>
      <c r="BF96" s="102"/>
      <c r="BG96" s="102"/>
      <c r="BH96" s="102"/>
      <c r="BI96" s="102"/>
      <c r="BJ96" s="102"/>
      <c r="BK96" s="102"/>
      <c r="BL96" s="102">
        <v>2</v>
      </c>
      <c r="BM96" s="102"/>
      <c r="BN96" s="104"/>
      <c r="BO96" s="104"/>
      <c r="BP96" s="104"/>
      <c r="BQ96" s="104"/>
      <c r="BR96" s="104"/>
      <c r="BS96" s="104"/>
      <c r="BT96" s="104"/>
      <c r="BU96" s="104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2"/>
      <c r="EA96" s="102"/>
      <c r="EB96" s="102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373"/>
      <c r="EN96" s="373"/>
      <c r="EO96" s="373"/>
      <c r="EP96" s="373"/>
      <c r="EQ96" s="373"/>
      <c r="ER96" s="373"/>
      <c r="ES96" s="526"/>
      <c r="ET96" s="526"/>
      <c r="EU96" s="526"/>
      <c r="EV96" s="526"/>
      <c r="EW96" s="526"/>
      <c r="EX96" s="526"/>
      <c r="EY96" s="526"/>
      <c r="EZ96" s="526"/>
      <c r="FA96" s="649"/>
      <c r="FB96" s="649"/>
      <c r="FC96" s="649"/>
      <c r="FD96" s="649"/>
      <c r="FE96" s="649"/>
      <c r="FF96" s="649"/>
      <c r="FG96" s="649"/>
      <c r="FH96" s="649"/>
      <c r="FI96" s="649"/>
      <c r="FJ96" s="649"/>
      <c r="FK96" s="649"/>
      <c r="FL96" s="649"/>
      <c r="FM96" s="649"/>
      <c r="FN96" s="649"/>
      <c r="FO96" s="768"/>
      <c r="FP96" s="768"/>
      <c r="FQ96" s="768"/>
      <c r="FR96" s="768"/>
      <c r="FS96" s="768"/>
      <c r="FT96" s="768"/>
      <c r="FU96" s="768"/>
      <c r="FV96" s="768"/>
      <c r="FW96" s="768"/>
      <c r="FX96" s="768"/>
      <c r="FY96" s="768"/>
      <c r="FZ96" s="768"/>
      <c r="GA96" s="768"/>
      <c r="GB96" s="768"/>
      <c r="GC96" s="1663"/>
      <c r="GD96" s="1663"/>
      <c r="GE96" s="1663"/>
      <c r="GF96" s="1663"/>
      <c r="GG96" s="1663"/>
      <c r="GH96" s="1663"/>
      <c r="GI96" s="1663"/>
      <c r="GJ96" s="1667"/>
    </row>
    <row r="97" spans="1:193" s="489" customFormat="1" ht="11.1" customHeight="1" x14ac:dyDescent="0.2">
      <c r="A97" s="641" t="s">
        <v>103</v>
      </c>
      <c r="B97" s="59" t="s">
        <v>86</v>
      </c>
      <c r="C97" s="458">
        <f t="shared" si="125"/>
        <v>8</v>
      </c>
      <c r="D97" s="457">
        <f t="shared" si="126"/>
        <v>5.8394160583941604E-2</v>
      </c>
      <c r="E97" s="413">
        <f t="array" ref="E97">MIN(IF(BC97:GJ97&gt;=1,$BC$3:$GJ$3))</f>
        <v>40809</v>
      </c>
      <c r="F97" s="410">
        <f t="array" ref="F97">MAX(IF(BC97:GJ97&gt;=1,$BC$3:$GJ$3))</f>
        <v>42174</v>
      </c>
      <c r="G97" s="452">
        <f t="shared" si="127"/>
        <v>0</v>
      </c>
      <c r="H97" s="456">
        <f t="shared" si="128"/>
        <v>0</v>
      </c>
      <c r="I97" s="639" t="str">
        <f t="shared" si="129"/>
        <v>-</v>
      </c>
      <c r="J97" s="381" t="str">
        <f t="array" ref="J97">IF((G97&gt;=1),MAX(IF(BC97:GJ97=1,$BC$3:$GJ$3)),"-")</f>
        <v>-</v>
      </c>
      <c r="K97" s="775" t="str">
        <f t="array" ref="K97">IF((G97&gt;=1),MAX(IF(BC97:GJ97=1,$BC$2:$GJ$2)),"-")</f>
        <v>-</v>
      </c>
      <c r="L97" s="390">
        <f t="shared" ca="1" si="130"/>
        <v>8</v>
      </c>
      <c r="M97" s="390" t="str">
        <f t="shared" ca="1" si="131"/>
        <v>-</v>
      </c>
      <c r="N97" s="455">
        <f t="shared" si="132"/>
        <v>0</v>
      </c>
      <c r="O97" s="454">
        <f t="shared" si="133"/>
        <v>0</v>
      </c>
      <c r="P97" s="162">
        <f t="shared" si="134"/>
        <v>1</v>
      </c>
      <c r="Q97" s="453">
        <f t="shared" si="135"/>
        <v>0.125</v>
      </c>
      <c r="R97" s="452">
        <f t="shared" si="136"/>
        <v>1</v>
      </c>
      <c r="S97" s="451">
        <f t="shared" si="137"/>
        <v>0.125</v>
      </c>
      <c r="T97" s="368">
        <f t="shared" si="138"/>
        <v>2</v>
      </c>
      <c r="U97" s="163">
        <f t="shared" si="139"/>
        <v>0.25</v>
      </c>
      <c r="V97" s="369">
        <f t="shared" si="140"/>
        <v>4</v>
      </c>
      <c r="W97" s="164">
        <f t="shared" si="141"/>
        <v>0.5</v>
      </c>
      <c r="X97" s="165">
        <f t="array" ref="X97">SUM(1*(BC$5:GJ$5=BC97:GJ97))-1</f>
        <v>1</v>
      </c>
      <c r="Y97" s="166">
        <f t="shared" si="142"/>
        <v>0.125</v>
      </c>
      <c r="Z97" s="395">
        <f t="shared" si="143"/>
        <v>7.625</v>
      </c>
      <c r="AA97" s="395">
        <f t="shared" si="144"/>
        <v>13.875</v>
      </c>
      <c r="AB97" s="403">
        <f t="shared" si="145"/>
        <v>0.5495495495495496</v>
      </c>
      <c r="AC97" s="3487">
        <f t="shared" si="99"/>
        <v>0</v>
      </c>
      <c r="AD97" s="3488">
        <f t="shared" si="100"/>
        <v>0</v>
      </c>
      <c r="AE97" s="3489">
        <f t="shared" si="101"/>
        <v>0</v>
      </c>
      <c r="AF97" s="3490">
        <f t="shared" si="102"/>
        <v>0</v>
      </c>
      <c r="AG97" s="3491">
        <f t="shared" si="103"/>
        <v>0</v>
      </c>
      <c r="AH97" s="3492">
        <f t="shared" si="104"/>
        <v>0</v>
      </c>
      <c r="AI97" s="3493">
        <f t="shared" si="105"/>
        <v>0</v>
      </c>
      <c r="AJ97" s="3494">
        <f t="shared" si="106"/>
        <v>0</v>
      </c>
      <c r="AK97" s="3495">
        <f t="shared" si="107"/>
        <v>0</v>
      </c>
      <c r="AL97" s="3496">
        <f t="shared" si="108"/>
        <v>0</v>
      </c>
      <c r="AM97" s="3497">
        <f t="shared" si="109"/>
        <v>3</v>
      </c>
      <c r="AN97" s="3498">
        <f t="shared" si="110"/>
        <v>0</v>
      </c>
      <c r="AO97" s="3499">
        <f t="shared" si="111"/>
        <v>1</v>
      </c>
      <c r="AP97" s="3500">
        <f t="shared" si="112"/>
        <v>0</v>
      </c>
      <c r="AQ97" s="3487">
        <f t="shared" si="113"/>
        <v>1</v>
      </c>
      <c r="AR97" s="3488">
        <f t="shared" si="114"/>
        <v>0</v>
      </c>
      <c r="AS97" s="3489">
        <f t="shared" si="115"/>
        <v>3</v>
      </c>
      <c r="AT97" s="3490">
        <f t="shared" si="116"/>
        <v>0</v>
      </c>
      <c r="AU97" s="3491">
        <f t="shared" si="117"/>
        <v>0</v>
      </c>
      <c r="AV97" s="3492">
        <f t="shared" si="118"/>
        <v>0</v>
      </c>
      <c r="AW97" s="3493">
        <f t="shared" si="119"/>
        <v>0</v>
      </c>
      <c r="AX97" s="3494">
        <f t="shared" si="120"/>
        <v>0</v>
      </c>
      <c r="AY97" s="3495">
        <f t="shared" si="121"/>
        <v>0</v>
      </c>
      <c r="AZ97" s="3496">
        <f t="shared" si="122"/>
        <v>0</v>
      </c>
      <c r="BA97" s="3497">
        <f t="shared" si="123"/>
        <v>0</v>
      </c>
      <c r="BB97" s="3498">
        <f t="shared" si="124"/>
        <v>0</v>
      </c>
      <c r="BC97" s="100"/>
      <c r="BD97" s="101"/>
      <c r="BE97" s="101"/>
      <c r="BF97" s="112"/>
      <c r="BG97" s="112"/>
      <c r="BH97" s="112"/>
      <c r="BI97" s="112"/>
      <c r="BJ97" s="112"/>
      <c r="BK97" s="112"/>
      <c r="BL97" s="112"/>
      <c r="BM97" s="112"/>
      <c r="BN97" s="103"/>
      <c r="BO97" s="103"/>
      <c r="BP97" s="103"/>
      <c r="BQ97" s="103"/>
      <c r="BR97" s="103"/>
      <c r="BS97" s="103"/>
      <c r="BT97" s="103"/>
      <c r="BU97" s="104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7"/>
      <c r="CR97" s="107">
        <v>4</v>
      </c>
      <c r="CS97" s="107">
        <v>9</v>
      </c>
      <c r="CT97" s="107"/>
      <c r="CU97" s="107"/>
      <c r="CV97" s="107"/>
      <c r="CW97" s="107"/>
      <c r="CX97" s="107"/>
      <c r="CY97" s="107"/>
      <c r="CZ97" s="107">
        <v>7</v>
      </c>
      <c r="DA97" s="108"/>
      <c r="DB97" s="108"/>
      <c r="DC97" s="108"/>
      <c r="DD97" s="108"/>
      <c r="DE97" s="108">
        <v>7</v>
      </c>
      <c r="DF97" s="108"/>
      <c r="DG97" s="108"/>
      <c r="DH97" s="108"/>
      <c r="DI97" s="108"/>
      <c r="DJ97" s="108"/>
      <c r="DK97" s="108"/>
      <c r="DL97" s="108"/>
      <c r="DM97" s="108"/>
      <c r="DN97" s="109"/>
      <c r="DO97" s="109">
        <v>4</v>
      </c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2"/>
      <c r="EA97" s="102"/>
      <c r="EB97" s="102"/>
      <c r="EC97" s="110"/>
      <c r="ED97" s="110"/>
      <c r="EE97" s="110">
        <v>3</v>
      </c>
      <c r="EF97" s="110"/>
      <c r="EG97" s="110">
        <v>16</v>
      </c>
      <c r="EH97" s="110"/>
      <c r="EI97" s="110"/>
      <c r="EJ97" s="110"/>
      <c r="EK97" s="110"/>
      <c r="EL97" s="110">
        <v>11</v>
      </c>
      <c r="EM97" s="373"/>
      <c r="EN97" s="373"/>
      <c r="EO97" s="373"/>
      <c r="EP97" s="373"/>
      <c r="EQ97" s="373"/>
      <c r="ER97" s="373"/>
      <c r="ES97" s="526"/>
      <c r="ET97" s="526"/>
      <c r="EU97" s="526"/>
      <c r="EV97" s="526"/>
      <c r="EW97" s="526"/>
      <c r="EX97" s="526"/>
      <c r="EY97" s="526"/>
      <c r="EZ97" s="526"/>
      <c r="FA97" s="649"/>
      <c r="FB97" s="649"/>
      <c r="FC97" s="649"/>
      <c r="FD97" s="649"/>
      <c r="FE97" s="649"/>
      <c r="FF97" s="649"/>
      <c r="FG97" s="649"/>
      <c r="FH97" s="649"/>
      <c r="FI97" s="649"/>
      <c r="FJ97" s="649"/>
      <c r="FK97" s="649"/>
      <c r="FL97" s="649"/>
      <c r="FM97" s="649"/>
      <c r="FN97" s="649"/>
      <c r="FO97" s="768"/>
      <c r="FP97" s="768"/>
      <c r="FQ97" s="768"/>
      <c r="FR97" s="768"/>
      <c r="FS97" s="768"/>
      <c r="FT97" s="768"/>
      <c r="FU97" s="768"/>
      <c r="FV97" s="768"/>
      <c r="FW97" s="768"/>
      <c r="FX97" s="768"/>
      <c r="FY97" s="768"/>
      <c r="FZ97" s="768"/>
      <c r="GA97" s="768"/>
      <c r="GB97" s="768"/>
      <c r="GC97" s="1663"/>
      <c r="GD97" s="1663"/>
      <c r="GE97" s="1663"/>
      <c r="GF97" s="1663"/>
      <c r="GG97" s="1663"/>
      <c r="GH97" s="1663"/>
      <c r="GI97" s="1663"/>
      <c r="GJ97" s="1667"/>
    </row>
    <row r="98" spans="1:193" s="522" customFormat="1" ht="11.1" customHeight="1" x14ac:dyDescent="0.2">
      <c r="A98" s="641" t="s">
        <v>173</v>
      </c>
      <c r="B98" s="64" t="s">
        <v>238</v>
      </c>
      <c r="C98" s="458">
        <f t="shared" si="125"/>
        <v>8</v>
      </c>
      <c r="D98" s="457">
        <f t="shared" si="126"/>
        <v>5.8394160583941604E-2</v>
      </c>
      <c r="E98" s="413">
        <f t="array" ref="E98">MIN(IF(BC98:GJ98&gt;=1,$BC$3:$GJ$3))</f>
        <v>39410</v>
      </c>
      <c r="F98" s="410">
        <f t="array" ref="F98">MAX(IF(BC98:GJ98&gt;=1,$BC$3:$GJ$3))</f>
        <v>41397</v>
      </c>
      <c r="G98" s="452">
        <f t="shared" si="127"/>
        <v>1</v>
      </c>
      <c r="H98" s="456">
        <f t="shared" si="128"/>
        <v>0.125</v>
      </c>
      <c r="I98" s="639">
        <f t="shared" si="129"/>
        <v>1</v>
      </c>
      <c r="J98" s="381">
        <f t="array" ref="J98">IF((G98&gt;=1),MAX(IF(BC98:GJ98=1,$BC$3:$GJ$3)),"-")</f>
        <v>39480</v>
      </c>
      <c r="K98" s="775">
        <f t="array" ref="K98">IF((G98&gt;=1),MAX(IF(BC98:GJ98=1,$BC$2:$GJ$2)),"-")</f>
        <v>8</v>
      </c>
      <c r="L98" s="390">
        <f t="shared" ca="1" si="130"/>
        <v>6</v>
      </c>
      <c r="M98" s="390">
        <f t="shared" ca="1" si="131"/>
        <v>129</v>
      </c>
      <c r="N98" s="455">
        <f t="shared" si="132"/>
        <v>0</v>
      </c>
      <c r="O98" s="454">
        <f t="shared" si="133"/>
        <v>0</v>
      </c>
      <c r="P98" s="162">
        <f t="shared" si="134"/>
        <v>0</v>
      </c>
      <c r="Q98" s="453">
        <f t="shared" si="135"/>
        <v>0</v>
      </c>
      <c r="R98" s="452">
        <f t="shared" si="136"/>
        <v>1</v>
      </c>
      <c r="S98" s="451">
        <f t="shared" si="137"/>
        <v>0.125</v>
      </c>
      <c r="T98" s="368">
        <f t="shared" si="138"/>
        <v>2</v>
      </c>
      <c r="U98" s="163">
        <f t="shared" si="139"/>
        <v>0.25</v>
      </c>
      <c r="V98" s="369">
        <f t="shared" si="140"/>
        <v>4</v>
      </c>
      <c r="W98" s="164">
        <f t="shared" si="141"/>
        <v>0.5</v>
      </c>
      <c r="X98" s="165">
        <f t="array" ref="X98">SUM(1*(BC$5:GJ$5=BC98:GJ98))-1</f>
        <v>0</v>
      </c>
      <c r="Y98" s="166">
        <f t="shared" si="142"/>
        <v>0</v>
      </c>
      <c r="Z98" s="395">
        <f t="shared" si="143"/>
        <v>7.875</v>
      </c>
      <c r="AA98" s="395">
        <f t="shared" si="144"/>
        <v>13.625</v>
      </c>
      <c r="AB98" s="403">
        <f t="shared" si="145"/>
        <v>0.57798165137614677</v>
      </c>
      <c r="AC98" s="3487">
        <f t="shared" si="99"/>
        <v>0</v>
      </c>
      <c r="AD98" s="3488">
        <f t="shared" si="100"/>
        <v>0</v>
      </c>
      <c r="AE98" s="3489">
        <f t="shared" si="101"/>
        <v>4</v>
      </c>
      <c r="AF98" s="3490">
        <f t="shared" si="102"/>
        <v>1</v>
      </c>
      <c r="AG98" s="3491">
        <f t="shared" si="103"/>
        <v>0</v>
      </c>
      <c r="AH98" s="3492">
        <f t="shared" si="104"/>
        <v>0</v>
      </c>
      <c r="AI98" s="3493">
        <f t="shared" si="105"/>
        <v>1</v>
      </c>
      <c r="AJ98" s="3494">
        <f t="shared" si="106"/>
        <v>0</v>
      </c>
      <c r="AK98" s="3495">
        <f t="shared" si="107"/>
        <v>2</v>
      </c>
      <c r="AL98" s="3496">
        <f t="shared" si="108"/>
        <v>0</v>
      </c>
      <c r="AM98" s="3497">
        <f t="shared" si="109"/>
        <v>0</v>
      </c>
      <c r="AN98" s="3498">
        <f t="shared" si="110"/>
        <v>0</v>
      </c>
      <c r="AO98" s="3499">
        <f t="shared" si="111"/>
        <v>1</v>
      </c>
      <c r="AP98" s="3500">
        <f t="shared" si="112"/>
        <v>0</v>
      </c>
      <c r="AQ98" s="3487">
        <f t="shared" si="113"/>
        <v>0</v>
      </c>
      <c r="AR98" s="3488">
        <f t="shared" si="114"/>
        <v>0</v>
      </c>
      <c r="AS98" s="3489">
        <f t="shared" si="115"/>
        <v>0</v>
      </c>
      <c r="AT98" s="3490">
        <f t="shared" si="116"/>
        <v>0</v>
      </c>
      <c r="AU98" s="3491">
        <f t="shared" si="117"/>
        <v>0</v>
      </c>
      <c r="AV98" s="3492">
        <f t="shared" si="118"/>
        <v>0</v>
      </c>
      <c r="AW98" s="3493">
        <f t="shared" si="119"/>
        <v>0</v>
      </c>
      <c r="AX98" s="3494">
        <f t="shared" si="120"/>
        <v>0</v>
      </c>
      <c r="AY98" s="3495">
        <f t="shared" si="121"/>
        <v>0</v>
      </c>
      <c r="AZ98" s="3496">
        <f t="shared" si="122"/>
        <v>0</v>
      </c>
      <c r="BA98" s="3497">
        <f t="shared" si="123"/>
        <v>0</v>
      </c>
      <c r="BB98" s="3498">
        <f t="shared" si="124"/>
        <v>0</v>
      </c>
      <c r="BC98" s="111"/>
      <c r="BD98" s="114"/>
      <c r="BE98" s="109"/>
      <c r="BF98" s="102"/>
      <c r="BG98" s="102"/>
      <c r="BH98" s="102">
        <v>6</v>
      </c>
      <c r="BI98" s="102"/>
      <c r="BJ98" s="102">
        <v>1</v>
      </c>
      <c r="BK98" s="102">
        <v>12</v>
      </c>
      <c r="BL98" s="102">
        <v>8</v>
      </c>
      <c r="BM98" s="102"/>
      <c r="BN98" s="104"/>
      <c r="BO98" s="104"/>
      <c r="BP98" s="104"/>
      <c r="BQ98" s="104"/>
      <c r="BR98" s="104"/>
      <c r="BS98" s="104"/>
      <c r="BT98" s="104"/>
      <c r="BU98" s="104"/>
      <c r="BV98" s="105"/>
      <c r="BW98" s="105"/>
      <c r="BX98" s="105"/>
      <c r="BY98" s="105"/>
      <c r="BZ98" s="105">
        <v>4</v>
      </c>
      <c r="CA98" s="105"/>
      <c r="CB98" s="105"/>
      <c r="CC98" s="105"/>
      <c r="CD98" s="105"/>
      <c r="CE98" s="105"/>
      <c r="CF98" s="106"/>
      <c r="CG98" s="106"/>
      <c r="CH98" s="106">
        <v>12</v>
      </c>
      <c r="CI98" s="106">
        <v>6</v>
      </c>
      <c r="CJ98" s="106"/>
      <c r="CK98" s="106"/>
      <c r="CL98" s="106"/>
      <c r="CM98" s="106"/>
      <c r="CN98" s="106"/>
      <c r="CO98" s="106"/>
      <c r="CP98" s="106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>
        <v>14</v>
      </c>
      <c r="DM98" s="108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2"/>
      <c r="EA98" s="102"/>
      <c r="EB98" s="102"/>
      <c r="EC98" s="110"/>
      <c r="ED98" s="110"/>
      <c r="EE98" s="110"/>
      <c r="EF98" s="110"/>
      <c r="EG98" s="110"/>
      <c r="EH98" s="110"/>
      <c r="EI98" s="110"/>
      <c r="EJ98" s="110"/>
      <c r="EK98" s="110"/>
      <c r="EL98" s="110"/>
      <c r="EM98" s="373"/>
      <c r="EN98" s="373"/>
      <c r="EO98" s="373"/>
      <c r="EP98" s="373"/>
      <c r="EQ98" s="373"/>
      <c r="ER98" s="373"/>
      <c r="ES98" s="526"/>
      <c r="ET98" s="526"/>
      <c r="EU98" s="526"/>
      <c r="EV98" s="526"/>
      <c r="EW98" s="526"/>
      <c r="EX98" s="526"/>
      <c r="EY98" s="526"/>
      <c r="EZ98" s="526"/>
      <c r="FA98" s="649"/>
      <c r="FB98" s="649"/>
      <c r="FC98" s="649"/>
      <c r="FD98" s="649"/>
      <c r="FE98" s="649"/>
      <c r="FF98" s="649"/>
      <c r="FG98" s="649"/>
      <c r="FH98" s="649"/>
      <c r="FI98" s="649"/>
      <c r="FJ98" s="649"/>
      <c r="FK98" s="649"/>
      <c r="FL98" s="649"/>
      <c r="FM98" s="649"/>
      <c r="FN98" s="649"/>
      <c r="FO98" s="768"/>
      <c r="FP98" s="768"/>
      <c r="FQ98" s="768"/>
      <c r="FR98" s="768"/>
      <c r="FS98" s="768"/>
      <c r="FT98" s="768"/>
      <c r="FU98" s="768"/>
      <c r="FV98" s="768"/>
      <c r="FW98" s="768"/>
      <c r="FX98" s="768"/>
      <c r="FY98" s="768"/>
      <c r="FZ98" s="768"/>
      <c r="GA98" s="768"/>
      <c r="GB98" s="768"/>
      <c r="GC98" s="1663"/>
      <c r="GD98" s="1663"/>
      <c r="GE98" s="1663"/>
      <c r="GF98" s="1663"/>
      <c r="GG98" s="1663"/>
      <c r="GH98" s="1663"/>
      <c r="GI98" s="1663"/>
      <c r="GJ98" s="1667"/>
    </row>
    <row r="99" spans="1:193" s="522" customFormat="1" ht="11.1" customHeight="1" x14ac:dyDescent="0.2">
      <c r="A99" s="641" t="s">
        <v>299</v>
      </c>
      <c r="B99" s="64" t="s">
        <v>297</v>
      </c>
      <c r="C99" s="458">
        <f t="shared" si="125"/>
        <v>6</v>
      </c>
      <c r="D99" s="457">
        <f t="shared" si="126"/>
        <v>4.3795620437956206E-2</v>
      </c>
      <c r="E99" s="413">
        <f t="array" ref="E99">MIN(IF(BC99:GJ99&gt;=1,$BC$3:$GJ$3))</f>
        <v>39227</v>
      </c>
      <c r="F99" s="410">
        <f t="array" ref="F99">MAX(IF(BC99:GJ99&gt;=1,$BC$3:$GJ$3))</f>
        <v>42720</v>
      </c>
      <c r="G99" s="452">
        <f t="shared" si="127"/>
        <v>1</v>
      </c>
      <c r="H99" s="456">
        <f t="shared" si="128"/>
        <v>0.16666666666666666</v>
      </c>
      <c r="I99" s="639">
        <f t="shared" si="129"/>
        <v>1</v>
      </c>
      <c r="J99" s="381">
        <f t="array" ref="J99">IF((G99&gt;=1),MAX(IF(BC99:GJ99=1,$BC$3:$GJ$3)),"-")</f>
        <v>40053</v>
      </c>
      <c r="K99" s="775">
        <f t="array" ref="K99">IF((G99&gt;=1),MAX(IF(BC99:GJ99=1,$BC$2:$GJ$2)),"-")</f>
        <v>20</v>
      </c>
      <c r="L99" s="390">
        <f t="shared" ca="1" si="130"/>
        <v>4</v>
      </c>
      <c r="M99" s="390">
        <f t="shared" ca="1" si="131"/>
        <v>117</v>
      </c>
      <c r="N99" s="455">
        <f t="shared" si="132"/>
        <v>0</v>
      </c>
      <c r="O99" s="454">
        <f t="shared" si="133"/>
        <v>0</v>
      </c>
      <c r="P99" s="162">
        <f t="shared" si="134"/>
        <v>2</v>
      </c>
      <c r="Q99" s="453">
        <f t="shared" si="135"/>
        <v>0.33333333333333331</v>
      </c>
      <c r="R99" s="452">
        <f t="shared" si="136"/>
        <v>3</v>
      </c>
      <c r="S99" s="451">
        <f t="shared" si="137"/>
        <v>0.5</v>
      </c>
      <c r="T99" s="368">
        <f t="shared" si="138"/>
        <v>3</v>
      </c>
      <c r="U99" s="163">
        <f t="shared" si="139"/>
        <v>0.5</v>
      </c>
      <c r="V99" s="369">
        <f t="shared" si="140"/>
        <v>5</v>
      </c>
      <c r="W99" s="164">
        <f t="shared" si="141"/>
        <v>0.83333333333333337</v>
      </c>
      <c r="X99" s="165">
        <f t="array" ref="X99">SUM(1*(BC$5:GJ$5=BC99:GJ99))-1</f>
        <v>1</v>
      </c>
      <c r="Y99" s="166">
        <f t="shared" si="142"/>
        <v>0.16666666666666666</v>
      </c>
      <c r="Z99" s="395">
        <f t="shared" si="143"/>
        <v>5</v>
      </c>
      <c r="AA99" s="395">
        <f t="shared" si="144"/>
        <v>12.833333333333334</v>
      </c>
      <c r="AB99" s="403">
        <f t="shared" si="145"/>
        <v>0.38961038961038957</v>
      </c>
      <c r="AC99" s="3487">
        <f t="shared" si="99"/>
        <v>1</v>
      </c>
      <c r="AD99" s="3488">
        <f t="shared" si="100"/>
        <v>0</v>
      </c>
      <c r="AE99" s="3489">
        <f t="shared" si="101"/>
        <v>0</v>
      </c>
      <c r="AF99" s="3490">
        <f t="shared" si="102"/>
        <v>0</v>
      </c>
      <c r="AG99" s="3491">
        <f t="shared" si="103"/>
        <v>0</v>
      </c>
      <c r="AH99" s="3492">
        <f t="shared" si="104"/>
        <v>0</v>
      </c>
      <c r="AI99" s="3493">
        <f t="shared" si="105"/>
        <v>1</v>
      </c>
      <c r="AJ99" s="3494">
        <f t="shared" si="106"/>
        <v>1</v>
      </c>
      <c r="AK99" s="3495">
        <f t="shared" si="107"/>
        <v>1</v>
      </c>
      <c r="AL99" s="3496">
        <f t="shared" si="108"/>
        <v>0</v>
      </c>
      <c r="AM99" s="3497">
        <f t="shared" si="109"/>
        <v>0</v>
      </c>
      <c r="AN99" s="3498">
        <f t="shared" si="110"/>
        <v>0</v>
      </c>
      <c r="AO99" s="3499">
        <f t="shared" si="111"/>
        <v>0</v>
      </c>
      <c r="AP99" s="3500">
        <f t="shared" si="112"/>
        <v>0</v>
      </c>
      <c r="AQ99" s="3487">
        <f t="shared" si="113"/>
        <v>0</v>
      </c>
      <c r="AR99" s="3488">
        <f t="shared" si="114"/>
        <v>0</v>
      </c>
      <c r="AS99" s="3489">
        <f t="shared" si="115"/>
        <v>0</v>
      </c>
      <c r="AT99" s="3490">
        <f t="shared" si="116"/>
        <v>0</v>
      </c>
      <c r="AU99" s="3491">
        <f t="shared" si="117"/>
        <v>0</v>
      </c>
      <c r="AV99" s="3492">
        <f t="shared" si="118"/>
        <v>0</v>
      </c>
      <c r="AW99" s="3493">
        <f t="shared" si="119"/>
        <v>3</v>
      </c>
      <c r="AX99" s="3494">
        <f t="shared" si="120"/>
        <v>0</v>
      </c>
      <c r="AY99" s="3495">
        <f t="shared" si="121"/>
        <v>0</v>
      </c>
      <c r="AZ99" s="3496">
        <f t="shared" si="122"/>
        <v>0</v>
      </c>
      <c r="BA99" s="3497">
        <f t="shared" si="123"/>
        <v>0</v>
      </c>
      <c r="BB99" s="3498">
        <f t="shared" si="124"/>
        <v>0</v>
      </c>
      <c r="BC99" s="111">
        <v>3</v>
      </c>
      <c r="BD99" s="109"/>
      <c r="BE99" s="109"/>
      <c r="BF99" s="112"/>
      <c r="BG99" s="112"/>
      <c r="BH99" s="112"/>
      <c r="BI99" s="112"/>
      <c r="BJ99" s="112"/>
      <c r="BK99" s="112"/>
      <c r="BL99" s="112"/>
      <c r="BM99" s="112"/>
      <c r="BN99" s="103"/>
      <c r="BO99" s="103"/>
      <c r="BP99" s="103"/>
      <c r="BQ99" s="103"/>
      <c r="BR99" s="103"/>
      <c r="BS99" s="103"/>
      <c r="BT99" s="103"/>
      <c r="BU99" s="104"/>
      <c r="BV99" s="105">
        <v>1</v>
      </c>
      <c r="BW99" s="105"/>
      <c r="BX99" s="105"/>
      <c r="BY99" s="105"/>
      <c r="BZ99" s="105"/>
      <c r="CA99" s="105"/>
      <c r="CB99" s="105"/>
      <c r="CC99" s="105"/>
      <c r="CD99" s="105"/>
      <c r="CE99" s="105"/>
      <c r="CF99" s="106"/>
      <c r="CG99" s="106"/>
      <c r="CH99" s="106"/>
      <c r="CI99" s="106"/>
      <c r="CJ99" s="106">
        <v>10</v>
      </c>
      <c r="CK99" s="106"/>
      <c r="CL99" s="106"/>
      <c r="CM99" s="106"/>
      <c r="CN99" s="106"/>
      <c r="CO99" s="106"/>
      <c r="CP99" s="106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2"/>
      <c r="EA99" s="102"/>
      <c r="EB99" s="102"/>
      <c r="EC99" s="110"/>
      <c r="ED99" s="110"/>
      <c r="EE99" s="110"/>
      <c r="EF99" s="110"/>
      <c r="EG99" s="110"/>
      <c r="EH99" s="110"/>
      <c r="EI99" s="110"/>
      <c r="EJ99" s="110"/>
      <c r="EK99" s="110"/>
      <c r="EL99" s="110"/>
      <c r="EM99" s="373"/>
      <c r="EN99" s="373"/>
      <c r="EO99" s="373"/>
      <c r="EP99" s="373"/>
      <c r="EQ99" s="373"/>
      <c r="ER99" s="373"/>
      <c r="ES99" s="526"/>
      <c r="ET99" s="526"/>
      <c r="EU99" s="526"/>
      <c r="EV99" s="526"/>
      <c r="EW99" s="526"/>
      <c r="EX99" s="526"/>
      <c r="EY99" s="526"/>
      <c r="EZ99" s="526"/>
      <c r="FA99" s="649">
        <v>7</v>
      </c>
      <c r="FB99" s="649">
        <v>6</v>
      </c>
      <c r="FC99" s="649"/>
      <c r="FD99" s="649"/>
      <c r="FE99" s="649"/>
      <c r="FF99" s="649">
        <v>3</v>
      </c>
      <c r="FG99" s="649"/>
      <c r="FH99" s="649"/>
      <c r="FI99" s="649"/>
      <c r="FJ99" s="649"/>
      <c r="FK99" s="649"/>
      <c r="FL99" s="649"/>
      <c r="FM99" s="649"/>
      <c r="FN99" s="649"/>
      <c r="FO99" s="768"/>
      <c r="FP99" s="768"/>
      <c r="FQ99" s="768"/>
      <c r="FR99" s="768"/>
      <c r="FS99" s="768"/>
      <c r="FT99" s="768"/>
      <c r="FU99" s="768"/>
      <c r="FV99" s="768"/>
      <c r="FW99" s="768"/>
      <c r="FX99" s="768"/>
      <c r="FY99" s="768"/>
      <c r="FZ99" s="768"/>
      <c r="GA99" s="768"/>
      <c r="GB99" s="768"/>
      <c r="GC99" s="1663"/>
      <c r="GD99" s="1663"/>
      <c r="GE99" s="1663"/>
      <c r="GF99" s="1663"/>
      <c r="GG99" s="1663"/>
      <c r="GH99" s="1663"/>
      <c r="GI99" s="1663"/>
      <c r="GJ99" s="1667"/>
    </row>
    <row r="100" spans="1:193" s="523" customFormat="1" ht="11.1" customHeight="1" x14ac:dyDescent="0.2">
      <c r="A100" s="641" t="s">
        <v>158</v>
      </c>
      <c r="B100" s="59" t="s">
        <v>157</v>
      </c>
      <c r="C100" s="458">
        <f t="shared" si="125"/>
        <v>2</v>
      </c>
      <c r="D100" s="457">
        <f t="shared" si="126"/>
        <v>1.4598540145985401E-2</v>
      </c>
      <c r="E100" s="413">
        <f t="array" ref="E100">MIN(IF(BC100:GJ100&gt;=1,$BC$3:$GJ$3))</f>
        <v>41348</v>
      </c>
      <c r="F100" s="410">
        <f t="array" ref="F100">MAX(IF(BC100:GJ100&gt;=1,$BC$3:$GJ$3))</f>
        <v>43105</v>
      </c>
      <c r="G100" s="452">
        <f t="shared" si="127"/>
        <v>0</v>
      </c>
      <c r="H100" s="456">
        <f t="shared" si="128"/>
        <v>0</v>
      </c>
      <c r="I100" s="639" t="str">
        <f t="shared" si="129"/>
        <v>-</v>
      </c>
      <c r="J100" s="381" t="str">
        <f t="array" ref="J100">IF((G100&gt;=1),MAX(IF(BC100:GJ100=1,$BC$3:$GJ$3)),"-")</f>
        <v>-</v>
      </c>
      <c r="K100" s="775" t="str">
        <f t="array" ref="K100">IF((G100&gt;=1),MAX(IF(BC100:GJ100=1,$BC$2:$GJ$2)),"-")</f>
        <v>-</v>
      </c>
      <c r="L100" s="390">
        <f t="shared" ca="1" si="130"/>
        <v>2</v>
      </c>
      <c r="M100" s="390" t="str">
        <f t="shared" ca="1" si="131"/>
        <v>-</v>
      </c>
      <c r="N100" s="455">
        <f t="shared" si="132"/>
        <v>0</v>
      </c>
      <c r="O100" s="454">
        <f t="shared" si="133"/>
        <v>0</v>
      </c>
      <c r="P100" s="162">
        <f t="shared" si="134"/>
        <v>0</v>
      </c>
      <c r="Q100" s="453">
        <f t="shared" si="135"/>
        <v>0</v>
      </c>
      <c r="R100" s="452">
        <f t="shared" si="136"/>
        <v>0</v>
      </c>
      <c r="S100" s="451">
        <f t="shared" si="137"/>
        <v>0</v>
      </c>
      <c r="T100" s="368">
        <f t="shared" si="138"/>
        <v>0</v>
      </c>
      <c r="U100" s="163">
        <f t="shared" si="139"/>
        <v>0</v>
      </c>
      <c r="V100" s="369">
        <f t="shared" si="140"/>
        <v>0</v>
      </c>
      <c r="W100" s="164">
        <f t="shared" si="141"/>
        <v>0</v>
      </c>
      <c r="X100" s="165">
        <f t="array" ref="X100">SUM(1*(BC$5:GJ$5=BC100:GJ100))-1</f>
        <v>1</v>
      </c>
      <c r="Y100" s="166">
        <f t="shared" si="142"/>
        <v>0.5</v>
      </c>
      <c r="Z100" s="395">
        <f t="shared" si="143"/>
        <v>10.5</v>
      </c>
      <c r="AA100" s="395">
        <f t="shared" si="144"/>
        <v>14.5</v>
      </c>
      <c r="AB100" s="403">
        <f t="shared" si="145"/>
        <v>0.72413793103448276</v>
      </c>
      <c r="AC100" s="3487">
        <f t="shared" si="99"/>
        <v>0</v>
      </c>
      <c r="AD100" s="3488">
        <f t="shared" si="100"/>
        <v>0</v>
      </c>
      <c r="AE100" s="3489">
        <f t="shared" si="101"/>
        <v>0</v>
      </c>
      <c r="AF100" s="3490">
        <f t="shared" si="102"/>
        <v>0</v>
      </c>
      <c r="AG100" s="3491">
        <f t="shared" si="103"/>
        <v>0</v>
      </c>
      <c r="AH100" s="3492">
        <f t="shared" si="104"/>
        <v>0</v>
      </c>
      <c r="AI100" s="3493">
        <f t="shared" si="105"/>
        <v>0</v>
      </c>
      <c r="AJ100" s="3494">
        <f t="shared" si="106"/>
        <v>0</v>
      </c>
      <c r="AK100" s="3495">
        <f t="shared" si="107"/>
        <v>0</v>
      </c>
      <c r="AL100" s="3496">
        <f t="shared" si="108"/>
        <v>0</v>
      </c>
      <c r="AM100" s="3497">
        <f t="shared" si="109"/>
        <v>0</v>
      </c>
      <c r="AN100" s="3498">
        <f t="shared" si="110"/>
        <v>0</v>
      </c>
      <c r="AO100" s="3499">
        <f t="shared" si="111"/>
        <v>1</v>
      </c>
      <c r="AP100" s="3500">
        <f t="shared" si="112"/>
        <v>0</v>
      </c>
      <c r="AQ100" s="3487">
        <f t="shared" si="113"/>
        <v>0</v>
      </c>
      <c r="AR100" s="3488">
        <f t="shared" si="114"/>
        <v>0</v>
      </c>
      <c r="AS100" s="3489">
        <f t="shared" si="115"/>
        <v>0</v>
      </c>
      <c r="AT100" s="3490">
        <f t="shared" si="116"/>
        <v>0</v>
      </c>
      <c r="AU100" s="3491">
        <f t="shared" si="117"/>
        <v>0</v>
      </c>
      <c r="AV100" s="3492">
        <f t="shared" si="118"/>
        <v>0</v>
      </c>
      <c r="AW100" s="3493">
        <f t="shared" si="119"/>
        <v>0</v>
      </c>
      <c r="AX100" s="3494">
        <f t="shared" si="120"/>
        <v>0</v>
      </c>
      <c r="AY100" s="3495">
        <f t="shared" si="121"/>
        <v>1</v>
      </c>
      <c r="AZ100" s="3496">
        <f t="shared" si="122"/>
        <v>0</v>
      </c>
      <c r="BA100" s="3497">
        <f t="shared" si="123"/>
        <v>0</v>
      </c>
      <c r="BB100" s="3498">
        <f t="shared" si="124"/>
        <v>0</v>
      </c>
      <c r="BC100" s="100"/>
      <c r="BD100" s="101"/>
      <c r="BE100" s="101"/>
      <c r="BF100" s="115"/>
      <c r="BG100" s="115"/>
      <c r="BH100" s="115"/>
      <c r="BI100" s="115"/>
      <c r="BJ100" s="115"/>
      <c r="BK100" s="115"/>
      <c r="BL100" s="115"/>
      <c r="BM100" s="115"/>
      <c r="BN100" s="116"/>
      <c r="BO100" s="116"/>
      <c r="BP100" s="116"/>
      <c r="BQ100" s="116"/>
      <c r="BR100" s="116"/>
      <c r="BS100" s="116"/>
      <c r="BT100" s="116"/>
      <c r="BU100" s="104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>
        <v>11</v>
      </c>
      <c r="DK100" s="108"/>
      <c r="DL100" s="108"/>
      <c r="DM100" s="108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2"/>
      <c r="EA100" s="102"/>
      <c r="EB100" s="102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373"/>
      <c r="EN100" s="373"/>
      <c r="EO100" s="373"/>
      <c r="EP100" s="373"/>
      <c r="EQ100" s="373"/>
      <c r="ER100" s="373"/>
      <c r="ES100" s="526"/>
      <c r="ET100" s="526"/>
      <c r="EU100" s="526"/>
      <c r="EV100" s="526"/>
      <c r="EW100" s="526"/>
      <c r="EX100" s="526"/>
      <c r="EY100" s="526"/>
      <c r="EZ100" s="526"/>
      <c r="FA100" s="649"/>
      <c r="FB100" s="649"/>
      <c r="FC100" s="649"/>
      <c r="FD100" s="649"/>
      <c r="FE100" s="649"/>
      <c r="FF100" s="649"/>
      <c r="FG100" s="649"/>
      <c r="FH100" s="649"/>
      <c r="FI100" s="649"/>
      <c r="FJ100" s="649"/>
      <c r="FK100" s="649"/>
      <c r="FL100" s="649"/>
      <c r="FM100" s="649"/>
      <c r="FN100" s="649"/>
      <c r="FO100" s="768"/>
      <c r="FP100" s="768"/>
      <c r="FQ100" s="768"/>
      <c r="FR100" s="768"/>
      <c r="FS100" s="768"/>
      <c r="FT100" s="768">
        <v>10</v>
      </c>
      <c r="FU100" s="768"/>
      <c r="FV100" s="768"/>
      <c r="FW100" s="768"/>
      <c r="FX100" s="768"/>
      <c r="FY100" s="768"/>
      <c r="FZ100" s="768"/>
      <c r="GA100" s="768"/>
      <c r="GB100" s="768"/>
      <c r="GC100" s="1663"/>
      <c r="GD100" s="1663"/>
      <c r="GE100" s="1663"/>
      <c r="GF100" s="1663"/>
      <c r="GG100" s="1663"/>
      <c r="GH100" s="1663"/>
      <c r="GI100" s="1663"/>
      <c r="GJ100" s="1667"/>
    </row>
    <row r="101" spans="1:193" s="523" customFormat="1" ht="11.1" customHeight="1" x14ac:dyDescent="0.2">
      <c r="A101" s="641"/>
      <c r="B101" s="59" t="s">
        <v>53</v>
      </c>
      <c r="C101" s="458">
        <f t="shared" si="125"/>
        <v>1</v>
      </c>
      <c r="D101" s="457">
        <f t="shared" si="126"/>
        <v>7.2992700729927005E-3</v>
      </c>
      <c r="E101" s="413">
        <f t="array" ref="E101">MIN(IF(BC101:GJ101&gt;=1,$BC$3:$GJ$3))</f>
        <v>39263</v>
      </c>
      <c r="F101" s="410">
        <f t="array" ref="F101">MAX(IF(BC101:GJ101&gt;=1,$BC$3:$GJ$3))</f>
        <v>39263</v>
      </c>
      <c r="G101" s="452">
        <f t="shared" si="127"/>
        <v>0</v>
      </c>
      <c r="H101" s="456">
        <f t="shared" si="128"/>
        <v>0</v>
      </c>
      <c r="I101" s="639" t="str">
        <f t="shared" si="129"/>
        <v>-</v>
      </c>
      <c r="J101" s="381" t="str">
        <f t="array" ref="J101">IF((G101&gt;=1),MAX(IF(BC101:GJ101=1,$BC$3:$GJ$3)),"-")</f>
        <v>-</v>
      </c>
      <c r="K101" s="775" t="str">
        <f t="array" ref="K101">IF((G101&gt;=1),MAX(IF(BC101:GJ101=1,$BC$2:$GJ$2)),"-")</f>
        <v>-</v>
      </c>
      <c r="L101" s="390">
        <f t="shared" ca="1" si="130"/>
        <v>1</v>
      </c>
      <c r="M101" s="390" t="str">
        <f t="shared" ca="1" si="131"/>
        <v>-</v>
      </c>
      <c r="N101" s="455">
        <f t="shared" si="132"/>
        <v>0</v>
      </c>
      <c r="O101" s="454">
        <f t="shared" si="133"/>
        <v>0</v>
      </c>
      <c r="P101" s="162">
        <f t="shared" si="134"/>
        <v>0</v>
      </c>
      <c r="Q101" s="453">
        <f t="shared" si="135"/>
        <v>0</v>
      </c>
      <c r="R101" s="452">
        <f t="shared" si="136"/>
        <v>0</v>
      </c>
      <c r="S101" s="451">
        <f t="shared" si="137"/>
        <v>0</v>
      </c>
      <c r="T101" s="368">
        <f t="shared" si="138"/>
        <v>0</v>
      </c>
      <c r="U101" s="163">
        <f t="shared" si="139"/>
        <v>0</v>
      </c>
      <c r="V101" s="369">
        <f t="shared" si="140"/>
        <v>0</v>
      </c>
      <c r="W101" s="164">
        <f t="shared" si="141"/>
        <v>0</v>
      </c>
      <c r="X101" s="165">
        <f t="array" ref="X101">SUM(1*(BC$5:GJ$5=BC101:GJ101))-1</f>
        <v>0</v>
      </c>
      <c r="Y101" s="166">
        <f t="shared" si="142"/>
        <v>0</v>
      </c>
      <c r="Z101" s="395">
        <f t="shared" si="143"/>
        <v>7</v>
      </c>
      <c r="AA101" s="395">
        <f t="shared" si="144"/>
        <v>13</v>
      </c>
      <c r="AB101" s="403">
        <f t="shared" si="145"/>
        <v>0.53846153846153844</v>
      </c>
      <c r="AC101" s="3487">
        <f t="shared" si="99"/>
        <v>1</v>
      </c>
      <c r="AD101" s="3488">
        <f t="shared" si="100"/>
        <v>0</v>
      </c>
      <c r="AE101" s="3489">
        <f t="shared" si="101"/>
        <v>0</v>
      </c>
      <c r="AF101" s="3490">
        <f t="shared" si="102"/>
        <v>0</v>
      </c>
      <c r="AG101" s="3491">
        <f t="shared" si="103"/>
        <v>0</v>
      </c>
      <c r="AH101" s="3492">
        <f t="shared" si="104"/>
        <v>0</v>
      </c>
      <c r="AI101" s="3493">
        <f t="shared" si="105"/>
        <v>0</v>
      </c>
      <c r="AJ101" s="3494">
        <f t="shared" si="106"/>
        <v>0</v>
      </c>
      <c r="AK101" s="3495">
        <f t="shared" si="107"/>
        <v>0</v>
      </c>
      <c r="AL101" s="3496">
        <f t="shared" si="108"/>
        <v>0</v>
      </c>
      <c r="AM101" s="3497">
        <f t="shared" si="109"/>
        <v>0</v>
      </c>
      <c r="AN101" s="3498">
        <f t="shared" si="110"/>
        <v>0</v>
      </c>
      <c r="AO101" s="3499">
        <f t="shared" si="111"/>
        <v>0</v>
      </c>
      <c r="AP101" s="3500">
        <f t="shared" si="112"/>
        <v>0</v>
      </c>
      <c r="AQ101" s="3487">
        <f t="shared" si="113"/>
        <v>0</v>
      </c>
      <c r="AR101" s="3488">
        <f t="shared" si="114"/>
        <v>0</v>
      </c>
      <c r="AS101" s="3489">
        <f t="shared" si="115"/>
        <v>0</v>
      </c>
      <c r="AT101" s="3490">
        <f t="shared" si="116"/>
        <v>0</v>
      </c>
      <c r="AU101" s="3491">
        <f t="shared" si="117"/>
        <v>0</v>
      </c>
      <c r="AV101" s="3492">
        <f t="shared" si="118"/>
        <v>0</v>
      </c>
      <c r="AW101" s="3493">
        <f t="shared" si="119"/>
        <v>0</v>
      </c>
      <c r="AX101" s="3494">
        <f t="shared" si="120"/>
        <v>0</v>
      </c>
      <c r="AY101" s="3495">
        <f t="shared" si="121"/>
        <v>0</v>
      </c>
      <c r="AZ101" s="3496">
        <f t="shared" si="122"/>
        <v>0</v>
      </c>
      <c r="BA101" s="3497">
        <f t="shared" si="123"/>
        <v>0</v>
      </c>
      <c r="BB101" s="3498">
        <f t="shared" si="124"/>
        <v>0</v>
      </c>
      <c r="BC101" s="100"/>
      <c r="BD101" s="109">
        <v>7</v>
      </c>
      <c r="BE101" s="101"/>
      <c r="BF101" s="117"/>
      <c r="BG101" s="117"/>
      <c r="BH101" s="115"/>
      <c r="BI101" s="115"/>
      <c r="BJ101" s="115"/>
      <c r="BK101" s="115"/>
      <c r="BL101" s="115"/>
      <c r="BM101" s="115"/>
      <c r="BN101" s="116"/>
      <c r="BO101" s="116"/>
      <c r="BP101" s="116"/>
      <c r="BQ101" s="116"/>
      <c r="BR101" s="116"/>
      <c r="BS101" s="116"/>
      <c r="BT101" s="116"/>
      <c r="BU101" s="104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2"/>
      <c r="EA101" s="102"/>
      <c r="EB101" s="102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373"/>
      <c r="EN101" s="373"/>
      <c r="EO101" s="373"/>
      <c r="EP101" s="373"/>
      <c r="EQ101" s="373"/>
      <c r="ER101" s="373"/>
      <c r="ES101" s="526"/>
      <c r="ET101" s="526"/>
      <c r="EU101" s="526"/>
      <c r="EV101" s="526"/>
      <c r="EW101" s="526"/>
      <c r="EX101" s="526"/>
      <c r="EY101" s="526"/>
      <c r="EZ101" s="526"/>
      <c r="FA101" s="649"/>
      <c r="FB101" s="649"/>
      <c r="FC101" s="649"/>
      <c r="FD101" s="649"/>
      <c r="FE101" s="649"/>
      <c r="FF101" s="649"/>
      <c r="FG101" s="649"/>
      <c r="FH101" s="649"/>
      <c r="FI101" s="649"/>
      <c r="FJ101" s="649"/>
      <c r="FK101" s="649"/>
      <c r="FL101" s="649"/>
      <c r="FM101" s="649"/>
      <c r="FN101" s="649"/>
      <c r="FO101" s="768"/>
      <c r="FP101" s="768"/>
      <c r="FQ101" s="768"/>
      <c r="FR101" s="768"/>
      <c r="FS101" s="768"/>
      <c r="FT101" s="768"/>
      <c r="FU101" s="768"/>
      <c r="FV101" s="768"/>
      <c r="FW101" s="768"/>
      <c r="FX101" s="768"/>
      <c r="FY101" s="768"/>
      <c r="FZ101" s="768"/>
      <c r="GA101" s="768"/>
      <c r="GB101" s="768"/>
      <c r="GC101" s="1663"/>
      <c r="GD101" s="1663"/>
      <c r="GE101" s="1663"/>
      <c r="GF101" s="1663"/>
      <c r="GG101" s="1663"/>
      <c r="GH101" s="1663"/>
      <c r="GI101" s="1663"/>
      <c r="GJ101" s="1667"/>
    </row>
    <row r="102" spans="1:193" s="522" customFormat="1" ht="11.1" customHeight="1" x14ac:dyDescent="0.2">
      <c r="A102" s="641" t="s">
        <v>104</v>
      </c>
      <c r="B102" s="61" t="s">
        <v>142</v>
      </c>
      <c r="C102" s="458">
        <f t="shared" si="125"/>
        <v>40</v>
      </c>
      <c r="D102" s="457">
        <f t="shared" si="126"/>
        <v>0.29197080291970801</v>
      </c>
      <c r="E102" s="413">
        <f t="array" ref="E102">MIN(IF(BC102:GJ102&gt;=1,$BC$3:$GJ$3))</f>
        <v>39263</v>
      </c>
      <c r="F102" s="410">
        <f t="array" ref="F102">MAX(IF(BC102:GJ102&gt;=1,$BC$3:$GJ$3))</f>
        <v>43406</v>
      </c>
      <c r="G102" s="452">
        <f t="shared" si="127"/>
        <v>4</v>
      </c>
      <c r="H102" s="456">
        <f t="shared" si="128"/>
        <v>0.1</v>
      </c>
      <c r="I102" s="639">
        <f t="shared" si="129"/>
        <v>0.66666666666666663</v>
      </c>
      <c r="J102" s="381">
        <f t="array" ref="J102">IF((G102&gt;=1),MAX(IF(BC102:GJ102=1,$BC$3:$GJ$3)),"-")</f>
        <v>41348</v>
      </c>
      <c r="K102" s="775">
        <f t="array" ref="K102">IF((G102&gt;=1),MAX(IF(BC102:GJ102=1,$BC$2:$GJ$2)),"-")</f>
        <v>60</v>
      </c>
      <c r="L102" s="390">
        <f t="shared" ca="1" si="130"/>
        <v>13</v>
      </c>
      <c r="M102" s="390">
        <f t="shared" ca="1" si="131"/>
        <v>77</v>
      </c>
      <c r="N102" s="455">
        <f t="shared" si="132"/>
        <v>2</v>
      </c>
      <c r="O102" s="454">
        <f t="shared" si="133"/>
        <v>0.05</v>
      </c>
      <c r="P102" s="162">
        <f t="shared" si="134"/>
        <v>4</v>
      </c>
      <c r="Q102" s="453">
        <f t="shared" si="135"/>
        <v>0.1</v>
      </c>
      <c r="R102" s="452">
        <f t="shared" si="136"/>
        <v>10</v>
      </c>
      <c r="S102" s="451">
        <f t="shared" si="137"/>
        <v>0.25</v>
      </c>
      <c r="T102" s="368">
        <f t="shared" si="138"/>
        <v>11</v>
      </c>
      <c r="U102" s="163">
        <f t="shared" si="139"/>
        <v>0.27500000000000002</v>
      </c>
      <c r="V102" s="369">
        <f t="shared" si="140"/>
        <v>20</v>
      </c>
      <c r="W102" s="164">
        <f t="shared" si="141"/>
        <v>0.5</v>
      </c>
      <c r="X102" s="165">
        <f t="array" ref="X102">SUM(1*(BC$5:GJ$5=BC102:GJ102))-1</f>
        <v>3</v>
      </c>
      <c r="Y102" s="166">
        <f t="shared" si="142"/>
        <v>7.4999999999999997E-2</v>
      </c>
      <c r="Z102" s="395">
        <f t="shared" si="143"/>
        <v>6.875</v>
      </c>
      <c r="AA102" s="395">
        <f t="shared" si="144"/>
        <v>12.525</v>
      </c>
      <c r="AB102" s="403">
        <f t="shared" si="145"/>
        <v>0.5489021956087824</v>
      </c>
      <c r="AC102" s="3487">
        <f t="shared" si="99"/>
        <v>2</v>
      </c>
      <c r="AD102" s="3488">
        <f t="shared" si="100"/>
        <v>1</v>
      </c>
      <c r="AE102" s="3489">
        <f t="shared" si="101"/>
        <v>5</v>
      </c>
      <c r="AF102" s="3490">
        <f t="shared" si="102"/>
        <v>0</v>
      </c>
      <c r="AG102" s="3491">
        <f t="shared" si="103"/>
        <v>4</v>
      </c>
      <c r="AH102" s="3492">
        <f t="shared" si="104"/>
        <v>1</v>
      </c>
      <c r="AI102" s="3493">
        <f t="shared" si="105"/>
        <v>4</v>
      </c>
      <c r="AJ102" s="3494">
        <f t="shared" si="106"/>
        <v>0</v>
      </c>
      <c r="AK102" s="3495">
        <f t="shared" si="107"/>
        <v>6</v>
      </c>
      <c r="AL102" s="3496">
        <f t="shared" si="108"/>
        <v>1</v>
      </c>
      <c r="AM102" s="3497">
        <f t="shared" si="109"/>
        <v>3</v>
      </c>
      <c r="AN102" s="3498">
        <f t="shared" si="110"/>
        <v>0</v>
      </c>
      <c r="AO102" s="3499">
        <f t="shared" si="111"/>
        <v>4</v>
      </c>
      <c r="AP102" s="3500">
        <f t="shared" si="112"/>
        <v>1</v>
      </c>
      <c r="AQ102" s="3487">
        <f t="shared" si="113"/>
        <v>1</v>
      </c>
      <c r="AR102" s="3488">
        <f t="shared" si="114"/>
        <v>0</v>
      </c>
      <c r="AS102" s="3489">
        <f t="shared" si="115"/>
        <v>3</v>
      </c>
      <c r="AT102" s="3490">
        <f t="shared" si="116"/>
        <v>0</v>
      </c>
      <c r="AU102" s="3491">
        <f t="shared" si="117"/>
        <v>0</v>
      </c>
      <c r="AV102" s="3492">
        <f t="shared" si="118"/>
        <v>0</v>
      </c>
      <c r="AW102" s="3493">
        <f t="shared" si="119"/>
        <v>4</v>
      </c>
      <c r="AX102" s="3494">
        <f t="shared" si="120"/>
        <v>0</v>
      </c>
      <c r="AY102" s="3495">
        <f t="shared" si="121"/>
        <v>2</v>
      </c>
      <c r="AZ102" s="3496">
        <f t="shared" si="122"/>
        <v>0</v>
      </c>
      <c r="BA102" s="3497">
        <f t="shared" si="123"/>
        <v>2</v>
      </c>
      <c r="BB102" s="3498">
        <f t="shared" si="124"/>
        <v>0</v>
      </c>
      <c r="BC102" s="111"/>
      <c r="BD102" s="109">
        <v>1</v>
      </c>
      <c r="BE102" s="109">
        <v>5</v>
      </c>
      <c r="BF102" s="102">
        <v>6</v>
      </c>
      <c r="BG102" s="102">
        <v>5</v>
      </c>
      <c r="BH102" s="102"/>
      <c r="BI102" s="102"/>
      <c r="BJ102" s="102"/>
      <c r="BK102" s="102">
        <v>4</v>
      </c>
      <c r="BL102" s="102">
        <v>9</v>
      </c>
      <c r="BM102" s="102">
        <v>3</v>
      </c>
      <c r="BN102" s="104">
        <v>8</v>
      </c>
      <c r="BO102" s="104"/>
      <c r="BP102" s="104"/>
      <c r="BQ102" s="104"/>
      <c r="BR102" s="104"/>
      <c r="BS102" s="104">
        <v>1</v>
      </c>
      <c r="BT102" s="104">
        <v>14</v>
      </c>
      <c r="BU102" s="104">
        <v>10</v>
      </c>
      <c r="BV102" s="105">
        <v>2</v>
      </c>
      <c r="BW102" s="105"/>
      <c r="BX102" s="105">
        <v>10</v>
      </c>
      <c r="BY102" s="105">
        <v>3</v>
      </c>
      <c r="BZ102" s="105"/>
      <c r="CA102" s="105">
        <v>4</v>
      </c>
      <c r="CB102" s="105"/>
      <c r="CC102" s="105"/>
      <c r="CD102" s="105"/>
      <c r="CE102" s="105"/>
      <c r="CF102" s="106">
        <v>3</v>
      </c>
      <c r="CG102" s="106"/>
      <c r="CH102" s="106"/>
      <c r="CI102" s="106">
        <v>9</v>
      </c>
      <c r="CJ102" s="106">
        <v>7</v>
      </c>
      <c r="CK102" s="106">
        <v>8</v>
      </c>
      <c r="CL102" s="106"/>
      <c r="CM102" s="106">
        <v>5</v>
      </c>
      <c r="CN102" s="106">
        <v>1</v>
      </c>
      <c r="CO102" s="106"/>
      <c r="CP102" s="106"/>
      <c r="CQ102" s="107">
        <v>8</v>
      </c>
      <c r="CR102" s="107">
        <v>5</v>
      </c>
      <c r="CS102" s="107"/>
      <c r="CT102" s="107"/>
      <c r="CU102" s="107">
        <v>7</v>
      </c>
      <c r="CV102" s="107"/>
      <c r="CW102" s="107"/>
      <c r="CX102" s="107"/>
      <c r="CY102" s="107"/>
      <c r="CZ102" s="107"/>
      <c r="DA102" s="108">
        <v>9</v>
      </c>
      <c r="DB102" s="108"/>
      <c r="DC102" s="108"/>
      <c r="DD102" s="108"/>
      <c r="DE102" s="108"/>
      <c r="DF102" s="108"/>
      <c r="DG102" s="108">
        <v>5</v>
      </c>
      <c r="DH102" s="108"/>
      <c r="DI102" s="108"/>
      <c r="DJ102" s="108">
        <v>1</v>
      </c>
      <c r="DK102" s="108"/>
      <c r="DL102" s="108"/>
      <c r="DM102" s="108">
        <v>12</v>
      </c>
      <c r="DN102" s="109"/>
      <c r="DO102" s="109"/>
      <c r="DP102" s="109"/>
      <c r="DQ102" s="109"/>
      <c r="DR102" s="109"/>
      <c r="DS102" s="109"/>
      <c r="DT102" s="109">
        <v>11</v>
      </c>
      <c r="DU102" s="109"/>
      <c r="DV102" s="109"/>
      <c r="DW102" s="109"/>
      <c r="DX102" s="109"/>
      <c r="DY102" s="109"/>
      <c r="DZ102" s="102">
        <v>3</v>
      </c>
      <c r="EA102" s="102"/>
      <c r="EB102" s="102">
        <v>13</v>
      </c>
      <c r="EC102" s="110"/>
      <c r="ED102" s="110"/>
      <c r="EE102" s="110">
        <v>8</v>
      </c>
      <c r="EF102" s="110"/>
      <c r="EG102" s="110"/>
      <c r="EH102" s="110"/>
      <c r="EI102" s="110"/>
      <c r="EJ102" s="110"/>
      <c r="EK102" s="110"/>
      <c r="EL102" s="110"/>
      <c r="EM102" s="373"/>
      <c r="EN102" s="373"/>
      <c r="EO102" s="373"/>
      <c r="EP102" s="373"/>
      <c r="EQ102" s="373"/>
      <c r="ER102" s="373"/>
      <c r="ES102" s="526"/>
      <c r="ET102" s="526"/>
      <c r="EU102" s="526"/>
      <c r="EV102" s="526"/>
      <c r="EW102" s="526"/>
      <c r="EX102" s="526"/>
      <c r="EY102" s="526"/>
      <c r="EZ102" s="526"/>
      <c r="FA102" s="649"/>
      <c r="FB102" s="649"/>
      <c r="FC102" s="649">
        <v>11</v>
      </c>
      <c r="FD102" s="649"/>
      <c r="FE102" s="649"/>
      <c r="FF102" s="649">
        <v>5</v>
      </c>
      <c r="FG102" s="649"/>
      <c r="FH102" s="649">
        <v>2</v>
      </c>
      <c r="FI102" s="649"/>
      <c r="FJ102" s="649"/>
      <c r="FK102" s="649">
        <v>6</v>
      </c>
      <c r="FL102" s="649"/>
      <c r="FM102" s="649"/>
      <c r="FN102" s="649"/>
      <c r="FO102" s="768"/>
      <c r="FP102" s="768"/>
      <c r="FQ102" s="768"/>
      <c r="FR102" s="768"/>
      <c r="FS102" s="768">
        <v>13</v>
      </c>
      <c r="FT102" s="768">
        <v>16</v>
      </c>
      <c r="FU102" s="768"/>
      <c r="FV102" s="768"/>
      <c r="FW102" s="768"/>
      <c r="FX102" s="768"/>
      <c r="FY102" s="768"/>
      <c r="FZ102" s="768"/>
      <c r="GA102" s="768"/>
      <c r="GB102" s="768"/>
      <c r="GC102" s="1663">
        <v>10</v>
      </c>
      <c r="GD102" s="1663"/>
      <c r="GE102" s="1663">
        <v>12</v>
      </c>
      <c r="GF102" s="1663"/>
      <c r="GG102" s="1663"/>
      <c r="GH102" s="1663"/>
      <c r="GI102" s="1663"/>
      <c r="GJ102" s="1667"/>
    </row>
    <row r="103" spans="1:193" s="522" customFormat="1" ht="11.1" customHeight="1" x14ac:dyDescent="0.2">
      <c r="A103" s="641"/>
      <c r="B103" s="59" t="s">
        <v>54</v>
      </c>
      <c r="C103" s="458">
        <f t="shared" ref="C103:C108" si="146">COUNTIF(BC103:GJ103,"&gt;=0")</f>
        <v>1</v>
      </c>
      <c r="D103" s="457">
        <f t="shared" ref="D103:D108" si="147">C103/$C$5</f>
        <v>7.2992700729927005E-3</v>
      </c>
      <c r="E103" s="413">
        <f t="array" ref="E103">MIN(IF(BC103:GJ103&gt;=1,$BC$3:$GJ$3))</f>
        <v>39308</v>
      </c>
      <c r="F103" s="410">
        <f t="array" ref="F103">MAX(IF(BC103:GJ103&gt;=1,$BC$3:$GJ$3))</f>
        <v>39308</v>
      </c>
      <c r="G103" s="452">
        <f t="shared" ref="G103:G108" si="148">COUNTIF(BC103:GJ103,"=1")</f>
        <v>0</v>
      </c>
      <c r="H103" s="456">
        <f t="shared" ref="H103:H108" si="149">G103/C103</f>
        <v>0</v>
      </c>
      <c r="I103" s="639" t="str">
        <f t="shared" ref="I103:I108" si="150">IF(G103&gt;=1,G103/(G103+N103),"-")</f>
        <v>-</v>
      </c>
      <c r="J103" s="381" t="str">
        <f t="array" ref="J103">IF((G103&gt;=1),MAX(IF(BC103:GJ103=1,$BC$3:$GJ$3)),"-")</f>
        <v>-</v>
      </c>
      <c r="K103" s="775" t="str">
        <f t="array" ref="K103">IF((G103&gt;=1),MAX(IF(BC103:GJ103=1,$BC$2:$GJ$2)),"-")</f>
        <v>-</v>
      </c>
      <c r="L103" s="390">
        <f t="shared" ref="L103:L108" ca="1" si="151">IF(G103&gt;=1,COUNTIF(OFFSET(BC103,,K103,1,($GJ$2-K103)),"&gt;1"),C103)</f>
        <v>1</v>
      </c>
      <c r="M103" s="390" t="str">
        <f t="shared" ref="M103:M108" ca="1" si="152">IF(G103&gt;=1,COUNTBLANK(OFFSET(BC103,,K103,1,($GJ$2-K103)))+L103-1,"-")</f>
        <v>-</v>
      </c>
      <c r="N103" s="455">
        <f t="shared" ref="N103:N108" si="153">COUNTIF(BC103:GJ103,"=2")</f>
        <v>0</v>
      </c>
      <c r="O103" s="454">
        <f t="shared" ref="O103:O108" si="154">N103/C103</f>
        <v>0</v>
      </c>
      <c r="P103" s="162">
        <f t="shared" ref="P103:P108" si="155">COUNTIF(BC103:GJ103,"=3")</f>
        <v>0</v>
      </c>
      <c r="Q103" s="453">
        <f t="shared" ref="Q103:Q108" si="156">P103/C103</f>
        <v>0</v>
      </c>
      <c r="R103" s="452">
        <f t="shared" ref="R103:R108" si="157">COUNTIF(BC103:GJ103,"&lt;=3")</f>
        <v>0</v>
      </c>
      <c r="S103" s="451">
        <f t="shared" ref="S103:S108" si="158">R103/C103</f>
        <v>0</v>
      </c>
      <c r="T103" s="368">
        <f t="shared" ref="T103:T108" si="159">SUMPRODUCT((((BC$5:GJ$5)/3)&gt;=(BC103:GJ103))*1)-$C$5+C103-1</f>
        <v>0</v>
      </c>
      <c r="U103" s="163">
        <f t="shared" ref="U103:U108" si="160">T103/C103</f>
        <v>0</v>
      </c>
      <c r="V103" s="369">
        <f t="shared" ref="V103:V108" si="161">SUMPRODUCT((((BC$5:GJ$5)/2)&gt;=(BC103:GJ103))*1)-$C$5+C103-1</f>
        <v>0</v>
      </c>
      <c r="W103" s="164">
        <f t="shared" ref="W103:W108" si="162">V103/C103</f>
        <v>0</v>
      </c>
      <c r="X103" s="165">
        <f t="array" ref="X103">SUM(1*(BC$5:GJ$5=BC103:GJ103))-1</f>
        <v>0</v>
      </c>
      <c r="Y103" s="166">
        <f t="shared" ref="Y103:Y108" si="163">X103/C103</f>
        <v>0</v>
      </c>
      <c r="Z103" s="395">
        <f t="shared" ref="Z103:Z108" si="164">AVERAGE(BC103:GJ103)</f>
        <v>7</v>
      </c>
      <c r="AA103" s="395">
        <f t="shared" ref="AA103:AA108" si="165">AVERAGEIFS($BC$5:$GJ$5,BC103:GJ103,"&gt;0")</f>
        <v>10</v>
      </c>
      <c r="AB103" s="403">
        <f t="shared" ref="AB103:AB108" si="166">Z103/AA103</f>
        <v>0.7</v>
      </c>
      <c r="AC103" s="3487">
        <f t="shared" si="99"/>
        <v>1</v>
      </c>
      <c r="AD103" s="3488">
        <f t="shared" si="100"/>
        <v>0</v>
      </c>
      <c r="AE103" s="3489">
        <f t="shared" si="101"/>
        <v>0</v>
      </c>
      <c r="AF103" s="3490">
        <f t="shared" si="102"/>
        <v>0</v>
      </c>
      <c r="AG103" s="3491">
        <f t="shared" si="103"/>
        <v>0</v>
      </c>
      <c r="AH103" s="3492">
        <f t="shared" si="104"/>
        <v>0</v>
      </c>
      <c r="AI103" s="3493">
        <f t="shared" si="105"/>
        <v>0</v>
      </c>
      <c r="AJ103" s="3494">
        <f t="shared" si="106"/>
        <v>0</v>
      </c>
      <c r="AK103" s="3495">
        <f t="shared" si="107"/>
        <v>0</v>
      </c>
      <c r="AL103" s="3496">
        <f t="shared" si="108"/>
        <v>0</v>
      </c>
      <c r="AM103" s="3497">
        <f t="shared" si="109"/>
        <v>0</v>
      </c>
      <c r="AN103" s="3498">
        <f t="shared" si="110"/>
        <v>0</v>
      </c>
      <c r="AO103" s="3499">
        <f t="shared" si="111"/>
        <v>0</v>
      </c>
      <c r="AP103" s="3500">
        <f t="shared" si="112"/>
        <v>0</v>
      </c>
      <c r="AQ103" s="3487">
        <f t="shared" si="113"/>
        <v>0</v>
      </c>
      <c r="AR103" s="3488">
        <f t="shared" si="114"/>
        <v>0</v>
      </c>
      <c r="AS103" s="3489">
        <f t="shared" si="115"/>
        <v>0</v>
      </c>
      <c r="AT103" s="3490">
        <f t="shared" si="116"/>
        <v>0</v>
      </c>
      <c r="AU103" s="3491">
        <f t="shared" si="117"/>
        <v>0</v>
      </c>
      <c r="AV103" s="3492">
        <f t="shared" si="118"/>
        <v>0</v>
      </c>
      <c r="AW103" s="3493">
        <f t="shared" si="119"/>
        <v>0</v>
      </c>
      <c r="AX103" s="3494">
        <f t="shared" si="120"/>
        <v>0</v>
      </c>
      <c r="AY103" s="3495">
        <f t="shared" si="121"/>
        <v>0</v>
      </c>
      <c r="AZ103" s="3496">
        <f t="shared" si="122"/>
        <v>0</v>
      </c>
      <c r="BA103" s="3497">
        <f t="shared" si="123"/>
        <v>0</v>
      </c>
      <c r="BB103" s="3498">
        <f t="shared" si="124"/>
        <v>0</v>
      </c>
      <c r="BC103" s="111"/>
      <c r="BD103" s="109"/>
      <c r="BE103" s="109">
        <v>7</v>
      </c>
      <c r="BF103" s="112"/>
      <c r="BG103" s="112"/>
      <c r="BH103" s="112"/>
      <c r="BI103" s="112"/>
      <c r="BJ103" s="112"/>
      <c r="BK103" s="112"/>
      <c r="BL103" s="112"/>
      <c r="BM103" s="112"/>
      <c r="BN103" s="103"/>
      <c r="BO103" s="103"/>
      <c r="BP103" s="103"/>
      <c r="BQ103" s="103"/>
      <c r="BR103" s="103"/>
      <c r="BS103" s="103"/>
      <c r="BT103" s="103"/>
      <c r="BU103" s="104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2"/>
      <c r="EA103" s="102"/>
      <c r="EB103" s="102"/>
      <c r="EC103" s="110"/>
      <c r="ED103" s="110"/>
      <c r="EE103" s="110"/>
      <c r="EF103" s="110"/>
      <c r="EG103" s="110"/>
      <c r="EH103" s="110"/>
      <c r="EI103" s="110"/>
      <c r="EJ103" s="110"/>
      <c r="EK103" s="110"/>
      <c r="EL103" s="110"/>
      <c r="EM103" s="373"/>
      <c r="EN103" s="373"/>
      <c r="EO103" s="373"/>
      <c r="EP103" s="373"/>
      <c r="EQ103" s="373"/>
      <c r="ER103" s="373"/>
      <c r="ES103" s="526"/>
      <c r="ET103" s="526"/>
      <c r="EU103" s="526"/>
      <c r="EV103" s="526"/>
      <c r="EW103" s="526"/>
      <c r="EX103" s="526"/>
      <c r="EY103" s="526"/>
      <c r="EZ103" s="526"/>
      <c r="FA103" s="649"/>
      <c r="FB103" s="649"/>
      <c r="FC103" s="649"/>
      <c r="FD103" s="649"/>
      <c r="FE103" s="649"/>
      <c r="FF103" s="649"/>
      <c r="FG103" s="649"/>
      <c r="FH103" s="649"/>
      <c r="FI103" s="649"/>
      <c r="FJ103" s="649"/>
      <c r="FK103" s="649"/>
      <c r="FL103" s="649"/>
      <c r="FM103" s="649"/>
      <c r="FN103" s="649"/>
      <c r="FO103" s="768"/>
      <c r="FP103" s="768"/>
      <c r="FQ103" s="768"/>
      <c r="FR103" s="768"/>
      <c r="FS103" s="768"/>
      <c r="FT103" s="768"/>
      <c r="FU103" s="768"/>
      <c r="FV103" s="768"/>
      <c r="FW103" s="768"/>
      <c r="FX103" s="768"/>
      <c r="FY103" s="768"/>
      <c r="FZ103" s="768"/>
      <c r="GA103" s="768"/>
      <c r="GB103" s="768"/>
      <c r="GC103" s="1663"/>
      <c r="GD103" s="1663"/>
      <c r="GE103" s="1663"/>
      <c r="GF103" s="1663"/>
      <c r="GG103" s="1663"/>
      <c r="GH103" s="1663"/>
      <c r="GI103" s="1663"/>
      <c r="GJ103" s="1667"/>
    </row>
    <row r="104" spans="1:193" s="522" customFormat="1" ht="11.1" customHeight="1" x14ac:dyDescent="0.2">
      <c r="A104" s="641" t="s">
        <v>215</v>
      </c>
      <c r="B104" s="62" t="s">
        <v>222</v>
      </c>
      <c r="C104" s="458">
        <f t="shared" si="146"/>
        <v>1</v>
      </c>
      <c r="D104" s="457">
        <f t="shared" si="147"/>
        <v>7.2992700729927005E-3</v>
      </c>
      <c r="E104" s="413">
        <f t="array" ref="E104">MIN(IF(BC104:GJ104&gt;=1,$BC$3:$GJ$3))</f>
        <v>41782</v>
      </c>
      <c r="F104" s="410">
        <f t="array" ref="F104">MAX(IF(BC104:GJ104&gt;=1,$BC$3:$GJ$3))</f>
        <v>41782</v>
      </c>
      <c r="G104" s="452">
        <f t="shared" si="148"/>
        <v>1</v>
      </c>
      <c r="H104" s="456">
        <f t="shared" si="149"/>
        <v>1</v>
      </c>
      <c r="I104" s="639">
        <f t="shared" si="150"/>
        <v>1</v>
      </c>
      <c r="J104" s="381">
        <f t="array" ref="J104">IF((G104&gt;=1),MAX(IF(BC104:GJ104=1,$BC$3:$GJ$3)),"-")</f>
        <v>41782</v>
      </c>
      <c r="K104" s="775">
        <f t="array" ref="K104">IF((G104&gt;=1),MAX(IF(BC104:GJ104=1,$BC$2:$GJ$2)),"-")</f>
        <v>74</v>
      </c>
      <c r="L104" s="390">
        <f t="shared" ca="1" si="151"/>
        <v>0</v>
      </c>
      <c r="M104" s="390">
        <f t="shared" ca="1" si="152"/>
        <v>63</v>
      </c>
      <c r="N104" s="455">
        <f t="shared" si="153"/>
        <v>0</v>
      </c>
      <c r="O104" s="454">
        <f t="shared" si="154"/>
        <v>0</v>
      </c>
      <c r="P104" s="162">
        <f t="shared" si="155"/>
        <v>0</v>
      </c>
      <c r="Q104" s="453">
        <f t="shared" si="156"/>
        <v>0</v>
      </c>
      <c r="R104" s="452">
        <f t="shared" si="157"/>
        <v>1</v>
      </c>
      <c r="S104" s="451">
        <f t="shared" si="158"/>
        <v>1</v>
      </c>
      <c r="T104" s="368">
        <f t="shared" si="159"/>
        <v>1</v>
      </c>
      <c r="U104" s="163">
        <f t="shared" si="160"/>
        <v>1</v>
      </c>
      <c r="V104" s="369">
        <f t="shared" si="161"/>
        <v>1</v>
      </c>
      <c r="W104" s="164">
        <f t="shared" si="162"/>
        <v>1</v>
      </c>
      <c r="X104" s="165">
        <f t="array" ref="X104">SUM(1*(BC$5:GJ$5=BC104:GJ104))-1</f>
        <v>0</v>
      </c>
      <c r="Y104" s="166">
        <f t="shared" si="163"/>
        <v>0</v>
      </c>
      <c r="Z104" s="395">
        <f t="shared" si="164"/>
        <v>1</v>
      </c>
      <c r="AA104" s="395">
        <f t="shared" si="165"/>
        <v>9</v>
      </c>
      <c r="AB104" s="403">
        <f t="shared" si="166"/>
        <v>0.1111111111111111</v>
      </c>
      <c r="AC104" s="3487">
        <f t="shared" si="99"/>
        <v>0</v>
      </c>
      <c r="AD104" s="3488">
        <f t="shared" si="100"/>
        <v>0</v>
      </c>
      <c r="AE104" s="3489">
        <f t="shared" si="101"/>
        <v>0</v>
      </c>
      <c r="AF104" s="3490">
        <f t="shared" si="102"/>
        <v>0</v>
      </c>
      <c r="AG104" s="3491">
        <f t="shared" si="103"/>
        <v>0</v>
      </c>
      <c r="AH104" s="3492">
        <f t="shared" si="104"/>
        <v>0</v>
      </c>
      <c r="AI104" s="3493">
        <f t="shared" si="105"/>
        <v>0</v>
      </c>
      <c r="AJ104" s="3494">
        <f t="shared" si="106"/>
        <v>0</v>
      </c>
      <c r="AK104" s="3495">
        <f t="shared" si="107"/>
        <v>0</v>
      </c>
      <c r="AL104" s="3496">
        <f t="shared" si="108"/>
        <v>0</v>
      </c>
      <c r="AM104" s="3497">
        <f t="shared" si="109"/>
        <v>0</v>
      </c>
      <c r="AN104" s="3498">
        <f t="shared" si="110"/>
        <v>0</v>
      </c>
      <c r="AO104" s="3499">
        <f t="shared" si="111"/>
        <v>0</v>
      </c>
      <c r="AP104" s="3500">
        <f t="shared" si="112"/>
        <v>0</v>
      </c>
      <c r="AQ104" s="3487">
        <f t="shared" si="113"/>
        <v>1</v>
      </c>
      <c r="AR104" s="3488">
        <f t="shared" si="114"/>
        <v>1</v>
      </c>
      <c r="AS104" s="3489">
        <f t="shared" si="115"/>
        <v>0</v>
      </c>
      <c r="AT104" s="3490">
        <f t="shared" si="116"/>
        <v>0</v>
      </c>
      <c r="AU104" s="3491">
        <f t="shared" si="117"/>
        <v>0</v>
      </c>
      <c r="AV104" s="3492">
        <f t="shared" si="118"/>
        <v>0</v>
      </c>
      <c r="AW104" s="3493">
        <f t="shared" si="119"/>
        <v>0</v>
      </c>
      <c r="AX104" s="3494">
        <f t="shared" si="120"/>
        <v>0</v>
      </c>
      <c r="AY104" s="3495">
        <f t="shared" si="121"/>
        <v>0</v>
      </c>
      <c r="AZ104" s="3496">
        <f t="shared" si="122"/>
        <v>0</v>
      </c>
      <c r="BA104" s="3497">
        <f t="shared" si="123"/>
        <v>0</v>
      </c>
      <c r="BB104" s="3498">
        <f t="shared" si="124"/>
        <v>0</v>
      </c>
      <c r="BC104" s="100"/>
      <c r="BD104" s="101"/>
      <c r="BE104" s="101"/>
      <c r="BF104" s="112"/>
      <c r="BG104" s="112"/>
      <c r="BH104" s="112"/>
      <c r="BI104" s="112"/>
      <c r="BJ104" s="112"/>
      <c r="BK104" s="112"/>
      <c r="BL104" s="112"/>
      <c r="BM104" s="112"/>
      <c r="BN104" s="104"/>
      <c r="BO104" s="104"/>
      <c r="BP104" s="104"/>
      <c r="BQ104" s="104"/>
      <c r="BR104" s="104"/>
      <c r="BS104" s="104"/>
      <c r="BT104" s="104"/>
      <c r="BU104" s="104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>
        <v>1</v>
      </c>
      <c r="DY104" s="109"/>
      <c r="DZ104" s="102"/>
      <c r="EA104" s="102"/>
      <c r="EB104" s="102"/>
      <c r="EC104" s="110"/>
      <c r="ED104" s="110"/>
      <c r="EE104" s="110"/>
      <c r="EF104" s="110"/>
      <c r="EG104" s="110"/>
      <c r="EH104" s="110"/>
      <c r="EI104" s="110"/>
      <c r="EJ104" s="110"/>
      <c r="EK104" s="110"/>
      <c r="EL104" s="110"/>
      <c r="EM104" s="373"/>
      <c r="EN104" s="373"/>
      <c r="EO104" s="373"/>
      <c r="EP104" s="373"/>
      <c r="EQ104" s="373"/>
      <c r="ER104" s="373"/>
      <c r="ES104" s="526"/>
      <c r="ET104" s="526"/>
      <c r="EU104" s="526"/>
      <c r="EV104" s="526"/>
      <c r="EW104" s="526"/>
      <c r="EX104" s="526"/>
      <c r="EY104" s="526"/>
      <c r="EZ104" s="526"/>
      <c r="FA104" s="649"/>
      <c r="FB104" s="649"/>
      <c r="FC104" s="649"/>
      <c r="FD104" s="649"/>
      <c r="FE104" s="649"/>
      <c r="FF104" s="649"/>
      <c r="FG104" s="649"/>
      <c r="FH104" s="649"/>
      <c r="FI104" s="649"/>
      <c r="FJ104" s="649"/>
      <c r="FK104" s="649"/>
      <c r="FL104" s="649"/>
      <c r="FM104" s="649"/>
      <c r="FN104" s="649"/>
      <c r="FO104" s="768"/>
      <c r="FP104" s="768"/>
      <c r="FQ104" s="768"/>
      <c r="FR104" s="768"/>
      <c r="FS104" s="768"/>
      <c r="FT104" s="768"/>
      <c r="FU104" s="768"/>
      <c r="FV104" s="768"/>
      <c r="FW104" s="768"/>
      <c r="FX104" s="768"/>
      <c r="FY104" s="768"/>
      <c r="FZ104" s="768"/>
      <c r="GA104" s="768"/>
      <c r="GB104" s="768"/>
      <c r="GC104" s="1663"/>
      <c r="GD104" s="1663"/>
      <c r="GE104" s="1663"/>
      <c r="GF104" s="1663"/>
      <c r="GG104" s="1663"/>
      <c r="GH104" s="1663"/>
      <c r="GI104" s="1663"/>
      <c r="GJ104" s="1667"/>
    </row>
    <row r="105" spans="1:193" s="522" customFormat="1" ht="11.1" customHeight="1" x14ac:dyDescent="0.2">
      <c r="A105" s="641" t="s">
        <v>174</v>
      </c>
      <c r="B105" s="59" t="s">
        <v>65</v>
      </c>
      <c r="C105" s="458">
        <f t="shared" si="146"/>
        <v>2</v>
      </c>
      <c r="D105" s="457">
        <f t="shared" si="147"/>
        <v>1.4598540145985401E-2</v>
      </c>
      <c r="E105" s="413">
        <f t="array" ref="E105">MIN(IF(BC105:GJ105&gt;=1,$BC$3:$GJ$3))</f>
        <v>40424</v>
      </c>
      <c r="F105" s="410">
        <f t="array" ref="F105">MAX(IF(BC105:GJ105&gt;=1,$BC$3:$GJ$3))</f>
        <v>41432</v>
      </c>
      <c r="G105" s="452">
        <f t="shared" si="148"/>
        <v>0</v>
      </c>
      <c r="H105" s="456">
        <f t="shared" si="149"/>
        <v>0</v>
      </c>
      <c r="I105" s="639" t="str">
        <f t="shared" si="150"/>
        <v>-</v>
      </c>
      <c r="J105" s="381" t="str">
        <f t="array" ref="J105">IF((G105&gt;=1),MAX(IF(BC105:GJ105=1,$BC$3:$GJ$3)),"-")</f>
        <v>-</v>
      </c>
      <c r="K105" s="775" t="str">
        <f t="array" ref="K105">IF((G105&gt;=1),MAX(IF(BC105:GJ105=1,$BC$2:$GJ$2)),"-")</f>
        <v>-</v>
      </c>
      <c r="L105" s="390">
        <f t="shared" ca="1" si="151"/>
        <v>2</v>
      </c>
      <c r="M105" s="390" t="str">
        <f t="shared" ca="1" si="152"/>
        <v>-</v>
      </c>
      <c r="N105" s="455">
        <f t="shared" si="153"/>
        <v>0</v>
      </c>
      <c r="O105" s="454">
        <f t="shared" si="154"/>
        <v>0</v>
      </c>
      <c r="P105" s="162">
        <f t="shared" si="155"/>
        <v>0</v>
      </c>
      <c r="Q105" s="453">
        <f t="shared" si="156"/>
        <v>0</v>
      </c>
      <c r="R105" s="452">
        <f t="shared" si="157"/>
        <v>0</v>
      </c>
      <c r="S105" s="451">
        <f t="shared" si="158"/>
        <v>0</v>
      </c>
      <c r="T105" s="368">
        <f t="shared" si="159"/>
        <v>0</v>
      </c>
      <c r="U105" s="163">
        <f t="shared" si="160"/>
        <v>0</v>
      </c>
      <c r="V105" s="369">
        <f t="shared" si="161"/>
        <v>0</v>
      </c>
      <c r="W105" s="164">
        <f t="shared" si="162"/>
        <v>0</v>
      </c>
      <c r="X105" s="165">
        <f t="array" ref="X105">SUM(1*(BC$5:GJ$5=BC105:GJ105))-1</f>
        <v>1</v>
      </c>
      <c r="Y105" s="166">
        <f t="shared" si="163"/>
        <v>0.5</v>
      </c>
      <c r="Z105" s="395">
        <f t="shared" si="164"/>
        <v>10.5</v>
      </c>
      <c r="AA105" s="395">
        <f t="shared" si="165"/>
        <v>11</v>
      </c>
      <c r="AB105" s="403">
        <f t="shared" si="166"/>
        <v>0.95454545454545459</v>
      </c>
      <c r="AC105" s="3487">
        <f t="shared" si="99"/>
        <v>0</v>
      </c>
      <c r="AD105" s="3488">
        <f t="shared" si="100"/>
        <v>0</v>
      </c>
      <c r="AE105" s="3489">
        <f t="shared" si="101"/>
        <v>0</v>
      </c>
      <c r="AF105" s="3490">
        <f t="shared" si="102"/>
        <v>0</v>
      </c>
      <c r="AG105" s="3491">
        <f t="shared" si="103"/>
        <v>0</v>
      </c>
      <c r="AH105" s="3492">
        <f t="shared" si="104"/>
        <v>0</v>
      </c>
      <c r="AI105" s="3493">
        <f t="shared" si="105"/>
        <v>0</v>
      </c>
      <c r="AJ105" s="3494">
        <f t="shared" si="106"/>
        <v>0</v>
      </c>
      <c r="AK105" s="3495">
        <f t="shared" si="107"/>
        <v>1</v>
      </c>
      <c r="AL105" s="3496">
        <f t="shared" si="108"/>
        <v>0</v>
      </c>
      <c r="AM105" s="3497">
        <f t="shared" si="109"/>
        <v>0</v>
      </c>
      <c r="AN105" s="3498">
        <f t="shared" si="110"/>
        <v>0</v>
      </c>
      <c r="AO105" s="3499">
        <f t="shared" si="111"/>
        <v>1</v>
      </c>
      <c r="AP105" s="3500">
        <f t="shared" si="112"/>
        <v>0</v>
      </c>
      <c r="AQ105" s="3487">
        <f t="shared" si="113"/>
        <v>0</v>
      </c>
      <c r="AR105" s="3488">
        <f t="shared" si="114"/>
        <v>0</v>
      </c>
      <c r="AS105" s="3489">
        <f t="shared" si="115"/>
        <v>0</v>
      </c>
      <c r="AT105" s="3490">
        <f t="shared" si="116"/>
        <v>0</v>
      </c>
      <c r="AU105" s="3491">
        <f t="shared" si="117"/>
        <v>0</v>
      </c>
      <c r="AV105" s="3492">
        <f t="shared" si="118"/>
        <v>0</v>
      </c>
      <c r="AW105" s="3493">
        <f t="shared" si="119"/>
        <v>0</v>
      </c>
      <c r="AX105" s="3494">
        <f t="shared" si="120"/>
        <v>0</v>
      </c>
      <c r="AY105" s="3495">
        <f t="shared" si="121"/>
        <v>0</v>
      </c>
      <c r="AZ105" s="3496">
        <f t="shared" si="122"/>
        <v>0</v>
      </c>
      <c r="BA105" s="3497">
        <f t="shared" si="123"/>
        <v>0</v>
      </c>
      <c r="BB105" s="3498">
        <f t="shared" si="124"/>
        <v>0</v>
      </c>
      <c r="BC105" s="100"/>
      <c r="BD105" s="101"/>
      <c r="BE105" s="101"/>
      <c r="BF105" s="117"/>
      <c r="BG105" s="117"/>
      <c r="BH105" s="112"/>
      <c r="BI105" s="112"/>
      <c r="BJ105" s="112"/>
      <c r="BK105" s="112"/>
      <c r="BL105" s="112"/>
      <c r="BM105" s="112"/>
      <c r="BN105" s="104"/>
      <c r="BO105" s="104"/>
      <c r="BP105" s="104"/>
      <c r="BQ105" s="104"/>
      <c r="BR105" s="104"/>
      <c r="BS105" s="104"/>
      <c r="BT105" s="104"/>
      <c r="BU105" s="104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6">
        <v>7</v>
      </c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>
        <v>14</v>
      </c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2"/>
      <c r="EA105" s="102"/>
      <c r="EB105" s="102"/>
      <c r="EC105" s="110"/>
      <c r="ED105" s="110"/>
      <c r="EE105" s="110"/>
      <c r="EF105" s="110"/>
      <c r="EG105" s="110"/>
      <c r="EH105" s="110"/>
      <c r="EI105" s="110"/>
      <c r="EJ105" s="110"/>
      <c r="EK105" s="110"/>
      <c r="EL105" s="110"/>
      <c r="EM105" s="373"/>
      <c r="EN105" s="373"/>
      <c r="EO105" s="373"/>
      <c r="EP105" s="373"/>
      <c r="EQ105" s="373"/>
      <c r="ER105" s="373"/>
      <c r="ES105" s="526"/>
      <c r="ET105" s="526"/>
      <c r="EU105" s="526"/>
      <c r="EV105" s="526"/>
      <c r="EW105" s="526"/>
      <c r="EX105" s="526"/>
      <c r="EY105" s="526"/>
      <c r="EZ105" s="526"/>
      <c r="FA105" s="649"/>
      <c r="FB105" s="649"/>
      <c r="FC105" s="649"/>
      <c r="FD105" s="649"/>
      <c r="FE105" s="649"/>
      <c r="FF105" s="649"/>
      <c r="FG105" s="649"/>
      <c r="FH105" s="649"/>
      <c r="FI105" s="649"/>
      <c r="FJ105" s="649"/>
      <c r="FK105" s="649"/>
      <c r="FL105" s="649"/>
      <c r="FM105" s="649"/>
      <c r="FN105" s="649"/>
      <c r="FO105" s="768"/>
      <c r="FP105" s="768"/>
      <c r="FQ105" s="768"/>
      <c r="FR105" s="768"/>
      <c r="FS105" s="768"/>
      <c r="FT105" s="768"/>
      <c r="FU105" s="768"/>
      <c r="FV105" s="768"/>
      <c r="FW105" s="768"/>
      <c r="FX105" s="768"/>
      <c r="FY105" s="768"/>
      <c r="FZ105" s="768"/>
      <c r="GA105" s="768"/>
      <c r="GB105" s="768"/>
      <c r="GC105" s="1663"/>
      <c r="GD105" s="1663"/>
      <c r="GE105" s="1663"/>
      <c r="GF105" s="1663"/>
      <c r="GG105" s="1663"/>
      <c r="GH105" s="1663"/>
      <c r="GI105" s="1663"/>
      <c r="GJ105" s="1667"/>
    </row>
    <row r="106" spans="1:193" s="522" customFormat="1" ht="11.1" customHeight="1" x14ac:dyDescent="0.2">
      <c r="A106" s="641"/>
      <c r="B106" s="59" t="s">
        <v>199</v>
      </c>
      <c r="C106" s="458">
        <f t="shared" si="146"/>
        <v>1</v>
      </c>
      <c r="D106" s="457">
        <f t="shared" si="147"/>
        <v>7.2992700729927005E-3</v>
      </c>
      <c r="E106" s="413">
        <f t="array" ref="E106">MIN(IF(BC106:GJ106&gt;=1,$BC$3:$GJ$3))</f>
        <v>39308</v>
      </c>
      <c r="F106" s="410">
        <f t="array" ref="F106">MAX(IF(BC106:GJ106&gt;=1,$BC$3:$GJ$3))</f>
        <v>39308</v>
      </c>
      <c r="G106" s="452">
        <f t="shared" si="148"/>
        <v>0</v>
      </c>
      <c r="H106" s="456">
        <f t="shared" si="149"/>
        <v>0</v>
      </c>
      <c r="I106" s="639" t="str">
        <f t="shared" si="150"/>
        <v>-</v>
      </c>
      <c r="J106" s="381" t="str">
        <f t="array" ref="J106">IF((G106&gt;=1),MAX(IF(BC106:GJ106=1,$BC$3:$GJ$3)),"-")</f>
        <v>-</v>
      </c>
      <c r="K106" s="775" t="str">
        <f t="array" ref="K106">IF((G106&gt;=1),MAX(IF(BC106:GJ106=1,$BC$2:$GJ$2)),"-")</f>
        <v>-</v>
      </c>
      <c r="L106" s="390">
        <f t="shared" ca="1" si="151"/>
        <v>1</v>
      </c>
      <c r="M106" s="390" t="str">
        <f t="shared" ca="1" si="152"/>
        <v>-</v>
      </c>
      <c r="N106" s="455">
        <f t="shared" si="153"/>
        <v>0</v>
      </c>
      <c r="O106" s="454">
        <f t="shared" si="154"/>
        <v>0</v>
      </c>
      <c r="P106" s="162">
        <f t="shared" si="155"/>
        <v>0</v>
      </c>
      <c r="Q106" s="453">
        <f t="shared" si="156"/>
        <v>0</v>
      </c>
      <c r="R106" s="452">
        <f t="shared" si="157"/>
        <v>0</v>
      </c>
      <c r="S106" s="451">
        <f t="shared" si="158"/>
        <v>0</v>
      </c>
      <c r="T106" s="368">
        <f t="shared" si="159"/>
        <v>0</v>
      </c>
      <c r="U106" s="163">
        <f t="shared" si="160"/>
        <v>0</v>
      </c>
      <c r="V106" s="369">
        <f t="shared" si="161"/>
        <v>0</v>
      </c>
      <c r="W106" s="164">
        <f t="shared" si="162"/>
        <v>0</v>
      </c>
      <c r="X106" s="165">
        <f t="array" ref="X106">SUM(1*(BC$5:GJ$5=BC106:GJ106))-1</f>
        <v>1</v>
      </c>
      <c r="Y106" s="166">
        <f t="shared" si="163"/>
        <v>1</v>
      </c>
      <c r="Z106" s="395">
        <f t="shared" si="164"/>
        <v>10</v>
      </c>
      <c r="AA106" s="395">
        <f t="shared" si="165"/>
        <v>10</v>
      </c>
      <c r="AB106" s="403">
        <f t="shared" si="166"/>
        <v>1</v>
      </c>
      <c r="AC106" s="3487">
        <f t="shared" si="99"/>
        <v>1</v>
      </c>
      <c r="AD106" s="3488">
        <f t="shared" si="100"/>
        <v>0</v>
      </c>
      <c r="AE106" s="3489">
        <f t="shared" si="101"/>
        <v>0</v>
      </c>
      <c r="AF106" s="3490">
        <f t="shared" si="102"/>
        <v>0</v>
      </c>
      <c r="AG106" s="3491">
        <f t="shared" si="103"/>
        <v>0</v>
      </c>
      <c r="AH106" s="3492">
        <f t="shared" si="104"/>
        <v>0</v>
      </c>
      <c r="AI106" s="3493">
        <f t="shared" si="105"/>
        <v>0</v>
      </c>
      <c r="AJ106" s="3494">
        <f t="shared" si="106"/>
        <v>0</v>
      </c>
      <c r="AK106" s="3495">
        <f t="shared" si="107"/>
        <v>0</v>
      </c>
      <c r="AL106" s="3496">
        <f t="shared" si="108"/>
        <v>0</v>
      </c>
      <c r="AM106" s="3497">
        <f t="shared" si="109"/>
        <v>0</v>
      </c>
      <c r="AN106" s="3498">
        <f t="shared" si="110"/>
        <v>0</v>
      </c>
      <c r="AO106" s="3499">
        <f t="shared" si="111"/>
        <v>0</v>
      </c>
      <c r="AP106" s="3500">
        <f t="shared" si="112"/>
        <v>0</v>
      </c>
      <c r="AQ106" s="3487">
        <f t="shared" si="113"/>
        <v>0</v>
      </c>
      <c r="AR106" s="3488">
        <f t="shared" si="114"/>
        <v>0</v>
      </c>
      <c r="AS106" s="3489">
        <f t="shared" si="115"/>
        <v>0</v>
      </c>
      <c r="AT106" s="3490">
        <f t="shared" si="116"/>
        <v>0</v>
      </c>
      <c r="AU106" s="3491">
        <f t="shared" si="117"/>
        <v>0</v>
      </c>
      <c r="AV106" s="3492">
        <f t="shared" si="118"/>
        <v>0</v>
      </c>
      <c r="AW106" s="3493">
        <f t="shared" si="119"/>
        <v>0</v>
      </c>
      <c r="AX106" s="3494">
        <f t="shared" si="120"/>
        <v>0</v>
      </c>
      <c r="AY106" s="3495">
        <f t="shared" si="121"/>
        <v>0</v>
      </c>
      <c r="AZ106" s="3496">
        <f t="shared" si="122"/>
        <v>0</v>
      </c>
      <c r="BA106" s="3497">
        <f t="shared" si="123"/>
        <v>0</v>
      </c>
      <c r="BB106" s="3498">
        <f t="shared" si="124"/>
        <v>0</v>
      </c>
      <c r="BC106" s="111"/>
      <c r="BD106" s="109"/>
      <c r="BE106" s="109">
        <v>10</v>
      </c>
      <c r="BF106" s="117"/>
      <c r="BG106" s="117"/>
      <c r="BH106" s="112"/>
      <c r="BI106" s="112"/>
      <c r="BJ106" s="112"/>
      <c r="BK106" s="112"/>
      <c r="BL106" s="112"/>
      <c r="BM106" s="112"/>
      <c r="BN106" s="104"/>
      <c r="BO106" s="104"/>
      <c r="BP106" s="104"/>
      <c r="BQ106" s="104"/>
      <c r="BR106" s="104"/>
      <c r="BS106" s="104"/>
      <c r="BT106" s="104"/>
      <c r="BU106" s="104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2"/>
      <c r="EA106" s="102"/>
      <c r="EB106" s="102"/>
      <c r="EC106" s="110"/>
      <c r="ED106" s="110"/>
      <c r="EE106" s="110"/>
      <c r="EF106" s="110"/>
      <c r="EG106" s="110"/>
      <c r="EH106" s="110"/>
      <c r="EI106" s="110"/>
      <c r="EJ106" s="110"/>
      <c r="EK106" s="110"/>
      <c r="EL106" s="110"/>
      <c r="EM106" s="373"/>
      <c r="EN106" s="373"/>
      <c r="EO106" s="373"/>
      <c r="EP106" s="373"/>
      <c r="EQ106" s="373"/>
      <c r="ER106" s="373"/>
      <c r="ES106" s="526"/>
      <c r="ET106" s="526"/>
      <c r="EU106" s="526"/>
      <c r="EV106" s="526"/>
      <c r="EW106" s="526"/>
      <c r="EX106" s="526"/>
      <c r="EY106" s="526"/>
      <c r="EZ106" s="526"/>
      <c r="FA106" s="649"/>
      <c r="FB106" s="649"/>
      <c r="FC106" s="649"/>
      <c r="FD106" s="649"/>
      <c r="FE106" s="649"/>
      <c r="FF106" s="649"/>
      <c r="FG106" s="649"/>
      <c r="FH106" s="649"/>
      <c r="FI106" s="649"/>
      <c r="FJ106" s="649"/>
      <c r="FK106" s="649"/>
      <c r="FL106" s="649"/>
      <c r="FM106" s="649"/>
      <c r="FN106" s="649"/>
      <c r="FO106" s="768"/>
      <c r="FP106" s="768"/>
      <c r="FQ106" s="768"/>
      <c r="FR106" s="768"/>
      <c r="FS106" s="768"/>
      <c r="FT106" s="768"/>
      <c r="FU106" s="768"/>
      <c r="FV106" s="768"/>
      <c r="FW106" s="768"/>
      <c r="FX106" s="768"/>
      <c r="FY106" s="768"/>
      <c r="FZ106" s="768"/>
      <c r="GA106" s="768"/>
      <c r="GB106" s="768"/>
      <c r="GC106" s="1663"/>
      <c r="GD106" s="1663"/>
      <c r="GE106" s="1663"/>
      <c r="GF106" s="1663"/>
      <c r="GG106" s="1663"/>
      <c r="GH106" s="1663"/>
      <c r="GI106" s="1663"/>
      <c r="GJ106" s="1667"/>
    </row>
    <row r="107" spans="1:193" s="522" customFormat="1" ht="11.1" customHeight="1" x14ac:dyDescent="0.2">
      <c r="A107" s="641" t="s">
        <v>235</v>
      </c>
      <c r="B107" s="58" t="s">
        <v>196</v>
      </c>
      <c r="C107" s="458">
        <f t="shared" si="146"/>
        <v>13</v>
      </c>
      <c r="D107" s="457">
        <f t="shared" si="147"/>
        <v>9.4890510948905105E-2</v>
      </c>
      <c r="E107" s="413">
        <f t="array" ref="E107">MIN(IF(BC107:GJ107&gt;=1,$BC$3:$GJ$3))</f>
        <v>39227</v>
      </c>
      <c r="F107" s="410">
        <f t="array" ref="F107">MAX(IF(BC107:GJ107&gt;=1,$BC$3:$GJ$3))</f>
        <v>41996</v>
      </c>
      <c r="G107" s="452">
        <f t="shared" si="148"/>
        <v>3</v>
      </c>
      <c r="H107" s="456">
        <f t="shared" si="149"/>
        <v>0.23076923076923078</v>
      </c>
      <c r="I107" s="639">
        <f t="shared" si="150"/>
        <v>0.6</v>
      </c>
      <c r="J107" s="381">
        <f t="array" ref="J107">IF((G107&gt;=1),MAX(IF(BC107:GJ107=1,$BC$3:$GJ$3)),"-")</f>
        <v>39536</v>
      </c>
      <c r="K107" s="775">
        <f t="array" ref="K107">IF((G107&gt;=1),MAX(IF(BC107:GJ107=1,$BC$2:$GJ$2)),"-")</f>
        <v>9</v>
      </c>
      <c r="L107" s="390">
        <f t="shared" ca="1" si="151"/>
        <v>7</v>
      </c>
      <c r="M107" s="390">
        <f t="shared" ca="1" si="152"/>
        <v>128</v>
      </c>
      <c r="N107" s="455">
        <f t="shared" si="153"/>
        <v>2</v>
      </c>
      <c r="O107" s="454">
        <f t="shared" si="154"/>
        <v>0.15384615384615385</v>
      </c>
      <c r="P107" s="162">
        <f t="shared" si="155"/>
        <v>3</v>
      </c>
      <c r="Q107" s="453">
        <f t="shared" si="156"/>
        <v>0.23076923076923078</v>
      </c>
      <c r="R107" s="452">
        <f t="shared" si="157"/>
        <v>8</v>
      </c>
      <c r="S107" s="451">
        <f t="shared" si="158"/>
        <v>0.61538461538461542</v>
      </c>
      <c r="T107" s="368">
        <f t="shared" si="159"/>
        <v>9</v>
      </c>
      <c r="U107" s="163">
        <f t="shared" si="160"/>
        <v>0.69230769230769229</v>
      </c>
      <c r="V107" s="369">
        <f t="shared" si="161"/>
        <v>10</v>
      </c>
      <c r="W107" s="164">
        <f t="shared" si="162"/>
        <v>0.76923076923076927</v>
      </c>
      <c r="X107" s="165">
        <f t="array" ref="X107">SUM(1*(BC$5:GJ$5=BC107:GJ107))-1</f>
        <v>1</v>
      </c>
      <c r="Y107" s="166">
        <f t="shared" si="163"/>
        <v>7.6923076923076927E-2</v>
      </c>
      <c r="Z107" s="395">
        <f t="shared" si="164"/>
        <v>4.3076923076923075</v>
      </c>
      <c r="AA107" s="395">
        <f t="shared" si="165"/>
        <v>12.692307692307692</v>
      </c>
      <c r="AB107" s="403">
        <f t="shared" si="166"/>
        <v>0.33939393939393941</v>
      </c>
      <c r="AC107" s="3487">
        <f t="shared" si="99"/>
        <v>2</v>
      </c>
      <c r="AD107" s="3488">
        <f t="shared" si="100"/>
        <v>1</v>
      </c>
      <c r="AE107" s="3489">
        <f t="shared" si="101"/>
        <v>5</v>
      </c>
      <c r="AF107" s="3490">
        <f t="shared" si="102"/>
        <v>2</v>
      </c>
      <c r="AG107" s="3491">
        <f t="shared" si="103"/>
        <v>2</v>
      </c>
      <c r="AH107" s="3492">
        <f t="shared" si="104"/>
        <v>0</v>
      </c>
      <c r="AI107" s="3493">
        <f t="shared" si="105"/>
        <v>2</v>
      </c>
      <c r="AJ107" s="3494">
        <f t="shared" si="106"/>
        <v>0</v>
      </c>
      <c r="AK107" s="3495">
        <f t="shared" si="107"/>
        <v>1</v>
      </c>
      <c r="AL107" s="3496">
        <f t="shared" si="108"/>
        <v>0</v>
      </c>
      <c r="AM107" s="3497">
        <f t="shared" si="109"/>
        <v>0</v>
      </c>
      <c r="AN107" s="3498">
        <f t="shared" si="110"/>
        <v>0</v>
      </c>
      <c r="AO107" s="3499">
        <f t="shared" si="111"/>
        <v>0</v>
      </c>
      <c r="AP107" s="3500">
        <f t="shared" si="112"/>
        <v>0</v>
      </c>
      <c r="AQ107" s="3487">
        <f t="shared" si="113"/>
        <v>0</v>
      </c>
      <c r="AR107" s="3488">
        <f t="shared" si="114"/>
        <v>0</v>
      </c>
      <c r="AS107" s="3489">
        <f t="shared" si="115"/>
        <v>1</v>
      </c>
      <c r="AT107" s="3490">
        <f t="shared" si="116"/>
        <v>0</v>
      </c>
      <c r="AU107" s="3491">
        <f t="shared" si="117"/>
        <v>0</v>
      </c>
      <c r="AV107" s="3492">
        <f t="shared" si="118"/>
        <v>0</v>
      </c>
      <c r="AW107" s="3493">
        <f t="shared" si="119"/>
        <v>0</v>
      </c>
      <c r="AX107" s="3494">
        <f t="shared" si="120"/>
        <v>0</v>
      </c>
      <c r="AY107" s="3495">
        <f t="shared" si="121"/>
        <v>0</v>
      </c>
      <c r="AZ107" s="3496">
        <f t="shared" si="122"/>
        <v>0</v>
      </c>
      <c r="BA107" s="3497">
        <f t="shared" si="123"/>
        <v>0</v>
      </c>
      <c r="BB107" s="3498">
        <f t="shared" si="124"/>
        <v>0</v>
      </c>
      <c r="BC107" s="111">
        <v>1</v>
      </c>
      <c r="BD107" s="109">
        <v>3</v>
      </c>
      <c r="BE107" s="109"/>
      <c r="BF107" s="102">
        <v>4</v>
      </c>
      <c r="BG107" s="102"/>
      <c r="BH107" s="102">
        <v>2</v>
      </c>
      <c r="BI107" s="102">
        <v>1</v>
      </c>
      <c r="BJ107" s="102"/>
      <c r="BK107" s="102">
        <v>1</v>
      </c>
      <c r="BL107" s="102"/>
      <c r="BM107" s="102">
        <v>8</v>
      </c>
      <c r="BN107" s="104"/>
      <c r="BO107" s="104"/>
      <c r="BP107" s="104">
        <v>4</v>
      </c>
      <c r="BQ107" s="104">
        <v>3</v>
      </c>
      <c r="BR107" s="104"/>
      <c r="BS107" s="104"/>
      <c r="BT107" s="104"/>
      <c r="BU107" s="104"/>
      <c r="BV107" s="105">
        <v>3</v>
      </c>
      <c r="BW107" s="105"/>
      <c r="BX107" s="105"/>
      <c r="BY107" s="105"/>
      <c r="BZ107" s="105">
        <v>11</v>
      </c>
      <c r="CA107" s="105"/>
      <c r="CB107" s="105"/>
      <c r="CC107" s="105"/>
      <c r="CD107" s="105"/>
      <c r="CE107" s="105"/>
      <c r="CF107" s="106"/>
      <c r="CG107" s="106"/>
      <c r="CH107" s="106">
        <v>13</v>
      </c>
      <c r="CI107" s="106"/>
      <c r="CJ107" s="106"/>
      <c r="CK107" s="106"/>
      <c r="CL107" s="106"/>
      <c r="CM107" s="106"/>
      <c r="CN107" s="106"/>
      <c r="CO107" s="106"/>
      <c r="CP107" s="106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2"/>
      <c r="EA107" s="102"/>
      <c r="EB107" s="102"/>
      <c r="EC107" s="110"/>
      <c r="ED107" s="110"/>
      <c r="EE107" s="110">
        <v>2</v>
      </c>
      <c r="EF107" s="110"/>
      <c r="EG107" s="110"/>
      <c r="EH107" s="110"/>
      <c r="EI107" s="110"/>
      <c r="EJ107" s="110"/>
      <c r="EK107" s="110"/>
      <c r="EL107" s="110"/>
      <c r="EM107" s="373"/>
      <c r="EN107" s="373"/>
      <c r="EO107" s="373"/>
      <c r="EP107" s="373"/>
      <c r="EQ107" s="373"/>
      <c r="ER107" s="373"/>
      <c r="ES107" s="526"/>
      <c r="ET107" s="526"/>
      <c r="EU107" s="526"/>
      <c r="EV107" s="526"/>
      <c r="EW107" s="526"/>
      <c r="EX107" s="526"/>
      <c r="EY107" s="526"/>
      <c r="EZ107" s="526"/>
      <c r="FA107" s="649"/>
      <c r="FB107" s="649"/>
      <c r="FC107" s="649"/>
      <c r="FD107" s="649"/>
      <c r="FE107" s="649"/>
      <c r="FF107" s="649"/>
      <c r="FG107" s="649"/>
      <c r="FH107" s="649"/>
      <c r="FI107" s="649"/>
      <c r="FJ107" s="649"/>
      <c r="FK107" s="649"/>
      <c r="FL107" s="649"/>
      <c r="FM107" s="649"/>
      <c r="FN107" s="649"/>
      <c r="FO107" s="768"/>
      <c r="FP107" s="768"/>
      <c r="FQ107" s="768"/>
      <c r="FR107" s="768"/>
      <c r="FS107" s="768"/>
      <c r="FT107" s="768"/>
      <c r="FU107" s="768"/>
      <c r="FV107" s="768"/>
      <c r="FW107" s="768"/>
      <c r="FX107" s="768"/>
      <c r="FY107" s="768"/>
      <c r="FZ107" s="768"/>
      <c r="GA107" s="768"/>
      <c r="GB107" s="768"/>
      <c r="GC107" s="1663"/>
      <c r="GD107" s="1663"/>
      <c r="GE107" s="1663"/>
      <c r="GF107" s="1663"/>
      <c r="GG107" s="1663"/>
      <c r="GH107" s="1663"/>
      <c r="GI107" s="1663"/>
      <c r="GJ107" s="1667"/>
    </row>
    <row r="108" spans="1:193" s="522" customFormat="1" ht="11.1" customHeight="1" x14ac:dyDescent="0.2">
      <c r="A108" s="637"/>
      <c r="B108" s="59" t="s">
        <v>15</v>
      </c>
      <c r="C108" s="458">
        <f t="shared" si="146"/>
        <v>1</v>
      </c>
      <c r="D108" s="457">
        <f t="shared" si="147"/>
        <v>7.2992700729927005E-3</v>
      </c>
      <c r="E108" s="413">
        <f t="array" ref="E108">MIN(IF(BC108:GJ108&gt;=1,$BC$3:$GJ$3))</f>
        <v>39410</v>
      </c>
      <c r="F108" s="410">
        <f t="array" ref="F108">MAX(IF(BC108:GJ108&gt;=1,$BC$3:$GJ$3))</f>
        <v>39410</v>
      </c>
      <c r="G108" s="452">
        <f t="shared" si="148"/>
        <v>0</v>
      </c>
      <c r="H108" s="456">
        <f t="shared" si="149"/>
        <v>0</v>
      </c>
      <c r="I108" s="639" t="str">
        <f t="shared" si="150"/>
        <v>-</v>
      </c>
      <c r="J108" s="381" t="str">
        <f t="array" ref="J108">IF((G108&gt;=1),MAX(IF(BC108:GJ108=1,$BC$3:$GJ$3)),"-")</f>
        <v>-</v>
      </c>
      <c r="K108" s="775" t="str">
        <f t="array" ref="K108">IF((G108&gt;=1),MAX(IF(BC108:GJ108=1,$BC$2:$GJ$2)),"-")</f>
        <v>-</v>
      </c>
      <c r="L108" s="390">
        <f t="shared" ca="1" si="151"/>
        <v>1</v>
      </c>
      <c r="M108" s="390" t="str">
        <f t="shared" ca="1" si="152"/>
        <v>-</v>
      </c>
      <c r="N108" s="455">
        <f t="shared" si="153"/>
        <v>0</v>
      </c>
      <c r="O108" s="454">
        <f t="shared" si="154"/>
        <v>0</v>
      </c>
      <c r="P108" s="162">
        <f t="shared" si="155"/>
        <v>0</v>
      </c>
      <c r="Q108" s="453">
        <f t="shared" si="156"/>
        <v>0</v>
      </c>
      <c r="R108" s="452">
        <f t="shared" si="157"/>
        <v>0</v>
      </c>
      <c r="S108" s="451">
        <f t="shared" si="158"/>
        <v>0</v>
      </c>
      <c r="T108" s="368">
        <f t="shared" si="159"/>
        <v>0</v>
      </c>
      <c r="U108" s="163">
        <f t="shared" si="160"/>
        <v>0</v>
      </c>
      <c r="V108" s="369">
        <f t="shared" si="161"/>
        <v>0</v>
      </c>
      <c r="W108" s="164">
        <f t="shared" si="162"/>
        <v>0</v>
      </c>
      <c r="X108" s="165">
        <f t="array" ref="X108">SUM(1*(BC$5:GJ$5=BC108:GJ108))-1</f>
        <v>0</v>
      </c>
      <c r="Y108" s="166">
        <f t="shared" si="163"/>
        <v>0</v>
      </c>
      <c r="Z108" s="395">
        <f t="shared" si="164"/>
        <v>9</v>
      </c>
      <c r="AA108" s="395">
        <f t="shared" si="165"/>
        <v>13</v>
      </c>
      <c r="AB108" s="403">
        <f t="shared" si="166"/>
        <v>0.69230769230769229</v>
      </c>
      <c r="AC108" s="3487">
        <f t="shared" ref="AC108" si="167">COUNTIF(BC108:BE108,"&gt;=0")</f>
        <v>0</v>
      </c>
      <c r="AD108" s="3488">
        <f t="shared" ref="AD108" si="168">COUNTIF(BC108:BE108,"=1")</f>
        <v>0</v>
      </c>
      <c r="AE108" s="3489">
        <f t="shared" ref="AE108" si="169">COUNTIF(BF108:BM108,"&gt;=0")</f>
        <v>1</v>
      </c>
      <c r="AF108" s="3490">
        <f t="shared" ref="AF108" si="170">COUNTIF(BF108:BM108,"=1")</f>
        <v>0</v>
      </c>
      <c r="AG108" s="3491">
        <f t="shared" ref="AG108" si="171">COUNTIF(BN108:BU108,"&gt;=0")</f>
        <v>0</v>
      </c>
      <c r="AH108" s="3492">
        <f t="shared" ref="AH108" si="172">COUNTIF(BN108:BU108,"=1")</f>
        <v>0</v>
      </c>
      <c r="AI108" s="3493">
        <f t="shared" ref="AI108" si="173">COUNTIF(BV108:CE108,"&gt;=0")</f>
        <v>0</v>
      </c>
      <c r="AJ108" s="3494">
        <f t="shared" ref="AJ108" si="174">COUNTIF(BV108:CE108,"=1")</f>
        <v>0</v>
      </c>
      <c r="AK108" s="3495">
        <f t="shared" ref="AK108" si="175">COUNTIF(CF108:CP108,"&gt;=0")</f>
        <v>0</v>
      </c>
      <c r="AL108" s="3496">
        <f t="shared" ref="AL108" si="176">COUNTIF(CF108:CP108,"=1")</f>
        <v>0</v>
      </c>
      <c r="AM108" s="3497">
        <f t="shared" ref="AM108" si="177">COUNTIF(CQ108:CZ108,"&gt;=0")</f>
        <v>0</v>
      </c>
      <c r="AN108" s="3498">
        <f t="shared" ref="AN108" si="178">COUNTIF(CQ108:CZ108,"=1")</f>
        <v>0</v>
      </c>
      <c r="AO108" s="3499">
        <f t="shared" ref="AO108" si="179">COUNTIF(DA108:DM108,"&gt;=0")</f>
        <v>0</v>
      </c>
      <c r="AP108" s="3500">
        <f t="shared" ref="AP108" si="180">COUNTIF(DA108:DM108,"=1")</f>
        <v>0</v>
      </c>
      <c r="AQ108" s="3487">
        <f t="shared" ref="AQ108" si="181">COUNTIF(DN108:DY108,"&gt;=0")</f>
        <v>0</v>
      </c>
      <c r="AR108" s="3488">
        <f t="shared" ref="AR108" si="182">COUNTIF(DN108:DY108,"=1")</f>
        <v>0</v>
      </c>
      <c r="AS108" s="3489">
        <f t="shared" ref="AS108" si="183">COUNTIF(DZ108:EL108,"&gt;=0")</f>
        <v>0</v>
      </c>
      <c r="AT108" s="3490">
        <f t="shared" ref="AT108" si="184">COUNTIF(DZ108:EL108,"=1")</f>
        <v>0</v>
      </c>
      <c r="AU108" s="3491">
        <f t="shared" ref="AU108" si="185">COUNTIF(EM108:EZ108,"&gt;=0")</f>
        <v>0</v>
      </c>
      <c r="AV108" s="3492">
        <f t="shared" ref="AV108" si="186">COUNTIF(EM108:EZ108,"=1")</f>
        <v>0</v>
      </c>
      <c r="AW108" s="3493">
        <f t="shared" ref="AW108" si="187">COUNTIF(FA108:FN108,"&gt;=0")</f>
        <v>0</v>
      </c>
      <c r="AX108" s="3494">
        <f t="shared" ref="AX108" si="188">COUNTIF(FA108:FN108,"=1")</f>
        <v>0</v>
      </c>
      <c r="AY108" s="3495">
        <f t="shared" ref="AY108" si="189">COUNTIF(FO108:GB108,"&gt;=0")</f>
        <v>0</v>
      </c>
      <c r="AZ108" s="3496">
        <f t="shared" ref="AZ108" si="190">COUNTIF(FO108:GB108,"=1")</f>
        <v>0</v>
      </c>
      <c r="BA108" s="3497">
        <f t="shared" ref="BA108" si="191">COUNTIF(GC108:GJ108,"&gt;=0")</f>
        <v>0</v>
      </c>
      <c r="BB108" s="3498">
        <f t="shared" ref="BB108" si="192">COUNTIF(GC108:GJ108,"=1")</f>
        <v>0</v>
      </c>
      <c r="BC108" s="100"/>
      <c r="BD108" s="101"/>
      <c r="BE108" s="101"/>
      <c r="BF108" s="102"/>
      <c r="BG108" s="102"/>
      <c r="BH108" s="102">
        <v>9</v>
      </c>
      <c r="BI108" s="102"/>
      <c r="BJ108" s="102"/>
      <c r="BK108" s="102"/>
      <c r="BL108" s="102"/>
      <c r="BM108" s="102"/>
      <c r="BN108" s="104"/>
      <c r="BO108" s="104"/>
      <c r="BP108" s="104"/>
      <c r="BQ108" s="104"/>
      <c r="BR108" s="104"/>
      <c r="BS108" s="104"/>
      <c r="BT108" s="104"/>
      <c r="BU108" s="104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2"/>
      <c r="EA108" s="102"/>
      <c r="EB108" s="102"/>
      <c r="EC108" s="110"/>
      <c r="ED108" s="110"/>
      <c r="EE108" s="110"/>
      <c r="EF108" s="110"/>
      <c r="EG108" s="110"/>
      <c r="EH108" s="110"/>
      <c r="EI108" s="110"/>
      <c r="EJ108" s="110"/>
      <c r="EK108" s="110"/>
      <c r="EL108" s="110"/>
      <c r="EM108" s="373"/>
      <c r="EN108" s="373"/>
      <c r="EO108" s="373"/>
      <c r="EP108" s="373"/>
      <c r="EQ108" s="373"/>
      <c r="ER108" s="373"/>
      <c r="ES108" s="526"/>
      <c r="ET108" s="526"/>
      <c r="EU108" s="526"/>
      <c r="EV108" s="526"/>
      <c r="EW108" s="526"/>
      <c r="EX108" s="526"/>
      <c r="EY108" s="526"/>
      <c r="EZ108" s="526"/>
      <c r="FA108" s="649"/>
      <c r="FB108" s="649"/>
      <c r="FC108" s="649"/>
      <c r="FD108" s="649"/>
      <c r="FE108" s="649"/>
      <c r="FF108" s="649"/>
      <c r="FG108" s="649"/>
      <c r="FH108" s="649"/>
      <c r="FI108" s="649"/>
      <c r="FJ108" s="649"/>
      <c r="FK108" s="649"/>
      <c r="FL108" s="649"/>
      <c r="FM108" s="649"/>
      <c r="FN108" s="649"/>
      <c r="FO108" s="768"/>
      <c r="FP108" s="768"/>
      <c r="FQ108" s="768"/>
      <c r="FR108" s="768"/>
      <c r="FS108" s="768"/>
      <c r="FT108" s="768"/>
      <c r="FU108" s="768"/>
      <c r="FV108" s="768"/>
      <c r="FW108" s="768"/>
      <c r="FX108" s="768"/>
      <c r="FY108" s="768"/>
      <c r="FZ108" s="768"/>
      <c r="GA108" s="768"/>
      <c r="GB108" s="768"/>
      <c r="GC108" s="1663"/>
      <c r="GD108" s="1663"/>
      <c r="GE108" s="1663"/>
      <c r="GF108" s="1663"/>
      <c r="GG108" s="1663"/>
      <c r="GH108" s="1663"/>
      <c r="GI108" s="1663"/>
      <c r="GJ108" s="1667"/>
      <c r="GK108" s="540"/>
    </row>
    <row r="109" spans="1:193" s="161" customFormat="1" ht="11.25" customHeight="1" x14ac:dyDescent="0.25">
      <c r="B109" s="459"/>
      <c r="C109" s="459"/>
      <c r="D109" s="459"/>
      <c r="E109" s="459"/>
      <c r="F109" s="459"/>
      <c r="G109" s="460"/>
      <c r="H109" s="461"/>
      <c r="I109" s="461"/>
      <c r="J109" s="462"/>
      <c r="L109" s="463"/>
      <c r="M109" s="463"/>
      <c r="N109" s="460"/>
      <c r="O109" s="461"/>
      <c r="P109" s="460"/>
      <c r="Q109" s="461"/>
      <c r="R109" s="460"/>
      <c r="S109" s="461"/>
      <c r="T109" s="460"/>
      <c r="U109" s="461"/>
      <c r="V109" s="460"/>
      <c r="BD109" s="461"/>
      <c r="BE109" s="461"/>
      <c r="BF109" s="461"/>
      <c r="BG109" s="461"/>
      <c r="BH109" s="461"/>
      <c r="BI109" s="461"/>
      <c r="BJ109" s="461"/>
      <c r="BK109" s="461"/>
      <c r="BL109" s="461"/>
      <c r="BM109" s="461"/>
      <c r="BN109" s="461"/>
      <c r="BO109" s="461"/>
      <c r="BP109" s="461"/>
      <c r="BQ109" s="461"/>
      <c r="BR109" s="461"/>
      <c r="BS109" s="461"/>
      <c r="BT109" s="461"/>
      <c r="BU109" s="461"/>
      <c r="BV109" s="461"/>
      <c r="BW109" s="461"/>
      <c r="BX109" s="461"/>
      <c r="BY109" s="461"/>
      <c r="BZ109" s="461"/>
      <c r="CA109" s="461"/>
      <c r="CB109" s="461"/>
      <c r="CC109" s="461"/>
      <c r="CD109" s="461"/>
      <c r="CE109" s="461"/>
      <c r="CF109" s="461"/>
      <c r="CG109" s="461"/>
      <c r="CH109" s="461"/>
      <c r="CI109" s="461"/>
      <c r="CJ109" s="461"/>
      <c r="CK109" s="461"/>
      <c r="CL109" s="461"/>
      <c r="CM109" s="461"/>
      <c r="CN109" s="461"/>
      <c r="CO109" s="461"/>
      <c r="CP109" s="461"/>
      <c r="CQ109" s="461"/>
      <c r="CR109" s="461"/>
      <c r="CS109" s="461"/>
      <c r="CT109" s="461"/>
      <c r="CU109" s="461"/>
      <c r="CV109" s="461"/>
      <c r="CW109" s="461"/>
      <c r="CX109" s="461"/>
      <c r="CY109" s="461"/>
      <c r="CZ109" s="461"/>
      <c r="DA109" s="461"/>
      <c r="DB109" s="461"/>
      <c r="DC109" s="461"/>
      <c r="DD109" s="461"/>
      <c r="DE109" s="461"/>
      <c r="DF109" s="461"/>
      <c r="DG109" s="461"/>
      <c r="DH109" s="461"/>
      <c r="DI109" s="461"/>
      <c r="DJ109" s="461"/>
      <c r="DK109" s="461"/>
      <c r="DL109" s="461"/>
      <c r="DM109" s="461"/>
      <c r="DN109" s="461"/>
      <c r="DO109" s="461"/>
      <c r="DP109" s="461"/>
      <c r="DQ109" s="461"/>
      <c r="DR109" s="461"/>
      <c r="DS109" s="461"/>
      <c r="DT109" s="461"/>
      <c r="DU109" s="461"/>
      <c r="DV109" s="461"/>
      <c r="DW109" s="461"/>
      <c r="DX109" s="461"/>
      <c r="DY109" s="461"/>
      <c r="DZ109" s="461"/>
      <c r="EA109" s="461"/>
      <c r="EB109" s="461"/>
      <c r="EC109" s="461"/>
      <c r="ED109" s="461"/>
      <c r="EE109" s="461"/>
      <c r="EF109" s="461"/>
      <c r="EG109" s="461"/>
      <c r="EH109" s="461"/>
      <c r="EI109" s="461"/>
      <c r="EJ109" s="461"/>
      <c r="EK109" s="461"/>
      <c r="EL109" s="461"/>
      <c r="EM109" s="461"/>
      <c r="EN109" s="461"/>
      <c r="EO109" s="461"/>
      <c r="EP109" s="461"/>
      <c r="EQ109" s="461"/>
      <c r="ER109" s="461"/>
      <c r="ES109" s="461"/>
      <c r="ET109" s="461"/>
      <c r="EU109" s="461"/>
      <c r="EV109" s="461"/>
      <c r="EW109" s="461"/>
      <c r="EX109" s="461"/>
      <c r="EY109" s="461"/>
      <c r="EZ109" s="461"/>
      <c r="FA109" s="461"/>
      <c r="FB109" s="461"/>
      <c r="FC109" s="461"/>
      <c r="FD109" s="461"/>
      <c r="FE109" s="461"/>
      <c r="FF109" s="461"/>
      <c r="FG109" s="461"/>
      <c r="FH109" s="461"/>
      <c r="FI109" s="461"/>
      <c r="FJ109" s="461"/>
      <c r="FK109" s="461"/>
      <c r="FL109" s="461"/>
      <c r="FM109" s="461"/>
      <c r="FN109" s="461"/>
      <c r="FO109" s="461"/>
      <c r="FP109" s="461"/>
      <c r="FQ109" s="461"/>
      <c r="FR109" s="461"/>
      <c r="FS109" s="461"/>
      <c r="FT109" s="461"/>
      <c r="FU109" s="461"/>
      <c r="FV109" s="461"/>
      <c r="FW109" s="461"/>
      <c r="FX109" s="461"/>
      <c r="FY109" s="461"/>
      <c r="FZ109" s="461"/>
      <c r="GA109" s="461"/>
      <c r="GB109" s="461"/>
      <c r="GC109" s="461"/>
      <c r="GD109" s="461"/>
      <c r="GE109" s="461"/>
      <c r="GF109" s="461"/>
      <c r="GG109" s="461"/>
      <c r="GH109" s="461"/>
      <c r="GI109" s="461"/>
      <c r="GJ109" s="461"/>
      <c r="GK109" s="461"/>
    </row>
    <row r="110" spans="1:193" s="161" customFormat="1" ht="11.25" customHeight="1" x14ac:dyDescent="0.25">
      <c r="B110" s="459"/>
      <c r="C110" s="459"/>
      <c r="D110" s="459"/>
      <c r="E110" s="459"/>
      <c r="F110" s="459"/>
      <c r="G110" s="460"/>
      <c r="H110" s="461"/>
      <c r="I110" s="461"/>
      <c r="J110" s="462"/>
      <c r="L110" s="463"/>
      <c r="M110" s="463"/>
      <c r="N110" s="460"/>
      <c r="O110" s="461"/>
      <c r="P110" s="460"/>
      <c r="Q110" s="461"/>
      <c r="R110" s="460"/>
      <c r="S110" s="461"/>
      <c r="T110" s="460"/>
      <c r="U110" s="461"/>
      <c r="V110" s="460"/>
    </row>
    <row r="111" spans="1:193" s="541" customFormat="1" ht="15" customHeight="1" x14ac:dyDescent="0.25">
      <c r="A111" s="409"/>
      <c r="B111" s="3797" t="s">
        <v>252</v>
      </c>
      <c r="C111" s="3797"/>
      <c r="D111" s="3797"/>
      <c r="E111" s="3797"/>
      <c r="F111" s="3797"/>
      <c r="G111" s="3801">
        <f>C5</f>
        <v>137</v>
      </c>
      <c r="H111" s="3801"/>
      <c r="I111" s="3801"/>
      <c r="J111" s="3801"/>
      <c r="K111" s="772"/>
      <c r="L111" s="553"/>
      <c r="M111" s="553"/>
      <c r="N111" s="555"/>
      <c r="O111" s="3802"/>
      <c r="P111" s="3803" t="s">
        <v>281</v>
      </c>
      <c r="Q111" s="3804"/>
      <c r="R111" s="3804" t="s">
        <v>252</v>
      </c>
      <c r="S111" s="3804"/>
      <c r="T111" s="3805" t="s">
        <v>282</v>
      </c>
      <c r="U111" s="3806"/>
      <c r="V111" s="481"/>
      <c r="W111" s="482"/>
      <c r="X111" s="483"/>
      <c r="Y111" s="483"/>
      <c r="Z111" s="484"/>
      <c r="AA111" s="485"/>
      <c r="AB111" s="486"/>
      <c r="AC111" s="3501"/>
      <c r="AD111" s="3501"/>
      <c r="AE111" s="3502"/>
      <c r="AF111" s="3502"/>
      <c r="AG111" s="3503"/>
      <c r="AH111" s="3503"/>
      <c r="AI111" s="3504"/>
      <c r="AJ111" s="3504"/>
      <c r="AK111" s="3505"/>
      <c r="AL111" s="3505"/>
      <c r="AM111" s="3506"/>
      <c r="AN111" s="3506"/>
      <c r="AO111" s="3507"/>
      <c r="AP111" s="3507"/>
      <c r="AQ111" s="3501"/>
      <c r="AR111" s="3501"/>
      <c r="AS111" s="3502"/>
      <c r="AT111" s="3502"/>
      <c r="AU111" s="3503"/>
      <c r="AV111" s="3503"/>
      <c r="AW111" s="3504"/>
      <c r="AX111" s="3504"/>
      <c r="AY111" s="3508"/>
      <c r="AZ111" s="3508"/>
      <c r="BA111" s="3536"/>
      <c r="BB111" s="3536"/>
      <c r="BC111" s="439"/>
      <c r="BD111" s="439"/>
      <c r="BE111" s="439"/>
      <c r="BF111" s="438"/>
      <c r="BG111" s="438"/>
      <c r="BH111" s="438"/>
      <c r="BI111" s="438"/>
      <c r="BJ111" s="438"/>
      <c r="BK111" s="440"/>
      <c r="BL111" s="441"/>
      <c r="BM111" s="441"/>
      <c r="BN111" s="442"/>
      <c r="BO111" s="442"/>
      <c r="BP111" s="442"/>
      <c r="BQ111" s="442"/>
      <c r="BR111" s="442"/>
      <c r="BS111" s="442"/>
      <c r="BT111" s="442"/>
      <c r="BU111" s="442"/>
      <c r="BV111" s="443"/>
      <c r="BW111" s="443"/>
      <c r="BX111" s="444"/>
      <c r="BY111" s="444"/>
      <c r="BZ111" s="444"/>
      <c r="CA111" s="444"/>
      <c r="CB111" s="444"/>
      <c r="CC111" s="444"/>
      <c r="CD111" s="444"/>
      <c r="CE111" s="444"/>
      <c r="CF111" s="445"/>
      <c r="CG111" s="445"/>
      <c r="CH111" s="445"/>
      <c r="CI111" s="445"/>
      <c r="CJ111" s="445"/>
      <c r="CK111" s="445"/>
      <c r="CL111" s="445"/>
      <c r="CM111" s="445"/>
      <c r="CN111" s="445"/>
      <c r="CO111" s="445"/>
      <c r="CP111" s="445"/>
      <c r="CQ111" s="446"/>
      <c r="CR111" s="446"/>
      <c r="CS111" s="446"/>
      <c r="CT111" s="446"/>
      <c r="CU111" s="446"/>
      <c r="CV111" s="446"/>
      <c r="CW111" s="446"/>
      <c r="CX111" s="446"/>
      <c r="CY111" s="446"/>
      <c r="CZ111" s="446"/>
      <c r="DA111" s="447"/>
      <c r="DB111" s="447"/>
      <c r="DC111" s="447"/>
      <c r="DD111" s="447"/>
      <c r="DE111" s="447"/>
      <c r="DF111" s="447"/>
      <c r="DG111" s="447"/>
      <c r="DH111" s="447"/>
      <c r="DI111" s="447"/>
      <c r="DJ111" s="447"/>
      <c r="DK111" s="447"/>
      <c r="DL111" s="447"/>
      <c r="DM111" s="447"/>
      <c r="DN111" s="448"/>
      <c r="DO111" s="448"/>
      <c r="DP111" s="448"/>
      <c r="DQ111" s="448"/>
      <c r="DR111" s="448"/>
      <c r="DS111" s="448"/>
      <c r="DT111" s="448"/>
      <c r="DU111" s="448"/>
      <c r="DV111" s="448"/>
      <c r="DW111" s="448"/>
      <c r="DX111" s="448"/>
      <c r="DY111" s="448"/>
      <c r="DZ111" s="449"/>
      <c r="EA111" s="449"/>
      <c r="EB111" s="449"/>
      <c r="EC111" s="449"/>
      <c r="ED111" s="449"/>
      <c r="EE111" s="449"/>
      <c r="EF111" s="449"/>
      <c r="EG111" s="449"/>
      <c r="EH111" s="449"/>
      <c r="EI111" s="449"/>
      <c r="EJ111" s="449"/>
      <c r="EK111" s="449"/>
      <c r="EL111" s="449"/>
      <c r="EM111" s="450"/>
      <c r="EN111" s="450"/>
      <c r="EO111" s="450"/>
      <c r="EP111" s="450"/>
      <c r="EQ111" s="450"/>
      <c r="ER111" s="450"/>
      <c r="ES111" s="450"/>
      <c r="ET111" s="450"/>
      <c r="EU111" s="450"/>
      <c r="EV111" s="450"/>
      <c r="EW111" s="450"/>
      <c r="EX111" s="450"/>
      <c r="EY111" s="450"/>
      <c r="EZ111" s="450"/>
      <c r="FA111" s="444"/>
      <c r="FB111" s="444"/>
      <c r="FC111" s="444"/>
      <c r="FD111" s="444"/>
      <c r="FE111" s="444"/>
      <c r="FF111" s="444"/>
      <c r="FG111" s="444"/>
      <c r="FH111" s="444"/>
      <c r="FI111" s="444"/>
      <c r="FJ111" s="444"/>
      <c r="FK111" s="444"/>
      <c r="FL111" s="444"/>
      <c r="FM111" s="444"/>
      <c r="FN111" s="444"/>
      <c r="FO111" s="445"/>
      <c r="FP111" s="445"/>
      <c r="FQ111" s="445"/>
      <c r="FR111" s="445"/>
      <c r="FS111" s="445"/>
      <c r="FT111" s="445"/>
      <c r="FU111" s="445"/>
      <c r="FV111" s="445"/>
      <c r="FW111" s="445"/>
      <c r="FX111" s="445"/>
      <c r="FY111" s="445"/>
      <c r="FZ111" s="445"/>
      <c r="GA111" s="445"/>
      <c r="GB111" s="445"/>
      <c r="GC111" s="446"/>
      <c r="GD111" s="446"/>
      <c r="GE111" s="446"/>
      <c r="GF111" s="446"/>
      <c r="GG111" s="446"/>
      <c r="GH111" s="446"/>
      <c r="GI111" s="446"/>
      <c r="GJ111" s="446"/>
    </row>
    <row r="112" spans="1:193" s="541" customFormat="1" ht="15" customHeight="1" x14ac:dyDescent="0.25">
      <c r="A112" s="409"/>
      <c r="B112" s="3797" t="s">
        <v>250</v>
      </c>
      <c r="C112" s="3797"/>
      <c r="D112" s="3797"/>
      <c r="E112" s="3797"/>
      <c r="F112" s="3797"/>
      <c r="G112" s="3801">
        <f>COUNTIF(C7:C108,"&gt;=0")</f>
        <v>102</v>
      </c>
      <c r="H112" s="3801"/>
      <c r="I112" s="3801"/>
      <c r="J112" s="3801"/>
      <c r="K112" s="772"/>
      <c r="L112" s="553"/>
      <c r="M112" s="553"/>
      <c r="N112" s="555"/>
      <c r="O112" s="3802"/>
      <c r="P112" s="3803"/>
      <c r="Q112" s="3804"/>
      <c r="R112" s="3804"/>
      <c r="S112" s="3804"/>
      <c r="T112" s="3805"/>
      <c r="U112" s="3806"/>
      <c r="V112" s="481"/>
      <c r="W112" s="482"/>
      <c r="X112" s="483"/>
      <c r="Y112" s="483"/>
      <c r="Z112" s="484"/>
      <c r="AA112" s="485"/>
      <c r="AB112" s="486"/>
      <c r="AC112" s="3509"/>
      <c r="AD112" s="3509"/>
      <c r="AE112" s="3510"/>
      <c r="AF112" s="3510"/>
      <c r="AG112" s="3511"/>
      <c r="AH112" s="3511"/>
      <c r="AI112" s="3512"/>
      <c r="AJ112" s="3512"/>
      <c r="AK112" s="3513"/>
      <c r="AL112" s="3513"/>
      <c r="AM112" s="3514"/>
      <c r="AN112" s="3514"/>
      <c r="AO112" s="3515"/>
      <c r="AP112" s="3515"/>
      <c r="AQ112" s="3509"/>
      <c r="AR112" s="3509"/>
      <c r="AS112" s="3510"/>
      <c r="AT112" s="3510"/>
      <c r="AU112" s="3511"/>
      <c r="AV112" s="3511"/>
      <c r="AW112" s="3512"/>
      <c r="AX112" s="3512"/>
      <c r="AY112" s="3516"/>
      <c r="AZ112" s="3516"/>
      <c r="BA112" s="3537"/>
      <c r="BB112" s="3537"/>
      <c r="BC112" s="439"/>
      <c r="BD112" s="439"/>
      <c r="BE112" s="439"/>
      <c r="BF112" s="438"/>
      <c r="BG112" s="438"/>
      <c r="BH112" s="438"/>
      <c r="BI112" s="438"/>
      <c r="BJ112" s="438"/>
      <c r="BK112" s="440"/>
      <c r="BL112" s="441"/>
      <c r="BM112" s="441"/>
      <c r="BN112" s="442"/>
      <c r="BO112" s="442"/>
      <c r="BP112" s="442"/>
      <c r="BQ112" s="442"/>
      <c r="BR112" s="442"/>
      <c r="BS112" s="442"/>
      <c r="BT112" s="442"/>
      <c r="BU112" s="442"/>
      <c r="BV112" s="443"/>
      <c r="BW112" s="443"/>
      <c r="BX112" s="444"/>
      <c r="BY112" s="444"/>
      <c r="BZ112" s="444"/>
      <c r="CA112" s="444"/>
      <c r="CB112" s="444"/>
      <c r="CC112" s="444"/>
      <c r="CD112" s="444"/>
      <c r="CE112" s="444"/>
      <c r="CF112" s="445"/>
      <c r="CG112" s="445"/>
      <c r="CH112" s="445"/>
      <c r="CI112" s="445"/>
      <c r="CJ112" s="445"/>
      <c r="CK112" s="445"/>
      <c r="CL112" s="445"/>
      <c r="CM112" s="445"/>
      <c r="CN112" s="445"/>
      <c r="CO112" s="445"/>
      <c r="CP112" s="445"/>
      <c r="CQ112" s="446"/>
      <c r="CR112" s="446"/>
      <c r="CS112" s="446"/>
      <c r="CT112" s="446"/>
      <c r="CU112" s="446"/>
      <c r="CV112" s="446"/>
      <c r="CW112" s="446"/>
      <c r="CX112" s="446"/>
      <c r="CY112" s="446"/>
      <c r="CZ112" s="446"/>
      <c r="DA112" s="447"/>
      <c r="DB112" s="447"/>
      <c r="DC112" s="447"/>
      <c r="DD112" s="447"/>
      <c r="DE112" s="447"/>
      <c r="DF112" s="447"/>
      <c r="DG112" s="447"/>
      <c r="DH112" s="447"/>
      <c r="DI112" s="447"/>
      <c r="DJ112" s="447"/>
      <c r="DK112" s="447"/>
      <c r="DL112" s="447"/>
      <c r="DM112" s="447"/>
      <c r="DN112" s="448"/>
      <c r="DO112" s="448"/>
      <c r="DP112" s="448"/>
      <c r="DQ112" s="448"/>
      <c r="DR112" s="448"/>
      <c r="DS112" s="448"/>
      <c r="DT112" s="448"/>
      <c r="DU112" s="448"/>
      <c r="DV112" s="448"/>
      <c r="DW112" s="448"/>
      <c r="DX112" s="448"/>
      <c r="DY112" s="448"/>
      <c r="DZ112" s="449"/>
      <c r="EA112" s="449"/>
      <c r="EB112" s="449"/>
      <c r="EC112" s="449"/>
      <c r="ED112" s="449"/>
      <c r="EE112" s="449"/>
      <c r="EF112" s="449"/>
      <c r="EG112" s="449"/>
      <c r="EH112" s="449"/>
      <c r="EI112" s="449"/>
      <c r="EJ112" s="449"/>
      <c r="EK112" s="449"/>
      <c r="EL112" s="449"/>
      <c r="EM112" s="450"/>
      <c r="EN112" s="450"/>
      <c r="EO112" s="450"/>
      <c r="EP112" s="450"/>
      <c r="EQ112" s="450"/>
      <c r="ER112" s="450"/>
      <c r="ES112" s="450"/>
      <c r="ET112" s="450"/>
      <c r="EU112" s="450"/>
      <c r="EV112" s="450"/>
      <c r="EW112" s="450"/>
      <c r="EX112" s="450"/>
      <c r="EY112" s="450"/>
      <c r="EZ112" s="450"/>
      <c r="FA112" s="444"/>
      <c r="FB112" s="444"/>
      <c r="FC112" s="444"/>
      <c r="FD112" s="444"/>
      <c r="FE112" s="444"/>
      <c r="FF112" s="444"/>
      <c r="FG112" s="444"/>
      <c r="FH112" s="444"/>
      <c r="FI112" s="444"/>
      <c r="FJ112" s="444"/>
      <c r="FK112" s="444"/>
      <c r="FL112" s="444"/>
      <c r="FM112" s="444"/>
      <c r="FN112" s="444"/>
      <c r="FO112" s="445"/>
      <c r="FP112" s="445"/>
      <c r="FQ112" s="445"/>
      <c r="FR112" s="445"/>
      <c r="FS112" s="445"/>
      <c r="FT112" s="445"/>
      <c r="FU112" s="445"/>
      <c r="FV112" s="445"/>
      <c r="FW112" s="445"/>
      <c r="FX112" s="445"/>
      <c r="FY112" s="445"/>
      <c r="FZ112" s="445"/>
      <c r="GA112" s="445"/>
      <c r="GB112" s="445"/>
      <c r="GC112" s="446"/>
      <c r="GD112" s="446"/>
      <c r="GE112" s="446"/>
      <c r="GF112" s="446"/>
      <c r="GG112" s="446"/>
      <c r="GH112" s="446"/>
      <c r="GI112" s="446"/>
      <c r="GJ112" s="446"/>
    </row>
    <row r="113" spans="1:192" s="541" customFormat="1" ht="15" customHeight="1" x14ac:dyDescent="0.25">
      <c r="A113" s="409"/>
      <c r="B113" s="3797" t="s">
        <v>251</v>
      </c>
      <c r="C113" s="3797"/>
      <c r="D113" s="3797"/>
      <c r="E113" s="3797"/>
      <c r="F113" s="3797"/>
      <c r="G113" s="3799">
        <f>SUM(C7:C108)</f>
        <v>1768</v>
      </c>
      <c r="H113" s="3799"/>
      <c r="I113" s="3799"/>
      <c r="J113" s="3799"/>
      <c r="K113" s="772"/>
      <c r="L113" s="553"/>
      <c r="M113" s="553"/>
      <c r="N113" s="555"/>
      <c r="O113" s="3802"/>
      <c r="P113" s="3789">
        <v>8</v>
      </c>
      <c r="Q113" s="3790"/>
      <c r="R113" s="3800">
        <f>COUNTIF($BC$5:$GJ$5,"=8")</f>
        <v>9</v>
      </c>
      <c r="S113" s="3800"/>
      <c r="T113" s="3793">
        <f t="shared" ref="T113:T123" si="193">R113/COUNTIF($BC$5:$GJ$5,"&gt;=0")</f>
        <v>6.569343065693431E-2</v>
      </c>
      <c r="U113" s="3794"/>
      <c r="V113" s="475"/>
      <c r="W113" s="476"/>
      <c r="X113" s="477"/>
      <c r="Y113" s="477"/>
      <c r="Z113" s="478"/>
      <c r="AA113" s="479"/>
      <c r="AB113" s="480"/>
      <c r="AC113" s="3509"/>
      <c r="AD113" s="3509"/>
      <c r="AE113" s="3510"/>
      <c r="AF113" s="3510"/>
      <c r="AG113" s="3511"/>
      <c r="AH113" s="3511"/>
      <c r="AI113" s="3512"/>
      <c r="AJ113" s="3512"/>
      <c r="AK113" s="3513"/>
      <c r="AL113" s="3513"/>
      <c r="AM113" s="3514"/>
      <c r="AN113" s="3514"/>
      <c r="AO113" s="3515"/>
      <c r="AP113" s="3515"/>
      <c r="AQ113" s="3509"/>
      <c r="AR113" s="3509"/>
      <c r="AS113" s="3510"/>
      <c r="AT113" s="3510"/>
      <c r="AU113" s="3511"/>
      <c r="AV113" s="3511"/>
      <c r="AW113" s="3512"/>
      <c r="AX113" s="3512"/>
      <c r="AY113" s="3516"/>
      <c r="AZ113" s="3516"/>
      <c r="BA113" s="3537"/>
      <c r="BB113" s="3537"/>
      <c r="BC113" s="439"/>
      <c r="BD113" s="439"/>
      <c r="BE113" s="439"/>
      <c r="BF113" s="438"/>
      <c r="BG113" s="438"/>
      <c r="BH113" s="438"/>
      <c r="BI113" s="438"/>
      <c r="BJ113" s="438"/>
      <c r="BK113" s="440"/>
      <c r="BL113" s="441"/>
      <c r="BM113" s="441"/>
      <c r="BN113" s="442"/>
      <c r="BO113" s="442"/>
      <c r="BP113" s="442"/>
      <c r="BQ113" s="442"/>
      <c r="BR113" s="442"/>
      <c r="BS113" s="442"/>
      <c r="BT113" s="442"/>
      <c r="BU113" s="442"/>
      <c r="BV113" s="443"/>
      <c r="BW113" s="443"/>
      <c r="BX113" s="444"/>
      <c r="BY113" s="444"/>
      <c r="BZ113" s="444"/>
      <c r="CA113" s="444"/>
      <c r="CB113" s="444"/>
      <c r="CC113" s="444"/>
      <c r="CD113" s="444"/>
      <c r="CE113" s="444"/>
      <c r="CF113" s="445"/>
      <c r="CG113" s="445"/>
      <c r="CH113" s="445"/>
      <c r="CI113" s="445"/>
      <c r="CJ113" s="445"/>
      <c r="CK113" s="445"/>
      <c r="CL113" s="445"/>
      <c r="CM113" s="445"/>
      <c r="CN113" s="445"/>
      <c r="CO113" s="445"/>
      <c r="CP113" s="445"/>
      <c r="CQ113" s="446"/>
      <c r="CR113" s="446"/>
      <c r="CS113" s="446"/>
      <c r="CT113" s="446"/>
      <c r="CU113" s="446"/>
      <c r="CV113" s="446"/>
      <c r="CW113" s="446"/>
      <c r="CX113" s="446"/>
      <c r="CY113" s="446"/>
      <c r="CZ113" s="446"/>
      <c r="DA113" s="447"/>
      <c r="DB113" s="447"/>
      <c r="DC113" s="447"/>
      <c r="DD113" s="447"/>
      <c r="DE113" s="447"/>
      <c r="DF113" s="447"/>
      <c r="DG113" s="447"/>
      <c r="DH113" s="447"/>
      <c r="DI113" s="447"/>
      <c r="DJ113" s="447"/>
      <c r="DK113" s="447"/>
      <c r="DL113" s="447"/>
      <c r="DM113" s="447"/>
      <c r="DN113" s="448"/>
      <c r="DO113" s="448"/>
      <c r="DP113" s="448"/>
      <c r="DQ113" s="448"/>
      <c r="DR113" s="448"/>
      <c r="DS113" s="448"/>
      <c r="DT113" s="448"/>
      <c r="DU113" s="448"/>
      <c r="DV113" s="448"/>
      <c r="DW113" s="448"/>
      <c r="DX113" s="448"/>
      <c r="DY113" s="448"/>
      <c r="DZ113" s="449"/>
      <c r="EA113" s="449"/>
      <c r="EB113" s="449"/>
      <c r="EC113" s="449"/>
      <c r="ED113" s="449"/>
      <c r="EE113" s="449"/>
      <c r="EF113" s="449"/>
      <c r="EG113" s="449"/>
      <c r="EH113" s="449"/>
      <c r="EI113" s="449"/>
      <c r="EJ113" s="449"/>
      <c r="EK113" s="449"/>
      <c r="EL113" s="449"/>
      <c r="EM113" s="450"/>
      <c r="EN113" s="450"/>
      <c r="EO113" s="450"/>
      <c r="EP113" s="450"/>
      <c r="EQ113" s="450"/>
      <c r="ER113" s="450"/>
      <c r="ES113" s="450"/>
      <c r="ET113" s="450"/>
      <c r="EU113" s="450"/>
      <c r="EV113" s="450"/>
      <c r="EW113" s="450"/>
      <c r="EX113" s="450"/>
      <c r="EY113" s="450"/>
      <c r="EZ113" s="450"/>
      <c r="FA113" s="444"/>
      <c r="FB113" s="444"/>
      <c r="FC113" s="444"/>
      <c r="FD113" s="444"/>
      <c r="FE113" s="444"/>
      <c r="FF113" s="444"/>
      <c r="FG113" s="444"/>
      <c r="FH113" s="444"/>
      <c r="FI113" s="444"/>
      <c r="FJ113" s="444"/>
      <c r="FK113" s="444"/>
      <c r="FL113" s="444"/>
      <c r="FM113" s="444"/>
      <c r="FN113" s="444"/>
      <c r="FO113" s="445"/>
      <c r="FP113" s="445"/>
      <c r="FQ113" s="445"/>
      <c r="FR113" s="445"/>
      <c r="FS113" s="445"/>
      <c r="FT113" s="445"/>
      <c r="FU113" s="445"/>
      <c r="FV113" s="445"/>
      <c r="FW113" s="445"/>
      <c r="FX113" s="445"/>
      <c r="FY113" s="445"/>
      <c r="FZ113" s="445"/>
      <c r="GA113" s="445"/>
      <c r="GB113" s="445"/>
      <c r="GC113" s="446"/>
      <c r="GD113" s="446"/>
      <c r="GE113" s="446"/>
      <c r="GF113" s="446"/>
      <c r="GG113" s="446"/>
      <c r="GH113" s="446"/>
      <c r="GI113" s="446"/>
      <c r="GJ113" s="446"/>
    </row>
    <row r="114" spans="1:192" s="541" customFormat="1" ht="15" customHeight="1" x14ac:dyDescent="0.25">
      <c r="A114" s="409"/>
      <c r="B114" s="3797" t="s">
        <v>253</v>
      </c>
      <c r="C114" s="3797"/>
      <c r="D114" s="3797"/>
      <c r="E114" s="3797"/>
      <c r="F114" s="3797"/>
      <c r="G114" s="3798">
        <f>AVERAGE(BC5:GJ5)</f>
        <v>12.905109489051094</v>
      </c>
      <c r="H114" s="3798"/>
      <c r="I114" s="3798"/>
      <c r="J114" s="3798"/>
      <c r="K114" s="772"/>
      <c r="L114" s="553"/>
      <c r="M114" s="553"/>
      <c r="N114" s="555"/>
      <c r="O114" s="3802"/>
      <c r="P114" s="3789">
        <v>9</v>
      </c>
      <c r="Q114" s="3790"/>
      <c r="R114" s="3791">
        <f>COUNTIF($BC$5:$GJ$5,"=9")</f>
        <v>7</v>
      </c>
      <c r="S114" s="3792"/>
      <c r="T114" s="3793">
        <f t="shared" si="193"/>
        <v>5.1094890510948905E-2</v>
      </c>
      <c r="U114" s="3794"/>
      <c r="V114" s="475"/>
      <c r="W114" s="476"/>
      <c r="X114" s="477"/>
      <c r="Y114" s="477"/>
      <c r="Z114" s="478"/>
      <c r="AA114" s="479"/>
      <c r="AB114" s="480"/>
      <c r="AC114" s="3509"/>
      <c r="AD114" s="3509"/>
      <c r="AE114" s="3510"/>
      <c r="AF114" s="3510"/>
      <c r="AG114" s="3511"/>
      <c r="AH114" s="3511"/>
      <c r="AI114" s="3512"/>
      <c r="AJ114" s="3512"/>
      <c r="AK114" s="3513"/>
      <c r="AL114" s="3513"/>
      <c r="AM114" s="3514"/>
      <c r="AN114" s="3514"/>
      <c r="AO114" s="3515"/>
      <c r="AP114" s="3515"/>
      <c r="AQ114" s="3509"/>
      <c r="AR114" s="3509"/>
      <c r="AS114" s="3510"/>
      <c r="AT114" s="3510"/>
      <c r="AU114" s="3511"/>
      <c r="AV114" s="3511"/>
      <c r="AW114" s="3512"/>
      <c r="AX114" s="3512"/>
      <c r="AY114" s="3516"/>
      <c r="AZ114" s="3516"/>
      <c r="BA114" s="3537"/>
      <c r="BB114" s="3537"/>
      <c r="BC114" s="439"/>
      <c r="BD114" s="439"/>
      <c r="BE114" s="439"/>
      <c r="BF114" s="438"/>
      <c r="BG114" s="438"/>
      <c r="BH114" s="438"/>
      <c r="BI114" s="438"/>
      <c r="BJ114" s="438"/>
      <c r="BK114" s="440"/>
      <c r="BL114" s="441"/>
      <c r="BM114" s="441"/>
      <c r="BN114" s="442"/>
      <c r="BO114" s="442"/>
      <c r="BP114" s="442"/>
      <c r="BQ114" s="442"/>
      <c r="BR114" s="442"/>
      <c r="BS114" s="442"/>
      <c r="BT114" s="442"/>
      <c r="BU114" s="442"/>
      <c r="BV114" s="443"/>
      <c r="BW114" s="443"/>
      <c r="BX114" s="444"/>
      <c r="BY114" s="444"/>
      <c r="BZ114" s="444"/>
      <c r="CA114" s="444"/>
      <c r="CB114" s="444"/>
      <c r="CC114" s="444"/>
      <c r="CD114" s="444"/>
      <c r="CE114" s="444"/>
      <c r="CF114" s="445"/>
      <c r="CG114" s="445"/>
      <c r="CH114" s="445"/>
      <c r="CI114" s="445"/>
      <c r="CJ114" s="445"/>
      <c r="CK114" s="445"/>
      <c r="CL114" s="445"/>
      <c r="CM114" s="445"/>
      <c r="CN114" s="445"/>
      <c r="CO114" s="445"/>
      <c r="CP114" s="445"/>
      <c r="CQ114" s="446"/>
      <c r="CR114" s="446"/>
      <c r="CS114" s="446"/>
      <c r="CT114" s="446"/>
      <c r="CU114" s="446"/>
      <c r="CV114" s="446"/>
      <c r="CW114" s="446"/>
      <c r="CX114" s="446"/>
      <c r="CY114" s="446"/>
      <c r="CZ114" s="446"/>
      <c r="DA114" s="447"/>
      <c r="DB114" s="447"/>
      <c r="DC114" s="447"/>
      <c r="DD114" s="447"/>
      <c r="DE114" s="447"/>
      <c r="DF114" s="447"/>
      <c r="DG114" s="447"/>
      <c r="DH114" s="447"/>
      <c r="DI114" s="447"/>
      <c r="DJ114" s="447"/>
      <c r="DK114" s="447"/>
      <c r="DL114" s="447"/>
      <c r="DM114" s="447"/>
      <c r="DN114" s="448"/>
      <c r="DO114" s="448"/>
      <c r="DP114" s="448"/>
      <c r="DQ114" s="448"/>
      <c r="DR114" s="448"/>
      <c r="DS114" s="448"/>
      <c r="DT114" s="448"/>
      <c r="DU114" s="448"/>
      <c r="DV114" s="448"/>
      <c r="DW114" s="448"/>
      <c r="DX114" s="448"/>
      <c r="DY114" s="448"/>
      <c r="DZ114" s="449"/>
      <c r="EA114" s="449"/>
      <c r="EB114" s="449"/>
      <c r="EC114" s="449"/>
      <c r="ED114" s="449"/>
      <c r="EE114" s="449"/>
      <c r="EF114" s="449"/>
      <c r="EG114" s="449"/>
      <c r="EH114" s="449"/>
      <c r="EI114" s="449"/>
      <c r="EJ114" s="449"/>
      <c r="EK114" s="449"/>
      <c r="EL114" s="449"/>
      <c r="EM114" s="450"/>
      <c r="EN114" s="450"/>
      <c r="EO114" s="450"/>
      <c r="EP114" s="450"/>
      <c r="EQ114" s="450"/>
      <c r="ER114" s="450"/>
      <c r="ES114" s="450"/>
      <c r="ET114" s="450"/>
      <c r="EU114" s="450"/>
      <c r="EV114" s="450"/>
      <c r="EW114" s="450"/>
      <c r="EX114" s="450"/>
      <c r="EY114" s="450"/>
      <c r="EZ114" s="450"/>
      <c r="FA114" s="444"/>
      <c r="FB114" s="444"/>
      <c r="FC114" s="444"/>
      <c r="FD114" s="444"/>
      <c r="FE114" s="444"/>
      <c r="FF114" s="444"/>
      <c r="FG114" s="444"/>
      <c r="FH114" s="444"/>
      <c r="FI114" s="444"/>
      <c r="FJ114" s="444"/>
      <c r="FK114" s="444"/>
      <c r="FL114" s="444"/>
      <c r="FM114" s="444"/>
      <c r="FN114" s="444"/>
      <c r="FO114" s="445"/>
      <c r="FP114" s="445"/>
      <c r="FQ114" s="445"/>
      <c r="FR114" s="445"/>
      <c r="FS114" s="445"/>
      <c r="FT114" s="445"/>
      <c r="FU114" s="445"/>
      <c r="FV114" s="445"/>
      <c r="FW114" s="445"/>
      <c r="FX114" s="445"/>
      <c r="FY114" s="445"/>
      <c r="FZ114" s="445"/>
      <c r="GA114" s="445"/>
      <c r="GB114" s="445"/>
      <c r="GC114" s="446"/>
      <c r="GD114" s="446"/>
      <c r="GE114" s="446"/>
      <c r="GF114" s="446"/>
      <c r="GG114" s="446"/>
      <c r="GH114" s="446"/>
      <c r="GI114" s="446"/>
      <c r="GJ114" s="446"/>
    </row>
    <row r="115" spans="1:192" s="541" customFormat="1" ht="15" customHeight="1" x14ac:dyDescent="0.25">
      <c r="A115" s="409"/>
      <c r="B115" s="3797" t="s">
        <v>254</v>
      </c>
      <c r="C115" s="3797"/>
      <c r="D115" s="3797"/>
      <c r="E115" s="3797"/>
      <c r="F115" s="3797"/>
      <c r="G115" s="3798">
        <f>AVERAGE(C7:C108)</f>
        <v>17.333333333333332</v>
      </c>
      <c r="H115" s="3798"/>
      <c r="I115" s="3798"/>
      <c r="J115" s="3798"/>
      <c r="K115" s="772"/>
      <c r="L115" s="553"/>
      <c r="M115" s="553"/>
      <c r="N115" s="555"/>
      <c r="O115" s="3802"/>
      <c r="P115" s="3789">
        <v>10</v>
      </c>
      <c r="Q115" s="3790"/>
      <c r="R115" s="3791">
        <f>COUNTIF($BC$5:$GJ$5,"=10")</f>
        <v>18</v>
      </c>
      <c r="S115" s="3792"/>
      <c r="T115" s="3793">
        <f t="shared" si="193"/>
        <v>0.13138686131386862</v>
      </c>
      <c r="U115" s="3794"/>
      <c r="V115" s="475"/>
      <c r="W115" s="476"/>
      <c r="X115" s="477"/>
      <c r="Y115" s="477"/>
      <c r="Z115" s="478"/>
      <c r="AA115" s="479"/>
      <c r="AB115" s="480"/>
      <c r="AC115" s="3509"/>
      <c r="AD115" s="3509"/>
      <c r="AE115" s="3510"/>
      <c r="AF115" s="3510"/>
      <c r="AG115" s="3511"/>
      <c r="AH115" s="3511"/>
      <c r="AI115" s="3512"/>
      <c r="AJ115" s="3512"/>
      <c r="AK115" s="3513"/>
      <c r="AL115" s="3513"/>
      <c r="AM115" s="3514"/>
      <c r="AN115" s="3514"/>
      <c r="AO115" s="3515"/>
      <c r="AP115" s="3515"/>
      <c r="AQ115" s="3509"/>
      <c r="AR115" s="3509"/>
      <c r="AS115" s="3510"/>
      <c r="AT115" s="3510"/>
      <c r="AU115" s="3511"/>
      <c r="AV115" s="3511"/>
      <c r="AW115" s="3512"/>
      <c r="AX115" s="3512"/>
      <c r="AY115" s="3516"/>
      <c r="AZ115" s="3516"/>
      <c r="BA115" s="3537"/>
      <c r="BB115" s="3537"/>
      <c r="BC115" s="439"/>
      <c r="BD115" s="439"/>
      <c r="BE115" s="439"/>
      <c r="BF115" s="438"/>
      <c r="BG115" s="438"/>
      <c r="BH115" s="438"/>
      <c r="BI115" s="438"/>
      <c r="BJ115" s="438"/>
      <c r="BK115" s="440"/>
      <c r="BL115" s="441"/>
      <c r="BM115" s="441"/>
      <c r="BN115" s="442"/>
      <c r="BO115" s="442"/>
      <c r="BP115" s="442"/>
      <c r="BQ115" s="442"/>
      <c r="BR115" s="442"/>
      <c r="BS115" s="442"/>
      <c r="BT115" s="442"/>
      <c r="BU115" s="442"/>
      <c r="BV115" s="443"/>
      <c r="BW115" s="443"/>
      <c r="BX115" s="444"/>
      <c r="BY115" s="444"/>
      <c r="BZ115" s="444"/>
      <c r="CA115" s="444"/>
      <c r="CB115" s="444"/>
      <c r="CC115" s="444"/>
      <c r="CD115" s="444"/>
      <c r="CE115" s="444"/>
      <c r="CF115" s="445"/>
      <c r="CG115" s="445"/>
      <c r="CH115" s="445"/>
      <c r="CI115" s="445"/>
      <c r="CJ115" s="445"/>
      <c r="CK115" s="445"/>
      <c r="CL115" s="445"/>
      <c r="CM115" s="445"/>
      <c r="CN115" s="445"/>
      <c r="CO115" s="445"/>
      <c r="CP115" s="445"/>
      <c r="CQ115" s="446"/>
      <c r="CR115" s="446"/>
      <c r="CS115" s="446"/>
      <c r="CT115" s="446"/>
      <c r="CU115" s="446"/>
      <c r="CV115" s="446"/>
      <c r="CW115" s="446"/>
      <c r="CX115" s="446"/>
      <c r="CY115" s="446"/>
      <c r="CZ115" s="446"/>
      <c r="DA115" s="447"/>
      <c r="DB115" s="447"/>
      <c r="DC115" s="447"/>
      <c r="DD115" s="447"/>
      <c r="DE115" s="447"/>
      <c r="DF115" s="447"/>
      <c r="DG115" s="447"/>
      <c r="DH115" s="447"/>
      <c r="DI115" s="447"/>
      <c r="DJ115" s="447"/>
      <c r="DK115" s="447"/>
      <c r="DL115" s="447"/>
      <c r="DM115" s="447"/>
      <c r="DN115" s="448"/>
      <c r="DO115" s="448"/>
      <c r="DP115" s="448"/>
      <c r="DQ115" s="448"/>
      <c r="DR115" s="448"/>
      <c r="DS115" s="448"/>
      <c r="DT115" s="448"/>
      <c r="DU115" s="448"/>
      <c r="DV115" s="448"/>
      <c r="DW115" s="448"/>
      <c r="DX115" s="448"/>
      <c r="DY115" s="448"/>
      <c r="DZ115" s="449"/>
      <c r="EA115" s="449"/>
      <c r="EB115" s="449"/>
      <c r="EC115" s="449"/>
      <c r="ED115" s="449"/>
      <c r="EE115" s="449"/>
      <c r="EF115" s="449"/>
      <c r="EG115" s="449"/>
      <c r="EH115" s="449"/>
      <c r="EI115" s="449"/>
      <c r="EJ115" s="449"/>
      <c r="EK115" s="449"/>
      <c r="EL115" s="449"/>
      <c r="EM115" s="450"/>
      <c r="EN115" s="450"/>
      <c r="EO115" s="450"/>
      <c r="EP115" s="450"/>
      <c r="EQ115" s="450"/>
      <c r="ER115" s="450"/>
      <c r="ES115" s="450"/>
      <c r="ET115" s="450"/>
      <c r="EU115" s="450"/>
      <c r="EV115" s="450"/>
      <c r="EW115" s="450"/>
      <c r="EX115" s="450"/>
      <c r="EY115" s="450"/>
      <c r="EZ115" s="450"/>
      <c r="FA115" s="444"/>
      <c r="FB115" s="444"/>
      <c r="FC115" s="444"/>
      <c r="FD115" s="444"/>
      <c r="FE115" s="444"/>
      <c r="FF115" s="444"/>
      <c r="FG115" s="444"/>
      <c r="FH115" s="444"/>
      <c r="FI115" s="444"/>
      <c r="FJ115" s="444"/>
      <c r="FK115" s="444"/>
      <c r="FL115" s="444"/>
      <c r="FM115" s="444"/>
      <c r="FN115" s="444"/>
      <c r="FO115" s="445"/>
      <c r="FP115" s="445"/>
      <c r="FQ115" s="445"/>
      <c r="FR115" s="445"/>
      <c r="FS115" s="445"/>
      <c r="FT115" s="445"/>
      <c r="FU115" s="445"/>
      <c r="FV115" s="445"/>
      <c r="FW115" s="445"/>
      <c r="FX115" s="445"/>
      <c r="FY115" s="445"/>
      <c r="FZ115" s="445"/>
      <c r="GA115" s="445"/>
      <c r="GB115" s="445"/>
      <c r="GC115" s="446"/>
      <c r="GD115" s="446"/>
      <c r="GE115" s="446"/>
      <c r="GF115" s="446"/>
      <c r="GG115" s="446"/>
      <c r="GH115" s="446"/>
      <c r="GI115" s="446"/>
      <c r="GJ115" s="446"/>
    </row>
    <row r="116" spans="1:192" s="541" customFormat="1" x14ac:dyDescent="0.25">
      <c r="A116" s="409"/>
      <c r="B116" s="3797" t="s">
        <v>274</v>
      </c>
      <c r="C116" s="3797"/>
      <c r="D116" s="3797"/>
      <c r="E116" s="3797"/>
      <c r="F116" s="3797"/>
      <c r="G116" s="3799">
        <f>COUNTIF(victoires,"&gt;=1")</f>
        <v>39</v>
      </c>
      <c r="H116" s="3799"/>
      <c r="I116" s="3799"/>
      <c r="J116" s="3799"/>
      <c r="K116" s="772"/>
      <c r="L116" s="553"/>
      <c r="M116" s="553"/>
      <c r="N116" s="555"/>
      <c r="O116" s="3802"/>
      <c r="P116" s="3789">
        <v>11</v>
      </c>
      <c r="Q116" s="3790"/>
      <c r="R116" s="3791">
        <f>COUNTIF($BC$5:$GJ$5,"=11")</f>
        <v>8</v>
      </c>
      <c r="S116" s="3792"/>
      <c r="T116" s="3793">
        <f t="shared" si="193"/>
        <v>5.8394160583941604E-2</v>
      </c>
      <c r="U116" s="3794"/>
      <c r="V116" s="475"/>
      <c r="W116" s="476"/>
      <c r="X116" s="477"/>
      <c r="Y116" s="477"/>
      <c r="Z116" s="478"/>
      <c r="AA116" s="479"/>
      <c r="AB116" s="480"/>
      <c r="AC116" s="3509"/>
      <c r="AD116" s="3509"/>
      <c r="AE116" s="3510"/>
      <c r="AF116" s="3510"/>
      <c r="AG116" s="3511"/>
      <c r="AH116" s="3511"/>
      <c r="AI116" s="3512"/>
      <c r="AJ116" s="3512"/>
      <c r="AK116" s="3513"/>
      <c r="AL116" s="3513"/>
      <c r="AM116" s="3514"/>
      <c r="AN116" s="3514"/>
      <c r="AO116" s="3515"/>
      <c r="AP116" s="3515"/>
      <c r="AQ116" s="3509"/>
      <c r="AR116" s="3509"/>
      <c r="AS116" s="3510"/>
      <c r="AT116" s="3510"/>
      <c r="AU116" s="3511"/>
      <c r="AV116" s="3511"/>
      <c r="AW116" s="3512"/>
      <c r="AX116" s="3512"/>
      <c r="AY116" s="3516"/>
      <c r="AZ116" s="3516"/>
      <c r="BA116" s="3537"/>
      <c r="BB116" s="3537"/>
      <c r="BC116" s="439"/>
      <c r="BD116" s="439"/>
      <c r="BE116" s="439"/>
      <c r="BF116" s="438"/>
      <c r="BG116" s="438"/>
      <c r="BH116" s="438"/>
      <c r="BI116" s="438"/>
      <c r="BJ116" s="438"/>
      <c r="BK116" s="440"/>
      <c r="BL116" s="441"/>
      <c r="BM116" s="441"/>
      <c r="BN116" s="442"/>
      <c r="BO116" s="442"/>
      <c r="BP116" s="442"/>
      <c r="BQ116" s="442"/>
      <c r="BR116" s="442"/>
      <c r="BS116" s="442"/>
      <c r="BT116" s="442"/>
      <c r="BU116" s="442"/>
      <c r="BV116" s="443"/>
      <c r="BW116" s="443"/>
      <c r="BX116" s="444"/>
      <c r="BY116" s="444"/>
      <c r="BZ116" s="444"/>
      <c r="CA116" s="444"/>
      <c r="CB116" s="444"/>
      <c r="CC116" s="444"/>
      <c r="CD116" s="444"/>
      <c r="CE116" s="444"/>
      <c r="CF116" s="445"/>
      <c r="CG116" s="445"/>
      <c r="CH116" s="445"/>
      <c r="CI116" s="445"/>
      <c r="CJ116" s="445"/>
      <c r="CK116" s="445"/>
      <c r="CL116" s="445"/>
      <c r="CM116" s="445"/>
      <c r="CN116" s="445"/>
      <c r="CO116" s="445"/>
      <c r="CP116" s="445"/>
      <c r="CQ116" s="446"/>
      <c r="CR116" s="446"/>
      <c r="CS116" s="446"/>
      <c r="CT116" s="446"/>
      <c r="CU116" s="446"/>
      <c r="CV116" s="446"/>
      <c r="CW116" s="446"/>
      <c r="CX116" s="446"/>
      <c r="CY116" s="446"/>
      <c r="CZ116" s="446"/>
      <c r="DA116" s="447"/>
      <c r="DB116" s="447"/>
      <c r="DC116" s="447"/>
      <c r="DD116" s="447"/>
      <c r="DE116" s="447"/>
      <c r="DF116" s="447"/>
      <c r="DG116" s="447"/>
      <c r="DH116" s="447"/>
      <c r="DI116" s="447"/>
      <c r="DJ116" s="447"/>
      <c r="DK116" s="447"/>
      <c r="DL116" s="447"/>
      <c r="DM116" s="447"/>
      <c r="DN116" s="448"/>
      <c r="DO116" s="448"/>
      <c r="DP116" s="448"/>
      <c r="DQ116" s="448"/>
      <c r="DR116" s="448"/>
      <c r="DS116" s="448"/>
      <c r="DT116" s="448"/>
      <c r="DU116" s="448"/>
      <c r="DV116" s="448"/>
      <c r="DW116" s="448"/>
      <c r="DX116" s="448"/>
      <c r="DY116" s="448"/>
      <c r="DZ116" s="449"/>
      <c r="EA116" s="449"/>
      <c r="EB116" s="449"/>
      <c r="EC116" s="449"/>
      <c r="ED116" s="449"/>
      <c r="EE116" s="449"/>
      <c r="EF116" s="449"/>
      <c r="EG116" s="449"/>
      <c r="EH116" s="449"/>
      <c r="EI116" s="449"/>
      <c r="EJ116" s="449"/>
      <c r="EK116" s="449"/>
      <c r="EL116" s="449"/>
      <c r="EM116" s="450"/>
      <c r="EN116" s="450"/>
      <c r="EO116" s="450"/>
      <c r="EP116" s="450"/>
      <c r="EQ116" s="450"/>
      <c r="ER116" s="450"/>
      <c r="ES116" s="450"/>
      <c r="ET116" s="450"/>
      <c r="EU116" s="450"/>
      <c r="EV116" s="450"/>
      <c r="EW116" s="450"/>
      <c r="EX116" s="450"/>
      <c r="EY116" s="450"/>
      <c r="EZ116" s="450"/>
      <c r="FA116" s="444"/>
      <c r="FB116" s="444"/>
      <c r="FC116" s="444"/>
      <c r="FD116" s="444"/>
      <c r="FE116" s="444"/>
      <c r="FF116" s="444"/>
      <c r="FG116" s="444"/>
      <c r="FH116" s="444"/>
      <c r="FI116" s="444"/>
      <c r="FJ116" s="444"/>
      <c r="FK116" s="444"/>
      <c r="FL116" s="444"/>
      <c r="FM116" s="444"/>
      <c r="FN116" s="444"/>
      <c r="FO116" s="445"/>
      <c r="FP116" s="445"/>
      <c r="FQ116" s="445"/>
      <c r="FR116" s="445"/>
      <c r="FS116" s="445"/>
      <c r="FT116" s="445"/>
      <c r="FU116" s="445"/>
      <c r="FV116" s="445"/>
      <c r="FW116" s="445"/>
      <c r="FX116" s="445"/>
      <c r="FY116" s="445"/>
      <c r="FZ116" s="445"/>
      <c r="GA116" s="445"/>
      <c r="GB116" s="445"/>
      <c r="GC116" s="446"/>
      <c r="GD116" s="446"/>
      <c r="GE116" s="446"/>
      <c r="GF116" s="446"/>
      <c r="GG116" s="446"/>
      <c r="GH116" s="446"/>
      <c r="GI116" s="446"/>
      <c r="GJ116" s="446"/>
    </row>
    <row r="117" spans="1:192" s="541" customFormat="1" x14ac:dyDescent="0.25">
      <c r="A117" s="409"/>
      <c r="B117" s="542"/>
      <c r="C117" s="542"/>
      <c r="D117" s="542"/>
      <c r="E117" s="542"/>
      <c r="F117" s="542"/>
      <c r="G117" s="770"/>
      <c r="H117" s="770"/>
      <c r="I117" s="770"/>
      <c r="J117" s="770"/>
      <c r="K117" s="772"/>
      <c r="L117" s="553"/>
      <c r="M117" s="553"/>
      <c r="N117" s="555"/>
      <c r="O117" s="3802"/>
      <c r="P117" s="3789">
        <v>12</v>
      </c>
      <c r="Q117" s="3790"/>
      <c r="R117" s="3791">
        <f>COUNTIF($BC$5:$GJ$5,"=12")</f>
        <v>20</v>
      </c>
      <c r="S117" s="3792"/>
      <c r="T117" s="3793">
        <f t="shared" si="193"/>
        <v>0.145985401459854</v>
      </c>
      <c r="U117" s="3794"/>
      <c r="V117" s="475"/>
      <c r="W117" s="476"/>
      <c r="X117" s="477"/>
      <c r="Y117" s="477"/>
      <c r="Z117" s="478"/>
      <c r="AA117" s="479"/>
      <c r="AB117" s="480"/>
      <c r="AC117" s="3509"/>
      <c r="AD117" s="3509"/>
      <c r="AE117" s="3510"/>
      <c r="AF117" s="3510"/>
      <c r="AG117" s="3511"/>
      <c r="AH117" s="3511"/>
      <c r="AI117" s="3512"/>
      <c r="AJ117" s="3512"/>
      <c r="AK117" s="3513"/>
      <c r="AL117" s="3513"/>
      <c r="AM117" s="3514"/>
      <c r="AN117" s="3514"/>
      <c r="AO117" s="3515"/>
      <c r="AP117" s="3515"/>
      <c r="AQ117" s="3509"/>
      <c r="AR117" s="3509"/>
      <c r="AS117" s="3510"/>
      <c r="AT117" s="3510"/>
      <c r="AU117" s="3511"/>
      <c r="AV117" s="3511"/>
      <c r="AW117" s="3512"/>
      <c r="AX117" s="3512"/>
      <c r="AY117" s="3516"/>
      <c r="AZ117" s="3516"/>
      <c r="BA117" s="3537"/>
      <c r="BB117" s="3537"/>
      <c r="BC117" s="439"/>
      <c r="BD117" s="439"/>
      <c r="BE117" s="439"/>
      <c r="BF117" s="438"/>
      <c r="BG117" s="438"/>
      <c r="BH117" s="438"/>
      <c r="BI117" s="438"/>
      <c r="BJ117" s="438"/>
      <c r="BK117" s="440"/>
      <c r="BL117" s="441"/>
      <c r="BM117" s="441"/>
      <c r="BN117" s="442"/>
      <c r="BO117" s="442"/>
      <c r="BP117" s="442"/>
      <c r="BQ117" s="442"/>
      <c r="BR117" s="442"/>
      <c r="BS117" s="442"/>
      <c r="BT117" s="442"/>
      <c r="BU117" s="442"/>
      <c r="BV117" s="443"/>
      <c r="BW117" s="443"/>
      <c r="BX117" s="444"/>
      <c r="BY117" s="444"/>
      <c r="BZ117" s="444"/>
      <c r="CA117" s="444"/>
      <c r="CB117" s="444"/>
      <c r="CC117" s="444"/>
      <c r="CD117" s="444"/>
      <c r="CE117" s="444"/>
      <c r="CF117" s="445"/>
      <c r="CG117" s="445"/>
      <c r="CH117" s="445"/>
      <c r="CI117" s="445"/>
      <c r="CJ117" s="445"/>
      <c r="CK117" s="445"/>
      <c r="CL117" s="445"/>
      <c r="CM117" s="445"/>
      <c r="CN117" s="445"/>
      <c r="CO117" s="445"/>
      <c r="CP117" s="445"/>
      <c r="CQ117" s="446"/>
      <c r="CR117" s="446"/>
      <c r="CS117" s="446"/>
      <c r="CT117" s="446"/>
      <c r="CU117" s="446"/>
      <c r="CV117" s="446"/>
      <c r="CW117" s="446"/>
      <c r="CX117" s="446"/>
      <c r="CY117" s="446"/>
      <c r="CZ117" s="446"/>
      <c r="DA117" s="447"/>
      <c r="DB117" s="447"/>
      <c r="DC117" s="447"/>
      <c r="DD117" s="447"/>
      <c r="DE117" s="447"/>
      <c r="DF117" s="447"/>
      <c r="DG117" s="447"/>
      <c r="DH117" s="447"/>
      <c r="DI117" s="447"/>
      <c r="DJ117" s="447"/>
      <c r="DK117" s="447"/>
      <c r="DL117" s="447"/>
      <c r="DM117" s="447"/>
      <c r="DN117" s="448"/>
      <c r="DO117" s="448"/>
      <c r="DP117" s="448"/>
      <c r="DQ117" s="448"/>
      <c r="DR117" s="448"/>
      <c r="DS117" s="448"/>
      <c r="DT117" s="448"/>
      <c r="DU117" s="448"/>
      <c r="DV117" s="448"/>
      <c r="DW117" s="448"/>
      <c r="DX117" s="448"/>
      <c r="DY117" s="448"/>
      <c r="DZ117" s="449"/>
      <c r="EA117" s="449"/>
      <c r="EB117" s="449"/>
      <c r="EC117" s="449"/>
      <c r="ED117" s="449"/>
      <c r="EE117" s="449"/>
      <c r="EF117" s="449"/>
      <c r="EG117" s="449"/>
      <c r="EH117" s="449"/>
      <c r="EI117" s="449"/>
      <c r="EJ117" s="449"/>
      <c r="EK117" s="449"/>
      <c r="EL117" s="449"/>
      <c r="EM117" s="450"/>
      <c r="EN117" s="450"/>
      <c r="EO117" s="450"/>
      <c r="EP117" s="450"/>
      <c r="EQ117" s="450"/>
      <c r="ER117" s="450"/>
      <c r="ES117" s="450"/>
      <c r="ET117" s="450"/>
      <c r="EU117" s="450"/>
      <c r="EV117" s="450"/>
      <c r="EW117" s="450"/>
      <c r="EX117" s="450"/>
      <c r="EY117" s="450"/>
      <c r="EZ117" s="450"/>
      <c r="FA117" s="444"/>
      <c r="FB117" s="444"/>
      <c r="FC117" s="444"/>
      <c r="FD117" s="444"/>
      <c r="FE117" s="444"/>
      <c r="FF117" s="444"/>
      <c r="FG117" s="444"/>
      <c r="FH117" s="444"/>
      <c r="FI117" s="444"/>
      <c r="FJ117" s="444"/>
      <c r="FK117" s="444"/>
      <c r="FL117" s="444"/>
      <c r="FM117" s="444"/>
      <c r="FN117" s="444"/>
      <c r="FO117" s="445"/>
      <c r="FP117" s="445"/>
      <c r="FQ117" s="445"/>
      <c r="FR117" s="445"/>
      <c r="FS117" s="445"/>
      <c r="FT117" s="445"/>
      <c r="FU117" s="445"/>
      <c r="FV117" s="445"/>
      <c r="FW117" s="445"/>
      <c r="FX117" s="445"/>
      <c r="FY117" s="445"/>
      <c r="FZ117" s="445"/>
      <c r="GA117" s="445"/>
      <c r="GB117" s="445"/>
      <c r="GC117" s="446"/>
      <c r="GD117" s="446"/>
      <c r="GE117" s="446"/>
      <c r="GF117" s="446"/>
      <c r="GG117" s="446"/>
      <c r="GH117" s="446"/>
      <c r="GI117" s="446"/>
      <c r="GJ117" s="446"/>
    </row>
    <row r="118" spans="1:192" s="541" customFormat="1" x14ac:dyDescent="0.25">
      <c r="A118" s="409"/>
      <c r="B118" s="556"/>
      <c r="C118" s="436"/>
      <c r="D118" s="557"/>
      <c r="E118" s="558"/>
      <c r="F118" s="559"/>
      <c r="G118" s="560"/>
      <c r="H118" s="560"/>
      <c r="I118" s="560"/>
      <c r="J118" s="561"/>
      <c r="K118" s="772"/>
      <c r="L118" s="553"/>
      <c r="M118" s="553"/>
      <c r="N118" s="555"/>
      <c r="O118" s="3802"/>
      <c r="P118" s="3789">
        <v>13</v>
      </c>
      <c r="Q118" s="3790"/>
      <c r="R118" s="3791">
        <f>COUNTIF($BC$5:$GJ$5,"=13")</f>
        <v>17</v>
      </c>
      <c r="S118" s="3792"/>
      <c r="T118" s="3793">
        <f t="shared" si="193"/>
        <v>0.12408759124087591</v>
      </c>
      <c r="U118" s="3794"/>
      <c r="V118" s="475"/>
      <c r="W118" s="476"/>
      <c r="X118" s="477"/>
      <c r="Y118" s="477"/>
      <c r="Z118" s="478"/>
      <c r="AA118" s="479"/>
      <c r="AB118" s="480"/>
      <c r="AC118" s="3509"/>
      <c r="AD118" s="3509"/>
      <c r="AE118" s="3510"/>
      <c r="AF118" s="3510"/>
      <c r="AG118" s="3511"/>
      <c r="AH118" s="3511"/>
      <c r="AI118" s="3512"/>
      <c r="AJ118" s="3512"/>
      <c r="AK118" s="3513"/>
      <c r="AL118" s="3513"/>
      <c r="AM118" s="3514"/>
      <c r="AN118" s="3514"/>
      <c r="AO118" s="3515"/>
      <c r="AP118" s="3515"/>
      <c r="AQ118" s="3509"/>
      <c r="AR118" s="3509"/>
      <c r="AS118" s="3510"/>
      <c r="AT118" s="3510"/>
      <c r="AU118" s="3511"/>
      <c r="AV118" s="3511"/>
      <c r="AW118" s="3512"/>
      <c r="AX118" s="3512"/>
      <c r="AY118" s="3516"/>
      <c r="AZ118" s="3516"/>
      <c r="BA118" s="3537"/>
      <c r="BB118" s="3537"/>
      <c r="BC118" s="439"/>
      <c r="BD118" s="439"/>
      <c r="BE118" s="439"/>
      <c r="BF118" s="438"/>
      <c r="BG118" s="438"/>
      <c r="BH118" s="438"/>
      <c r="BI118" s="438"/>
      <c r="BJ118" s="438"/>
      <c r="BK118" s="440"/>
      <c r="BL118" s="441"/>
      <c r="BM118" s="441"/>
      <c r="BN118" s="442"/>
      <c r="BO118" s="442"/>
      <c r="BP118" s="442"/>
      <c r="BQ118" s="442"/>
      <c r="BR118" s="442"/>
      <c r="BS118" s="442"/>
      <c r="BT118" s="442"/>
      <c r="BU118" s="442"/>
      <c r="BV118" s="443"/>
      <c r="BW118" s="443"/>
      <c r="BX118" s="444"/>
      <c r="BY118" s="444"/>
      <c r="BZ118" s="444"/>
      <c r="CA118" s="444"/>
      <c r="CB118" s="444"/>
      <c r="CC118" s="444"/>
      <c r="CD118" s="444"/>
      <c r="CE118" s="444"/>
      <c r="CF118" s="445"/>
      <c r="CG118" s="445"/>
      <c r="CH118" s="445"/>
      <c r="CI118" s="445"/>
      <c r="CJ118" s="445"/>
      <c r="CK118" s="445"/>
      <c r="CL118" s="445"/>
      <c r="CM118" s="445"/>
      <c r="CN118" s="445"/>
      <c r="CO118" s="445"/>
      <c r="CP118" s="445"/>
      <c r="CQ118" s="446"/>
      <c r="CR118" s="446"/>
      <c r="CS118" s="446"/>
      <c r="CT118" s="446"/>
      <c r="CU118" s="446"/>
      <c r="CV118" s="446"/>
      <c r="CW118" s="446"/>
      <c r="CX118" s="446"/>
      <c r="CY118" s="446"/>
      <c r="CZ118" s="446"/>
      <c r="DA118" s="447"/>
      <c r="DB118" s="447"/>
      <c r="DC118" s="447"/>
      <c r="DD118" s="447"/>
      <c r="DE118" s="447"/>
      <c r="DF118" s="447"/>
      <c r="DG118" s="447"/>
      <c r="DH118" s="447"/>
      <c r="DI118" s="447"/>
      <c r="DJ118" s="447"/>
      <c r="DK118" s="447"/>
      <c r="DL118" s="447"/>
      <c r="DM118" s="447"/>
      <c r="DN118" s="448"/>
      <c r="DO118" s="448"/>
      <c r="DP118" s="448"/>
      <c r="DQ118" s="448"/>
      <c r="DR118" s="448"/>
      <c r="DS118" s="448"/>
      <c r="DT118" s="448"/>
      <c r="DU118" s="448"/>
      <c r="DV118" s="448"/>
      <c r="DW118" s="448"/>
      <c r="DX118" s="448"/>
      <c r="DY118" s="448"/>
      <c r="DZ118" s="449"/>
      <c r="EA118" s="449"/>
      <c r="EB118" s="449"/>
      <c r="EC118" s="449"/>
      <c r="ED118" s="449"/>
      <c r="EE118" s="449"/>
      <c r="EF118" s="449"/>
      <c r="EG118" s="449"/>
      <c r="EH118" s="449"/>
      <c r="EI118" s="449"/>
      <c r="EJ118" s="449"/>
      <c r="EK118" s="449"/>
      <c r="EL118" s="449"/>
      <c r="EM118" s="450"/>
      <c r="EN118" s="450"/>
      <c r="EO118" s="450"/>
      <c r="EP118" s="450"/>
      <c r="EQ118" s="450"/>
      <c r="ER118" s="450"/>
      <c r="ES118" s="450"/>
      <c r="ET118" s="450"/>
      <c r="EU118" s="450"/>
      <c r="EV118" s="450"/>
      <c r="EW118" s="450"/>
      <c r="EX118" s="450"/>
      <c r="EY118" s="450"/>
      <c r="EZ118" s="450"/>
      <c r="FA118" s="444"/>
      <c r="FB118" s="444"/>
      <c r="FC118" s="444"/>
      <c r="FD118" s="444"/>
      <c r="FE118" s="444"/>
      <c r="FF118" s="444"/>
      <c r="FG118" s="444"/>
      <c r="FH118" s="444"/>
      <c r="FI118" s="444"/>
      <c r="FJ118" s="444"/>
      <c r="FK118" s="444"/>
      <c r="FL118" s="444"/>
      <c r="FM118" s="444"/>
      <c r="FN118" s="444"/>
      <c r="FO118" s="445"/>
      <c r="FP118" s="445"/>
      <c r="FQ118" s="445"/>
      <c r="FR118" s="445"/>
      <c r="FS118" s="445"/>
      <c r="FT118" s="445"/>
      <c r="FU118" s="445"/>
      <c r="FV118" s="445"/>
      <c r="FW118" s="445"/>
      <c r="FX118" s="445"/>
      <c r="FY118" s="445"/>
      <c r="FZ118" s="445"/>
      <c r="GA118" s="445"/>
      <c r="GB118" s="445"/>
      <c r="GC118" s="446"/>
      <c r="GD118" s="446"/>
      <c r="GE118" s="446"/>
      <c r="GF118" s="446"/>
      <c r="GG118" s="446"/>
      <c r="GH118" s="446"/>
      <c r="GI118" s="446"/>
      <c r="GJ118" s="446"/>
    </row>
    <row r="119" spans="1:192" s="541" customFormat="1" x14ac:dyDescent="0.25">
      <c r="A119" s="409"/>
      <c r="B119" s="556"/>
      <c r="C119" s="436"/>
      <c r="D119" s="557"/>
      <c r="E119" s="558"/>
      <c r="F119" s="559"/>
      <c r="G119" s="560"/>
      <c r="H119" s="560"/>
      <c r="I119" s="560"/>
      <c r="J119" s="561"/>
      <c r="K119" s="772"/>
      <c r="L119" s="553"/>
      <c r="M119" s="553"/>
      <c r="N119" s="555"/>
      <c r="O119" s="3802"/>
      <c r="P119" s="3796">
        <v>14</v>
      </c>
      <c r="Q119" s="3789"/>
      <c r="R119" s="3791">
        <f>COUNTIF($BC$5:$GJ$5,"=14")</f>
        <v>19</v>
      </c>
      <c r="S119" s="3792"/>
      <c r="T119" s="3793">
        <f t="shared" si="193"/>
        <v>0.13868613138686131</v>
      </c>
      <c r="U119" s="3794"/>
      <c r="V119" s="475"/>
      <c r="W119" s="476"/>
      <c r="X119" s="477"/>
      <c r="Y119" s="477"/>
      <c r="Z119" s="478"/>
      <c r="AA119" s="479"/>
      <c r="AB119" s="480"/>
      <c r="AC119" s="3509"/>
      <c r="AD119" s="3509"/>
      <c r="AE119" s="3510"/>
      <c r="AF119" s="3510"/>
      <c r="AG119" s="3511"/>
      <c r="AH119" s="3511"/>
      <c r="AI119" s="3512"/>
      <c r="AJ119" s="3512"/>
      <c r="AK119" s="3513"/>
      <c r="AL119" s="3513"/>
      <c r="AM119" s="3514"/>
      <c r="AN119" s="3514"/>
      <c r="AO119" s="3515"/>
      <c r="AP119" s="3515"/>
      <c r="AQ119" s="3509"/>
      <c r="AR119" s="3509"/>
      <c r="AS119" s="3510"/>
      <c r="AT119" s="3510"/>
      <c r="AU119" s="3511"/>
      <c r="AV119" s="3511"/>
      <c r="AW119" s="3512"/>
      <c r="AX119" s="3512"/>
      <c r="AY119" s="3516"/>
      <c r="AZ119" s="3516"/>
      <c r="BA119" s="3537"/>
      <c r="BB119" s="3537"/>
      <c r="BC119" s="439"/>
      <c r="BD119" s="439"/>
      <c r="BE119" s="439"/>
      <c r="BF119" s="438"/>
      <c r="BG119" s="438"/>
      <c r="BH119" s="438"/>
      <c r="BI119" s="438"/>
      <c r="BJ119" s="438"/>
      <c r="BK119" s="440"/>
      <c r="BL119" s="441"/>
      <c r="BM119" s="441"/>
      <c r="BN119" s="442"/>
      <c r="BO119" s="442"/>
      <c r="BP119" s="442"/>
      <c r="BQ119" s="442"/>
      <c r="BR119" s="442"/>
      <c r="BS119" s="442"/>
      <c r="BT119" s="442"/>
      <c r="BU119" s="442"/>
      <c r="BV119" s="443"/>
      <c r="BW119" s="443"/>
      <c r="BX119" s="444"/>
      <c r="BY119" s="444"/>
      <c r="BZ119" s="444"/>
      <c r="CA119" s="444"/>
      <c r="CB119" s="444"/>
      <c r="CC119" s="444"/>
      <c r="CD119" s="444"/>
      <c r="CE119" s="444"/>
      <c r="CF119" s="445"/>
      <c r="CG119" s="445"/>
      <c r="CH119" s="445"/>
      <c r="CI119" s="445"/>
      <c r="CJ119" s="445"/>
      <c r="CK119" s="445"/>
      <c r="CL119" s="445"/>
      <c r="CM119" s="445"/>
      <c r="CN119" s="445"/>
      <c r="CO119" s="445"/>
      <c r="CP119" s="445"/>
      <c r="CQ119" s="446"/>
      <c r="CR119" s="446"/>
      <c r="CS119" s="446"/>
      <c r="CT119" s="446"/>
      <c r="CU119" s="446"/>
      <c r="CV119" s="446"/>
      <c r="CW119" s="446"/>
      <c r="CX119" s="446"/>
      <c r="CY119" s="446"/>
      <c r="CZ119" s="446"/>
      <c r="DA119" s="447"/>
      <c r="DB119" s="447"/>
      <c r="DC119" s="447"/>
      <c r="DD119" s="447"/>
      <c r="DE119" s="447"/>
      <c r="DF119" s="447"/>
      <c r="DG119" s="447"/>
      <c r="DH119" s="447"/>
      <c r="DI119" s="447"/>
      <c r="DJ119" s="447"/>
      <c r="DK119" s="447"/>
      <c r="DL119" s="447"/>
      <c r="DM119" s="447"/>
      <c r="DN119" s="448"/>
      <c r="DO119" s="448"/>
      <c r="DP119" s="448"/>
      <c r="DQ119" s="448"/>
      <c r="DR119" s="448"/>
      <c r="DS119" s="448"/>
      <c r="DT119" s="448"/>
      <c r="DU119" s="448"/>
      <c r="DV119" s="448"/>
      <c r="DW119" s="448"/>
      <c r="DX119" s="448"/>
      <c r="DY119" s="448"/>
      <c r="DZ119" s="449"/>
      <c r="EA119" s="449"/>
      <c r="EB119" s="449"/>
      <c r="EC119" s="449"/>
      <c r="ED119" s="449"/>
      <c r="EE119" s="449"/>
      <c r="EF119" s="449"/>
      <c r="EG119" s="449"/>
      <c r="EH119" s="449"/>
      <c r="EI119" s="449"/>
      <c r="EJ119" s="449"/>
      <c r="EK119" s="449"/>
      <c r="EL119" s="449"/>
      <c r="EM119" s="450"/>
      <c r="EN119" s="450"/>
      <c r="EO119" s="450"/>
      <c r="EP119" s="450"/>
      <c r="EQ119" s="450"/>
      <c r="ER119" s="450"/>
      <c r="ES119" s="450"/>
      <c r="ET119" s="450"/>
      <c r="EU119" s="450"/>
      <c r="EV119" s="450"/>
      <c r="EW119" s="450"/>
      <c r="EX119" s="450"/>
      <c r="EY119" s="450"/>
      <c r="EZ119" s="450"/>
      <c r="FA119" s="444"/>
      <c r="FB119" s="444"/>
      <c r="FC119" s="444"/>
      <c r="FD119" s="444"/>
      <c r="FE119" s="444"/>
      <c r="FF119" s="444"/>
      <c r="FG119" s="444"/>
      <c r="FH119" s="444"/>
      <c r="FI119" s="444"/>
      <c r="FJ119" s="444"/>
      <c r="FK119" s="444"/>
      <c r="FL119" s="444"/>
      <c r="FM119" s="444"/>
      <c r="FN119" s="444"/>
      <c r="FO119" s="445"/>
      <c r="FP119" s="445"/>
      <c r="FQ119" s="445"/>
      <c r="FR119" s="445"/>
      <c r="FS119" s="445"/>
      <c r="FT119" s="445"/>
      <c r="FU119" s="445"/>
      <c r="FV119" s="445"/>
      <c r="FW119" s="445"/>
      <c r="FX119" s="445"/>
      <c r="FY119" s="445"/>
      <c r="FZ119" s="445"/>
      <c r="GA119" s="445"/>
      <c r="GB119" s="445"/>
      <c r="GC119" s="446"/>
      <c r="GD119" s="446"/>
      <c r="GE119" s="446"/>
      <c r="GF119" s="446"/>
      <c r="GG119" s="446"/>
      <c r="GH119" s="446"/>
      <c r="GI119" s="446"/>
      <c r="GJ119" s="446"/>
    </row>
    <row r="120" spans="1:192" s="541" customFormat="1" x14ac:dyDescent="0.25">
      <c r="A120" s="409"/>
      <c r="B120" s="556"/>
      <c r="C120" s="436"/>
      <c r="D120" s="557"/>
      <c r="E120" s="558"/>
      <c r="F120" s="559"/>
      <c r="G120" s="560"/>
      <c r="H120" s="560"/>
      <c r="I120" s="560"/>
      <c r="J120" s="561"/>
      <c r="K120" s="772"/>
      <c r="L120" s="553"/>
      <c r="M120" s="553"/>
      <c r="N120" s="555"/>
      <c r="O120" s="3802"/>
      <c r="P120" s="3796">
        <v>15</v>
      </c>
      <c r="Q120" s="3789"/>
      <c r="R120" s="3791">
        <f>COUNTIF($BC$5:$GJ$5,"=15")</f>
        <v>9</v>
      </c>
      <c r="S120" s="3792"/>
      <c r="T120" s="3793">
        <f t="shared" si="193"/>
        <v>6.569343065693431E-2</v>
      </c>
      <c r="U120" s="3794"/>
      <c r="V120" s="475"/>
      <c r="W120" s="476"/>
      <c r="X120" s="477"/>
      <c r="Y120" s="477"/>
      <c r="Z120" s="478"/>
      <c r="AA120" s="479"/>
      <c r="AB120" s="480"/>
      <c r="AC120" s="3517"/>
      <c r="AD120" s="3517"/>
      <c r="AE120" s="3518"/>
      <c r="AF120" s="3518"/>
      <c r="AG120" s="3519"/>
      <c r="AH120" s="3519"/>
      <c r="AI120" s="3520"/>
      <c r="AJ120" s="3520"/>
      <c r="AK120" s="3521"/>
      <c r="AL120" s="3521"/>
      <c r="AM120" s="3522"/>
      <c r="AN120" s="3522"/>
      <c r="AO120" s="3523"/>
      <c r="AP120" s="3523"/>
      <c r="AQ120" s="3517"/>
      <c r="AR120" s="3517"/>
      <c r="AS120" s="3518"/>
      <c r="AT120" s="3518"/>
      <c r="AU120" s="3519"/>
      <c r="AV120" s="3519"/>
      <c r="AW120" s="3520"/>
      <c r="AX120" s="3520"/>
      <c r="AY120" s="3524"/>
      <c r="AZ120" s="3524"/>
      <c r="BA120" s="3538"/>
      <c r="BB120" s="3538"/>
      <c r="BC120" s="439"/>
      <c r="BD120" s="439"/>
      <c r="BE120" s="439"/>
      <c r="BF120" s="438"/>
      <c r="BG120" s="438"/>
      <c r="BH120" s="438"/>
      <c r="BI120" s="438"/>
      <c r="BJ120" s="438"/>
      <c r="BK120" s="440"/>
      <c r="BL120" s="441"/>
      <c r="BM120" s="441"/>
      <c r="BN120" s="442"/>
      <c r="BO120" s="442"/>
      <c r="BP120" s="442"/>
      <c r="BQ120" s="442"/>
      <c r="BR120" s="442"/>
      <c r="BS120" s="442"/>
      <c r="BT120" s="442"/>
      <c r="BU120" s="442"/>
      <c r="BV120" s="443"/>
      <c r="BW120" s="443"/>
      <c r="BX120" s="444"/>
      <c r="BY120" s="444"/>
      <c r="BZ120" s="444"/>
      <c r="CA120" s="444"/>
      <c r="CB120" s="444"/>
      <c r="CC120" s="444"/>
      <c r="CD120" s="444"/>
      <c r="CE120" s="444"/>
      <c r="CF120" s="445"/>
      <c r="CG120" s="445"/>
      <c r="CH120" s="445"/>
      <c r="CI120" s="445"/>
      <c r="CJ120" s="445"/>
      <c r="CK120" s="445"/>
      <c r="CL120" s="445"/>
      <c r="CM120" s="445"/>
      <c r="CN120" s="445"/>
      <c r="CO120" s="445"/>
      <c r="CP120" s="445"/>
      <c r="CQ120" s="446"/>
      <c r="CR120" s="446"/>
      <c r="CS120" s="446"/>
      <c r="CT120" s="446"/>
      <c r="CU120" s="446"/>
      <c r="CV120" s="446"/>
      <c r="CW120" s="446"/>
      <c r="CX120" s="446"/>
      <c r="CY120" s="446"/>
      <c r="CZ120" s="446"/>
      <c r="DA120" s="447"/>
      <c r="DB120" s="447"/>
      <c r="DC120" s="447"/>
      <c r="DD120" s="447"/>
      <c r="DE120" s="447"/>
      <c r="DF120" s="447"/>
      <c r="DG120" s="447"/>
      <c r="DH120" s="447"/>
      <c r="DI120" s="447"/>
      <c r="DJ120" s="447"/>
      <c r="DK120" s="447"/>
      <c r="DL120" s="447"/>
      <c r="DM120" s="447"/>
      <c r="DN120" s="448"/>
      <c r="DO120" s="448"/>
      <c r="DP120" s="448"/>
      <c r="DQ120" s="448"/>
      <c r="DR120" s="448"/>
      <c r="DS120" s="448"/>
      <c r="DT120" s="448"/>
      <c r="DU120" s="448"/>
      <c r="DV120" s="448"/>
      <c r="DW120" s="448"/>
      <c r="DX120" s="448"/>
      <c r="DY120" s="448"/>
      <c r="DZ120" s="449"/>
      <c r="EA120" s="449"/>
      <c r="EB120" s="449"/>
      <c r="EC120" s="449"/>
      <c r="ED120" s="449"/>
      <c r="EE120" s="449"/>
      <c r="EF120" s="449"/>
      <c r="EG120" s="449"/>
      <c r="EH120" s="449"/>
      <c r="EI120" s="449"/>
      <c r="EJ120" s="449"/>
      <c r="EK120" s="449"/>
      <c r="EL120" s="449"/>
      <c r="EM120" s="450"/>
      <c r="EN120" s="450"/>
      <c r="EO120" s="450"/>
      <c r="EP120" s="450"/>
      <c r="EQ120" s="450"/>
      <c r="ER120" s="450"/>
      <c r="ES120" s="450"/>
      <c r="ET120" s="450"/>
      <c r="EU120" s="450"/>
      <c r="EV120" s="450"/>
      <c r="EW120" s="450"/>
      <c r="EX120" s="450"/>
      <c r="EY120" s="450"/>
      <c r="EZ120" s="450"/>
      <c r="FA120" s="444"/>
      <c r="FB120" s="444"/>
      <c r="FC120" s="444"/>
      <c r="FD120" s="444"/>
      <c r="FE120" s="444"/>
      <c r="FF120" s="444"/>
      <c r="FG120" s="444"/>
      <c r="FH120" s="444"/>
      <c r="FI120" s="444"/>
      <c r="FJ120" s="444"/>
      <c r="FK120" s="444"/>
      <c r="FL120" s="444"/>
      <c r="FM120" s="444"/>
      <c r="FN120" s="444"/>
      <c r="FO120" s="445"/>
      <c r="FP120" s="445"/>
      <c r="FQ120" s="445"/>
      <c r="FR120" s="445"/>
      <c r="FS120" s="445"/>
      <c r="FT120" s="445"/>
      <c r="FU120" s="445"/>
      <c r="FV120" s="445"/>
      <c r="FW120" s="445"/>
      <c r="FX120" s="445"/>
      <c r="FY120" s="445"/>
      <c r="FZ120" s="445"/>
      <c r="GA120" s="445"/>
      <c r="GB120" s="445"/>
      <c r="GC120" s="446"/>
      <c r="GD120" s="446"/>
      <c r="GE120" s="446"/>
      <c r="GF120" s="446"/>
      <c r="GG120" s="446"/>
      <c r="GH120" s="446"/>
      <c r="GI120" s="446"/>
      <c r="GJ120" s="446"/>
    </row>
    <row r="121" spans="1:192" s="541" customFormat="1" x14ac:dyDescent="0.25">
      <c r="A121" s="409"/>
      <c r="B121" s="556"/>
      <c r="C121" s="436"/>
      <c r="D121" s="557"/>
      <c r="E121" s="558"/>
      <c r="F121" s="559"/>
      <c r="G121" s="560"/>
      <c r="H121" s="560"/>
      <c r="I121" s="560"/>
      <c r="J121" s="561"/>
      <c r="K121" s="772"/>
      <c r="L121" s="553"/>
      <c r="M121" s="553"/>
      <c r="N121" s="555"/>
      <c r="O121" s="3802"/>
      <c r="P121" s="3789">
        <v>16</v>
      </c>
      <c r="Q121" s="3790"/>
      <c r="R121" s="3791">
        <f>COUNTIF($BC$5:$GJ$5,"=16")</f>
        <v>9</v>
      </c>
      <c r="S121" s="3792"/>
      <c r="T121" s="3793">
        <f t="shared" si="193"/>
        <v>6.569343065693431E-2</v>
      </c>
      <c r="U121" s="3794"/>
      <c r="V121" s="562"/>
      <c r="W121" s="139"/>
      <c r="X121" s="145"/>
      <c r="Y121" s="145"/>
      <c r="Z121" s="396"/>
      <c r="AA121" s="563"/>
      <c r="AB121" s="564"/>
      <c r="AC121" s="3517"/>
      <c r="AD121" s="3517"/>
      <c r="AE121" s="3518"/>
      <c r="AF121" s="3518"/>
      <c r="AG121" s="3519"/>
      <c r="AH121" s="3519"/>
      <c r="AI121" s="3520"/>
      <c r="AJ121" s="3520"/>
      <c r="AK121" s="3521"/>
      <c r="AL121" s="3521"/>
      <c r="AM121" s="3522"/>
      <c r="AN121" s="3522"/>
      <c r="AO121" s="3523"/>
      <c r="AP121" s="3523"/>
      <c r="AQ121" s="3517"/>
      <c r="AR121" s="3517"/>
      <c r="AS121" s="3518"/>
      <c r="AT121" s="3518"/>
      <c r="AU121" s="3519"/>
      <c r="AV121" s="3519"/>
      <c r="AW121" s="3520"/>
      <c r="AX121" s="3520"/>
      <c r="AY121" s="3524"/>
      <c r="AZ121" s="3524"/>
      <c r="BA121" s="3538"/>
      <c r="BB121" s="3538"/>
      <c r="BC121" s="439"/>
      <c r="BD121" s="439"/>
      <c r="BE121" s="439"/>
      <c r="BF121" s="438"/>
      <c r="BG121" s="438"/>
      <c r="BH121" s="438"/>
      <c r="BI121" s="438"/>
      <c r="BJ121" s="438"/>
      <c r="BK121" s="440"/>
      <c r="BL121" s="441"/>
      <c r="BM121" s="441"/>
      <c r="BN121" s="442"/>
      <c r="BO121" s="442"/>
      <c r="BP121" s="442"/>
      <c r="BQ121" s="442"/>
      <c r="BR121" s="442"/>
      <c r="BS121" s="442"/>
      <c r="BT121" s="442"/>
      <c r="BU121" s="442"/>
      <c r="BV121" s="443"/>
      <c r="BW121" s="443"/>
      <c r="BX121" s="444"/>
      <c r="BY121" s="444"/>
      <c r="BZ121" s="444"/>
      <c r="CA121" s="444"/>
      <c r="CB121" s="444"/>
      <c r="CC121" s="444"/>
      <c r="CD121" s="444"/>
      <c r="CE121" s="444"/>
      <c r="CF121" s="445"/>
      <c r="CG121" s="445"/>
      <c r="CH121" s="445"/>
      <c r="CI121" s="445"/>
      <c r="CJ121" s="445"/>
      <c r="CK121" s="445"/>
      <c r="CL121" s="445"/>
      <c r="CM121" s="445"/>
      <c r="CN121" s="445"/>
      <c r="CO121" s="445"/>
      <c r="CP121" s="445"/>
      <c r="CQ121" s="446"/>
      <c r="CR121" s="446"/>
      <c r="CS121" s="446"/>
      <c r="CT121" s="446"/>
      <c r="CU121" s="446"/>
      <c r="CV121" s="446"/>
      <c r="CW121" s="446"/>
      <c r="CX121" s="446"/>
      <c r="CY121" s="446"/>
      <c r="CZ121" s="446"/>
      <c r="DA121" s="447"/>
      <c r="DB121" s="447"/>
      <c r="DC121" s="447"/>
      <c r="DD121" s="447"/>
      <c r="DE121" s="447"/>
      <c r="DF121" s="447"/>
      <c r="DG121" s="447"/>
      <c r="DH121" s="447"/>
      <c r="DI121" s="447"/>
      <c r="DJ121" s="447"/>
      <c r="DK121" s="447"/>
      <c r="DL121" s="447"/>
      <c r="DM121" s="447"/>
      <c r="DN121" s="448"/>
      <c r="DO121" s="448"/>
      <c r="DP121" s="448"/>
      <c r="DQ121" s="448"/>
      <c r="DR121" s="448"/>
      <c r="DS121" s="448"/>
      <c r="DT121" s="448"/>
      <c r="DU121" s="448"/>
      <c r="DV121" s="448"/>
      <c r="DW121" s="448"/>
      <c r="DX121" s="448"/>
      <c r="DY121" s="448"/>
      <c r="DZ121" s="449"/>
      <c r="EA121" s="449"/>
      <c r="EB121" s="449"/>
      <c r="EC121" s="449"/>
      <c r="ED121" s="449"/>
      <c r="EE121" s="449"/>
      <c r="EF121" s="449"/>
      <c r="EG121" s="449"/>
      <c r="EH121" s="449"/>
      <c r="EI121" s="449"/>
      <c r="EJ121" s="449"/>
      <c r="EK121" s="449"/>
      <c r="EL121" s="449"/>
      <c r="EM121" s="450"/>
      <c r="EN121" s="450"/>
      <c r="EO121" s="450"/>
      <c r="EP121" s="450"/>
      <c r="EQ121" s="450"/>
      <c r="ER121" s="450"/>
      <c r="ES121" s="450"/>
      <c r="ET121" s="450"/>
      <c r="EU121" s="450"/>
      <c r="EV121" s="450"/>
      <c r="EW121" s="450"/>
      <c r="EX121" s="450"/>
      <c r="EY121" s="450"/>
      <c r="EZ121" s="450"/>
      <c r="FA121" s="444"/>
      <c r="FB121" s="444"/>
      <c r="FC121" s="444"/>
      <c r="FD121" s="444"/>
      <c r="FE121" s="444"/>
      <c r="FF121" s="444"/>
      <c r="FG121" s="444"/>
      <c r="FH121" s="444"/>
      <c r="FI121" s="444"/>
      <c r="FJ121" s="444"/>
      <c r="FK121" s="444"/>
      <c r="FL121" s="444"/>
      <c r="FM121" s="444"/>
      <c r="FN121" s="444"/>
      <c r="FO121" s="445"/>
      <c r="FP121" s="445"/>
      <c r="FQ121" s="445"/>
      <c r="FR121" s="445"/>
      <c r="FS121" s="445"/>
      <c r="FT121" s="445"/>
      <c r="FU121" s="445"/>
      <c r="FV121" s="445"/>
      <c r="FW121" s="445"/>
      <c r="FX121" s="445"/>
      <c r="FY121" s="445"/>
      <c r="FZ121" s="445"/>
      <c r="GA121" s="445"/>
      <c r="GB121" s="445"/>
      <c r="GC121" s="446"/>
      <c r="GD121" s="446"/>
      <c r="GE121" s="446"/>
      <c r="GF121" s="446"/>
      <c r="GG121" s="446"/>
      <c r="GH121" s="446"/>
      <c r="GI121" s="446"/>
      <c r="GJ121" s="446"/>
    </row>
    <row r="122" spans="1:192" s="541" customFormat="1" x14ac:dyDescent="0.25">
      <c r="A122" s="409"/>
      <c r="B122" s="556"/>
      <c r="C122" s="436"/>
      <c r="D122" s="557"/>
      <c r="E122" s="558"/>
      <c r="F122" s="559"/>
      <c r="G122" s="560"/>
      <c r="H122" s="560"/>
      <c r="I122" s="560"/>
      <c r="J122" s="561"/>
      <c r="K122" s="772"/>
      <c r="L122" s="553"/>
      <c r="M122" s="553"/>
      <c r="N122" s="555"/>
      <c r="O122" s="3802"/>
      <c r="P122" s="3789">
        <v>17</v>
      </c>
      <c r="Q122" s="3790"/>
      <c r="R122" s="3791">
        <f>COUNTIF($BC$5:$GJ$5,"=17")</f>
        <v>9</v>
      </c>
      <c r="S122" s="3792"/>
      <c r="T122" s="3793">
        <f t="shared" si="193"/>
        <v>6.569343065693431E-2</v>
      </c>
      <c r="U122" s="3794"/>
      <c r="V122" s="562"/>
      <c r="W122" s="139"/>
      <c r="X122" s="145"/>
      <c r="Y122" s="145"/>
      <c r="Z122" s="396"/>
      <c r="AA122" s="563"/>
      <c r="AB122" s="564"/>
      <c r="AC122" s="3517"/>
      <c r="AD122" s="3517"/>
      <c r="AE122" s="3518"/>
      <c r="AF122" s="3518"/>
      <c r="AG122" s="3519"/>
      <c r="AH122" s="3519"/>
      <c r="AI122" s="3520"/>
      <c r="AJ122" s="3520"/>
      <c r="AK122" s="3521"/>
      <c r="AL122" s="3521"/>
      <c r="AM122" s="3522"/>
      <c r="AN122" s="3522"/>
      <c r="AO122" s="3523"/>
      <c r="AP122" s="3523"/>
      <c r="AQ122" s="3517"/>
      <c r="AR122" s="3517"/>
      <c r="AS122" s="3518"/>
      <c r="AT122" s="3518"/>
      <c r="AU122" s="3519"/>
      <c r="AV122" s="3519"/>
      <c r="AW122" s="3520"/>
      <c r="AX122" s="3520"/>
      <c r="AY122" s="3524"/>
      <c r="AZ122" s="3524"/>
      <c r="BA122" s="3538"/>
      <c r="BB122" s="3538"/>
      <c r="BC122" s="439"/>
      <c r="BD122" s="439"/>
      <c r="BE122" s="439"/>
      <c r="BF122" s="438"/>
      <c r="BG122" s="438"/>
      <c r="BH122" s="438"/>
      <c r="BI122" s="438"/>
      <c r="BJ122" s="438"/>
      <c r="BK122" s="440"/>
      <c r="BL122" s="441"/>
      <c r="BM122" s="441"/>
      <c r="BN122" s="442"/>
      <c r="BO122" s="442"/>
      <c r="BP122" s="442"/>
      <c r="BQ122" s="442"/>
      <c r="BR122" s="442"/>
      <c r="BS122" s="442"/>
      <c r="BT122" s="442"/>
      <c r="BU122" s="442"/>
      <c r="BV122" s="443"/>
      <c r="BW122" s="443"/>
      <c r="BX122" s="444"/>
      <c r="BY122" s="444"/>
      <c r="BZ122" s="444"/>
      <c r="CA122" s="444"/>
      <c r="CB122" s="444"/>
      <c r="CC122" s="444"/>
      <c r="CD122" s="444"/>
      <c r="CE122" s="444"/>
      <c r="CF122" s="445"/>
      <c r="CG122" s="445"/>
      <c r="CH122" s="445"/>
      <c r="CI122" s="445"/>
      <c r="CJ122" s="445"/>
      <c r="CK122" s="445"/>
      <c r="CL122" s="445"/>
      <c r="CM122" s="445"/>
      <c r="CN122" s="445"/>
      <c r="CO122" s="445"/>
      <c r="CP122" s="445"/>
      <c r="CQ122" s="446"/>
      <c r="CR122" s="446"/>
      <c r="CS122" s="446"/>
      <c r="CT122" s="446"/>
      <c r="CU122" s="446"/>
      <c r="CV122" s="446"/>
      <c r="CW122" s="446"/>
      <c r="CX122" s="446"/>
      <c r="CY122" s="446"/>
      <c r="CZ122" s="446"/>
      <c r="DA122" s="447"/>
      <c r="DB122" s="447"/>
      <c r="DC122" s="447"/>
      <c r="DD122" s="447"/>
      <c r="DE122" s="447"/>
      <c r="DF122" s="447"/>
      <c r="DG122" s="447"/>
      <c r="DH122" s="447"/>
      <c r="DI122" s="447"/>
      <c r="DJ122" s="447"/>
      <c r="DK122" s="447"/>
      <c r="DL122" s="447"/>
      <c r="DM122" s="447"/>
      <c r="DN122" s="448"/>
      <c r="DO122" s="448"/>
      <c r="DP122" s="448"/>
      <c r="DQ122" s="448"/>
      <c r="DR122" s="448"/>
      <c r="DS122" s="448"/>
      <c r="DT122" s="448"/>
      <c r="DU122" s="448"/>
      <c r="DV122" s="448"/>
      <c r="DW122" s="448"/>
      <c r="DX122" s="448"/>
      <c r="DY122" s="448"/>
      <c r="DZ122" s="449"/>
      <c r="EA122" s="449"/>
      <c r="EB122" s="449"/>
      <c r="EC122" s="449"/>
      <c r="ED122" s="449"/>
      <c r="EE122" s="449"/>
      <c r="EF122" s="449"/>
      <c r="EG122" s="449"/>
      <c r="EH122" s="449"/>
      <c r="EI122" s="449"/>
      <c r="EJ122" s="449"/>
      <c r="EK122" s="449"/>
      <c r="EL122" s="449"/>
      <c r="EM122" s="450"/>
      <c r="EN122" s="450"/>
      <c r="EO122" s="450"/>
      <c r="EP122" s="450"/>
      <c r="EQ122" s="450"/>
      <c r="ER122" s="450"/>
      <c r="ES122" s="450"/>
      <c r="ET122" s="450"/>
      <c r="EU122" s="450"/>
      <c r="EV122" s="450"/>
      <c r="EW122" s="450"/>
      <c r="EX122" s="450"/>
      <c r="EY122" s="450"/>
      <c r="EZ122" s="450"/>
      <c r="FA122" s="444"/>
      <c r="FB122" s="444"/>
      <c r="FC122" s="444"/>
      <c r="FD122" s="444"/>
      <c r="FE122" s="444"/>
      <c r="FF122" s="444"/>
      <c r="FG122" s="444"/>
      <c r="FH122" s="444"/>
      <c r="FI122" s="444"/>
      <c r="FJ122" s="444"/>
      <c r="FK122" s="444"/>
      <c r="FL122" s="444"/>
      <c r="FM122" s="444"/>
      <c r="FN122" s="444"/>
      <c r="FO122" s="445"/>
      <c r="FP122" s="445"/>
      <c r="FQ122" s="445"/>
      <c r="FR122" s="445"/>
      <c r="FS122" s="445"/>
      <c r="FT122" s="445"/>
      <c r="FU122" s="445"/>
      <c r="FV122" s="445"/>
      <c r="FW122" s="445"/>
      <c r="FX122" s="445"/>
      <c r="FY122" s="445"/>
      <c r="FZ122" s="445"/>
      <c r="GA122" s="445"/>
      <c r="GB122" s="445"/>
      <c r="GC122" s="446"/>
      <c r="GD122" s="446"/>
      <c r="GE122" s="446"/>
      <c r="GF122" s="446"/>
      <c r="GG122" s="446"/>
      <c r="GH122" s="446"/>
      <c r="GI122" s="446"/>
      <c r="GJ122" s="446"/>
    </row>
    <row r="123" spans="1:192" s="541" customFormat="1" x14ac:dyDescent="0.25">
      <c r="A123" s="409"/>
      <c r="B123" s="556"/>
      <c r="C123" s="436"/>
      <c r="D123" s="557"/>
      <c r="E123" s="558"/>
      <c r="F123" s="559"/>
      <c r="G123" s="560"/>
      <c r="H123" s="560"/>
      <c r="I123" s="560"/>
      <c r="J123" s="561"/>
      <c r="K123" s="772"/>
      <c r="L123" s="553"/>
      <c r="M123" s="553"/>
      <c r="N123" s="555"/>
      <c r="O123" s="3802"/>
      <c r="P123" s="3789">
        <v>18</v>
      </c>
      <c r="Q123" s="3790"/>
      <c r="R123" s="3791">
        <f>COUNTIF($BC$5:$GJ$5,"&gt;=18")</f>
        <v>11</v>
      </c>
      <c r="S123" s="3792"/>
      <c r="T123" s="3793">
        <f t="shared" si="193"/>
        <v>8.0291970802919707E-2</v>
      </c>
      <c r="U123" s="3794"/>
      <c r="V123" s="562"/>
      <c r="W123" s="139"/>
      <c r="X123" s="145"/>
      <c r="Y123" s="145"/>
      <c r="Z123" s="396"/>
      <c r="AA123" s="563"/>
      <c r="AB123" s="564"/>
      <c r="AC123" s="3517"/>
      <c r="AD123" s="3517"/>
      <c r="AE123" s="3518"/>
      <c r="AF123" s="3518"/>
      <c r="AG123" s="3519"/>
      <c r="AH123" s="3519"/>
      <c r="AI123" s="3520"/>
      <c r="AJ123" s="3520"/>
      <c r="AK123" s="3521"/>
      <c r="AL123" s="3521"/>
      <c r="AM123" s="3522"/>
      <c r="AN123" s="3522"/>
      <c r="AO123" s="3523"/>
      <c r="AP123" s="3523"/>
      <c r="AQ123" s="3517"/>
      <c r="AR123" s="3517"/>
      <c r="AS123" s="3518"/>
      <c r="AT123" s="3518"/>
      <c r="AU123" s="3519"/>
      <c r="AV123" s="3519"/>
      <c r="AW123" s="3520"/>
      <c r="AX123" s="3520"/>
      <c r="AY123" s="3524"/>
      <c r="AZ123" s="3524"/>
      <c r="BA123" s="3538"/>
      <c r="BB123" s="3538"/>
      <c r="BC123" s="439"/>
      <c r="BD123" s="439"/>
      <c r="BE123" s="439"/>
      <c r="BF123" s="438"/>
      <c r="BG123" s="438"/>
      <c r="BH123" s="438"/>
      <c r="BI123" s="438"/>
      <c r="BJ123" s="438"/>
      <c r="BK123" s="440"/>
      <c r="BL123" s="441"/>
      <c r="BM123" s="441"/>
      <c r="BN123" s="442"/>
      <c r="BO123" s="442"/>
      <c r="BP123" s="442"/>
      <c r="BQ123" s="442"/>
      <c r="BR123" s="442"/>
      <c r="BS123" s="442"/>
      <c r="BT123" s="442"/>
      <c r="BU123" s="442"/>
      <c r="BV123" s="443"/>
      <c r="BW123" s="443"/>
      <c r="BX123" s="444"/>
      <c r="BY123" s="444"/>
      <c r="BZ123" s="444"/>
      <c r="CA123" s="444"/>
      <c r="CB123" s="444"/>
      <c r="CC123" s="444"/>
      <c r="CD123" s="444"/>
      <c r="CE123" s="444"/>
      <c r="CF123" s="445"/>
      <c r="CG123" s="445"/>
      <c r="CH123" s="445"/>
      <c r="CI123" s="445"/>
      <c r="CJ123" s="445"/>
      <c r="CK123" s="445"/>
      <c r="CL123" s="445"/>
      <c r="CM123" s="445"/>
      <c r="CN123" s="445"/>
      <c r="CO123" s="445"/>
      <c r="CP123" s="445"/>
      <c r="CQ123" s="446"/>
      <c r="CR123" s="446"/>
      <c r="CS123" s="446"/>
      <c r="CT123" s="446"/>
      <c r="CU123" s="446"/>
      <c r="CV123" s="446"/>
      <c r="CW123" s="446"/>
      <c r="CX123" s="446"/>
      <c r="CY123" s="446"/>
      <c r="CZ123" s="446"/>
      <c r="DA123" s="447"/>
      <c r="DB123" s="447"/>
      <c r="DC123" s="447"/>
      <c r="DD123" s="447"/>
      <c r="DE123" s="447"/>
      <c r="DF123" s="447"/>
      <c r="DG123" s="447"/>
      <c r="DH123" s="447"/>
      <c r="DI123" s="447"/>
      <c r="DJ123" s="447"/>
      <c r="DK123" s="447"/>
      <c r="DL123" s="447"/>
      <c r="DM123" s="447"/>
      <c r="DN123" s="448"/>
      <c r="DO123" s="448"/>
      <c r="DP123" s="448"/>
      <c r="DQ123" s="448"/>
      <c r="DR123" s="448"/>
      <c r="DS123" s="448"/>
      <c r="DT123" s="448"/>
      <c r="DU123" s="448"/>
      <c r="DV123" s="448"/>
      <c r="DW123" s="448"/>
      <c r="DX123" s="448"/>
      <c r="DY123" s="448"/>
      <c r="DZ123" s="449"/>
      <c r="EA123" s="449"/>
      <c r="EB123" s="449"/>
      <c r="EC123" s="449"/>
      <c r="ED123" s="449"/>
      <c r="EE123" s="449"/>
      <c r="EF123" s="449"/>
      <c r="EG123" s="449"/>
      <c r="EH123" s="449"/>
      <c r="EI123" s="449"/>
      <c r="EJ123" s="449"/>
      <c r="EK123" s="449"/>
      <c r="EL123" s="449"/>
      <c r="EM123" s="450"/>
      <c r="EN123" s="450"/>
      <c r="EO123" s="450"/>
      <c r="EP123" s="450"/>
      <c r="EQ123" s="450"/>
      <c r="ER123" s="450"/>
      <c r="ES123" s="450"/>
      <c r="ET123" s="450"/>
      <c r="EU123" s="450"/>
      <c r="EV123" s="450"/>
      <c r="EW123" s="450"/>
      <c r="EX123" s="450"/>
      <c r="EY123" s="450"/>
      <c r="EZ123" s="450"/>
      <c r="FA123" s="444"/>
      <c r="FB123" s="444"/>
      <c r="FC123" s="444"/>
      <c r="FD123" s="444"/>
      <c r="FE123" s="444"/>
      <c r="FF123" s="444"/>
      <c r="FG123" s="444"/>
      <c r="FH123" s="444"/>
      <c r="FI123" s="444"/>
      <c r="FJ123" s="444"/>
      <c r="FK123" s="444"/>
      <c r="FL123" s="444"/>
      <c r="FM123" s="444"/>
      <c r="FN123" s="444"/>
      <c r="FO123" s="445"/>
      <c r="FP123" s="445"/>
      <c r="FQ123" s="445"/>
      <c r="FR123" s="445"/>
      <c r="FS123" s="445"/>
      <c r="FT123" s="445"/>
      <c r="FU123" s="445"/>
      <c r="FV123" s="445"/>
      <c r="FW123" s="445"/>
      <c r="FX123" s="445"/>
      <c r="FY123" s="445"/>
      <c r="FZ123" s="445"/>
      <c r="GA123" s="445"/>
      <c r="GB123" s="445"/>
      <c r="GC123" s="446"/>
      <c r="GD123" s="446"/>
      <c r="GE123" s="446"/>
      <c r="GF123" s="446"/>
      <c r="GG123" s="446"/>
      <c r="GH123" s="446"/>
      <c r="GI123" s="446"/>
      <c r="GJ123" s="446"/>
    </row>
    <row r="124" spans="1:192" s="541" customFormat="1" x14ac:dyDescent="0.25">
      <c r="A124" s="409"/>
      <c r="B124" s="556"/>
      <c r="C124" s="436"/>
      <c r="D124" s="557"/>
      <c r="E124" s="558"/>
      <c r="F124" s="559"/>
      <c r="G124" s="560"/>
      <c r="H124" s="560"/>
      <c r="I124" s="560"/>
      <c r="J124" s="561"/>
      <c r="K124" s="772"/>
      <c r="L124" s="553"/>
      <c r="M124" s="553"/>
      <c r="N124" s="555"/>
      <c r="O124" s="555"/>
      <c r="P124" s="3795"/>
      <c r="Q124" s="3795"/>
      <c r="R124" s="565"/>
      <c r="S124" s="566"/>
      <c r="T124" s="567"/>
      <c r="U124" s="567"/>
      <c r="V124" s="562"/>
      <c r="W124" s="139"/>
      <c r="X124" s="145"/>
      <c r="Y124" s="145"/>
      <c r="Z124" s="396"/>
      <c r="AA124" s="563"/>
      <c r="AB124" s="564"/>
      <c r="AC124" s="3517"/>
      <c r="AD124" s="3517"/>
      <c r="AE124" s="3518"/>
      <c r="AF124" s="3518"/>
      <c r="AG124" s="3519"/>
      <c r="AH124" s="3519"/>
      <c r="AI124" s="3520"/>
      <c r="AJ124" s="3520"/>
      <c r="AK124" s="3521"/>
      <c r="AL124" s="3521"/>
      <c r="AM124" s="3522"/>
      <c r="AN124" s="3522"/>
      <c r="AO124" s="3523"/>
      <c r="AP124" s="3523"/>
      <c r="AQ124" s="3517"/>
      <c r="AR124" s="3517"/>
      <c r="AS124" s="3518"/>
      <c r="AT124" s="3518"/>
      <c r="AU124" s="3519"/>
      <c r="AV124" s="3519"/>
      <c r="AW124" s="3520"/>
      <c r="AX124" s="3520"/>
      <c r="AY124" s="3524"/>
      <c r="AZ124" s="3524"/>
      <c r="BA124" s="3538"/>
      <c r="BB124" s="3538"/>
      <c r="BC124" s="439"/>
      <c r="BD124" s="439"/>
      <c r="BE124" s="439"/>
      <c r="BF124" s="438"/>
      <c r="BG124" s="438"/>
      <c r="BH124" s="438"/>
      <c r="BI124" s="438"/>
      <c r="BJ124" s="438"/>
      <c r="BK124" s="440"/>
      <c r="BL124" s="441"/>
      <c r="BM124" s="441"/>
      <c r="BN124" s="442"/>
      <c r="BO124" s="442"/>
      <c r="BP124" s="442"/>
      <c r="BQ124" s="442"/>
      <c r="BR124" s="442"/>
      <c r="BS124" s="442"/>
      <c r="BT124" s="442"/>
      <c r="BU124" s="442"/>
      <c r="BV124" s="443"/>
      <c r="BW124" s="443"/>
      <c r="BX124" s="444"/>
      <c r="BY124" s="444"/>
      <c r="BZ124" s="444"/>
      <c r="CA124" s="444"/>
      <c r="CB124" s="444"/>
      <c r="CC124" s="444"/>
      <c r="CD124" s="444"/>
      <c r="CE124" s="444"/>
      <c r="CF124" s="445"/>
      <c r="CG124" s="445"/>
      <c r="CH124" s="445"/>
      <c r="CI124" s="445"/>
      <c r="CJ124" s="445"/>
      <c r="CK124" s="445"/>
      <c r="CL124" s="445"/>
      <c r="CM124" s="445"/>
      <c r="CN124" s="445"/>
      <c r="CO124" s="445"/>
      <c r="CP124" s="445"/>
      <c r="CQ124" s="446"/>
      <c r="CR124" s="446"/>
      <c r="CS124" s="446"/>
      <c r="CT124" s="446"/>
      <c r="CU124" s="446"/>
      <c r="CV124" s="446"/>
      <c r="CW124" s="446"/>
      <c r="CX124" s="446"/>
      <c r="CY124" s="446"/>
      <c r="CZ124" s="446"/>
      <c r="DA124" s="447"/>
      <c r="DB124" s="447"/>
      <c r="DC124" s="447"/>
      <c r="DD124" s="447"/>
      <c r="DE124" s="447"/>
      <c r="DF124" s="447"/>
      <c r="DG124" s="447"/>
      <c r="DH124" s="447"/>
      <c r="DI124" s="447"/>
      <c r="DJ124" s="447"/>
      <c r="DK124" s="447"/>
      <c r="DL124" s="447"/>
      <c r="DM124" s="447"/>
      <c r="DN124" s="448"/>
      <c r="DO124" s="448"/>
      <c r="DP124" s="448"/>
      <c r="DQ124" s="448"/>
      <c r="DR124" s="448"/>
      <c r="DS124" s="448"/>
      <c r="DT124" s="448"/>
      <c r="DU124" s="448"/>
      <c r="DV124" s="448"/>
      <c r="DW124" s="448"/>
      <c r="DX124" s="448"/>
      <c r="DY124" s="448"/>
      <c r="DZ124" s="449"/>
      <c r="EA124" s="449"/>
      <c r="EB124" s="449"/>
      <c r="EC124" s="449"/>
      <c r="ED124" s="449"/>
      <c r="EE124" s="449"/>
      <c r="EF124" s="449"/>
      <c r="EG124" s="449"/>
      <c r="EH124" s="449"/>
      <c r="EI124" s="449"/>
      <c r="EJ124" s="449"/>
      <c r="EK124" s="449"/>
      <c r="EL124" s="449"/>
      <c r="EM124" s="450"/>
      <c r="EN124" s="450"/>
      <c r="EO124" s="450"/>
      <c r="EP124" s="450"/>
      <c r="EQ124" s="450"/>
      <c r="ER124" s="450"/>
      <c r="ES124" s="450"/>
      <c r="ET124" s="450"/>
      <c r="EU124" s="450"/>
      <c r="EV124" s="450"/>
      <c r="EW124" s="450"/>
      <c r="EX124" s="450"/>
      <c r="EY124" s="450"/>
      <c r="EZ124" s="450"/>
      <c r="FA124" s="444"/>
      <c r="FB124" s="444"/>
      <c r="FC124" s="444"/>
      <c r="FD124" s="444"/>
      <c r="FE124" s="444"/>
      <c r="FF124" s="444"/>
      <c r="FG124" s="444"/>
      <c r="FH124" s="444"/>
      <c r="FI124" s="444"/>
      <c r="FJ124" s="444"/>
      <c r="FK124" s="444"/>
      <c r="FL124" s="444"/>
      <c r="FM124" s="444"/>
      <c r="FN124" s="444"/>
      <c r="FO124" s="445"/>
      <c r="FP124" s="445"/>
      <c r="FQ124" s="445"/>
      <c r="FR124" s="445"/>
      <c r="FS124" s="445"/>
      <c r="FT124" s="445"/>
      <c r="FU124" s="445"/>
      <c r="FV124" s="445"/>
      <c r="FW124" s="445"/>
      <c r="FX124" s="445"/>
      <c r="FY124" s="445"/>
      <c r="FZ124" s="445"/>
      <c r="GA124" s="445"/>
      <c r="GB124" s="445"/>
      <c r="GC124" s="446"/>
      <c r="GD124" s="446"/>
      <c r="GE124" s="446"/>
      <c r="GF124" s="446"/>
      <c r="GG124" s="446"/>
      <c r="GH124" s="446"/>
      <c r="GI124" s="446"/>
      <c r="GJ124" s="446"/>
    </row>
    <row r="125" spans="1:192" s="541" customFormat="1" x14ac:dyDescent="0.25">
      <c r="A125" s="409"/>
      <c r="B125" s="556"/>
      <c r="C125" s="436"/>
      <c r="D125" s="557"/>
      <c r="E125" s="558"/>
      <c r="F125" s="559"/>
      <c r="G125" s="560"/>
      <c r="H125" s="560"/>
      <c r="I125" s="560"/>
      <c r="J125" s="561"/>
      <c r="K125" s="772"/>
      <c r="L125" s="553"/>
      <c r="M125" s="553"/>
      <c r="N125" s="555"/>
      <c r="O125" s="555"/>
      <c r="P125" s="568"/>
      <c r="Q125" s="568"/>
      <c r="R125" s="565"/>
      <c r="S125" s="566"/>
      <c r="T125" s="567"/>
      <c r="U125" s="567"/>
      <c r="V125" s="562"/>
      <c r="W125" s="139"/>
      <c r="X125" s="145"/>
      <c r="Y125" s="145"/>
      <c r="Z125" s="396"/>
      <c r="AA125" s="563"/>
      <c r="AB125" s="564"/>
      <c r="AC125" s="3517"/>
      <c r="AD125" s="3517"/>
      <c r="AE125" s="3518"/>
      <c r="AF125" s="3518"/>
      <c r="AG125" s="3519"/>
      <c r="AH125" s="3519"/>
      <c r="AI125" s="3520"/>
      <c r="AJ125" s="3520"/>
      <c r="AK125" s="3521"/>
      <c r="AL125" s="3521"/>
      <c r="AM125" s="3522"/>
      <c r="AN125" s="3522"/>
      <c r="AO125" s="3523"/>
      <c r="AP125" s="3523"/>
      <c r="AQ125" s="3517"/>
      <c r="AR125" s="3517"/>
      <c r="AS125" s="3518"/>
      <c r="AT125" s="3518"/>
      <c r="AU125" s="3519"/>
      <c r="AV125" s="3519"/>
      <c r="AW125" s="3520"/>
      <c r="AX125" s="3520"/>
      <c r="AY125" s="3524"/>
      <c r="AZ125" s="3524"/>
      <c r="BA125" s="3538"/>
      <c r="BB125" s="3538"/>
      <c r="BC125" s="439"/>
      <c r="BD125" s="439"/>
      <c r="BE125" s="439"/>
      <c r="BF125" s="438"/>
      <c r="BG125" s="438"/>
      <c r="BH125" s="438"/>
      <c r="BI125" s="438"/>
      <c r="BJ125" s="438"/>
      <c r="BK125" s="440"/>
      <c r="BL125" s="441"/>
      <c r="BM125" s="441"/>
      <c r="BN125" s="442"/>
      <c r="BO125" s="442"/>
      <c r="BP125" s="442"/>
      <c r="BQ125" s="442"/>
      <c r="BR125" s="442"/>
      <c r="BS125" s="442"/>
      <c r="BT125" s="442"/>
      <c r="BU125" s="442"/>
      <c r="BV125" s="443"/>
      <c r="BW125" s="443"/>
      <c r="BX125" s="444"/>
      <c r="BY125" s="444"/>
      <c r="BZ125" s="444"/>
      <c r="CA125" s="444"/>
      <c r="CB125" s="444"/>
      <c r="CC125" s="444"/>
      <c r="CD125" s="444"/>
      <c r="CE125" s="444"/>
      <c r="CF125" s="445"/>
      <c r="CG125" s="445"/>
      <c r="CH125" s="445"/>
      <c r="CI125" s="445"/>
      <c r="CJ125" s="445"/>
      <c r="CK125" s="445"/>
      <c r="CL125" s="445"/>
      <c r="CM125" s="445"/>
      <c r="CN125" s="445"/>
      <c r="CO125" s="445"/>
      <c r="CP125" s="445"/>
      <c r="CQ125" s="446"/>
      <c r="CR125" s="446"/>
      <c r="CS125" s="446"/>
      <c r="CT125" s="446"/>
      <c r="CU125" s="446"/>
      <c r="CV125" s="446"/>
      <c r="CW125" s="446"/>
      <c r="CX125" s="446"/>
      <c r="CY125" s="446"/>
      <c r="CZ125" s="446"/>
      <c r="DA125" s="447"/>
      <c r="DB125" s="447"/>
      <c r="DC125" s="447"/>
      <c r="DD125" s="447"/>
      <c r="DE125" s="447"/>
      <c r="DF125" s="447"/>
      <c r="DG125" s="447"/>
      <c r="DH125" s="447"/>
      <c r="DI125" s="447"/>
      <c r="DJ125" s="447"/>
      <c r="DK125" s="447"/>
      <c r="DL125" s="447"/>
      <c r="DM125" s="447"/>
      <c r="DN125" s="448"/>
      <c r="DO125" s="448"/>
      <c r="DP125" s="448"/>
      <c r="DQ125" s="448"/>
      <c r="DR125" s="448"/>
      <c r="DS125" s="448"/>
      <c r="DT125" s="448"/>
      <c r="DU125" s="448"/>
      <c r="DV125" s="448"/>
      <c r="DW125" s="448"/>
      <c r="DX125" s="448"/>
      <c r="DY125" s="448"/>
      <c r="DZ125" s="449"/>
      <c r="EA125" s="449"/>
      <c r="EB125" s="449"/>
      <c r="EC125" s="449"/>
      <c r="ED125" s="449"/>
      <c r="EE125" s="449"/>
      <c r="EF125" s="449"/>
      <c r="EG125" s="449"/>
      <c r="EH125" s="449"/>
      <c r="EI125" s="449"/>
      <c r="EJ125" s="449"/>
      <c r="EK125" s="449"/>
      <c r="EL125" s="449"/>
      <c r="EM125" s="450"/>
      <c r="EN125" s="450"/>
      <c r="EO125" s="450"/>
      <c r="EP125" s="450"/>
      <c r="EQ125" s="450"/>
      <c r="ER125" s="450"/>
      <c r="ES125" s="450"/>
      <c r="ET125" s="450"/>
      <c r="EU125" s="450"/>
      <c r="EV125" s="450"/>
      <c r="EW125" s="450"/>
      <c r="EX125" s="450"/>
      <c r="EY125" s="450"/>
      <c r="EZ125" s="450"/>
      <c r="FA125" s="444"/>
      <c r="FB125" s="444"/>
      <c r="FC125" s="444"/>
      <c r="FD125" s="444"/>
      <c r="FE125" s="444"/>
      <c r="FF125" s="444"/>
      <c r="FG125" s="444"/>
      <c r="FH125" s="444"/>
      <c r="FI125" s="444"/>
      <c r="FJ125" s="444"/>
      <c r="FK125" s="444"/>
      <c r="FL125" s="444"/>
      <c r="FM125" s="444"/>
      <c r="FN125" s="444"/>
      <c r="FO125" s="445"/>
      <c r="FP125" s="445"/>
      <c r="FQ125" s="445"/>
      <c r="FR125" s="445"/>
      <c r="FS125" s="445"/>
      <c r="FT125" s="445"/>
      <c r="FU125" s="445"/>
      <c r="FV125" s="445"/>
      <c r="FW125" s="445"/>
      <c r="FX125" s="445"/>
      <c r="FY125" s="445"/>
      <c r="FZ125" s="445"/>
      <c r="GA125" s="445"/>
      <c r="GB125" s="445"/>
      <c r="GC125" s="446"/>
      <c r="GD125" s="446"/>
      <c r="GE125" s="446"/>
      <c r="GF125" s="446"/>
      <c r="GG125" s="446"/>
      <c r="GH125" s="446"/>
      <c r="GI125" s="446"/>
      <c r="GJ125" s="446"/>
    </row>
    <row r="126" spans="1:192" s="541" customFormat="1" x14ac:dyDescent="0.2">
      <c r="A126" s="409"/>
      <c r="B126" s="556"/>
      <c r="C126" s="436"/>
      <c r="D126" s="557"/>
      <c r="E126" s="558"/>
      <c r="F126" s="569" t="s">
        <v>258</v>
      </c>
      <c r="G126" s="570"/>
      <c r="H126" s="570"/>
      <c r="I126" s="570"/>
      <c r="J126" s="571"/>
      <c r="K126" s="572"/>
      <c r="L126" s="573"/>
      <c r="M126" s="573"/>
      <c r="N126" s="555"/>
      <c r="O126" s="555"/>
      <c r="P126" s="568"/>
      <c r="Q126" s="568"/>
      <c r="R126" s="565"/>
      <c r="S126" s="566"/>
      <c r="T126" s="567"/>
      <c r="U126" s="567"/>
      <c r="V126" s="562"/>
      <c r="W126" s="139"/>
      <c r="X126" s="145"/>
      <c r="Y126" s="145"/>
      <c r="Z126" s="396"/>
      <c r="AA126" s="563"/>
      <c r="AB126" s="564"/>
      <c r="AC126" s="3517"/>
      <c r="AD126" s="3517"/>
      <c r="AE126" s="3518"/>
      <c r="AF126" s="3518"/>
      <c r="AG126" s="3519"/>
      <c r="AH126" s="3519"/>
      <c r="AI126" s="3520"/>
      <c r="AJ126" s="3520"/>
      <c r="AK126" s="3521"/>
      <c r="AL126" s="3521"/>
      <c r="AM126" s="3522"/>
      <c r="AN126" s="3522"/>
      <c r="AO126" s="3523"/>
      <c r="AP126" s="3523"/>
      <c r="AQ126" s="3517"/>
      <c r="AR126" s="3517"/>
      <c r="AS126" s="3518"/>
      <c r="AT126" s="3518"/>
      <c r="AU126" s="3519"/>
      <c r="AV126" s="3519"/>
      <c r="AW126" s="3520"/>
      <c r="AX126" s="3520"/>
      <c r="AY126" s="3524"/>
      <c r="AZ126" s="3524"/>
      <c r="BA126" s="3538"/>
      <c r="BB126" s="3538"/>
      <c r="BC126" s="439"/>
      <c r="BD126" s="439"/>
      <c r="BE126" s="439"/>
      <c r="BF126" s="438"/>
      <c r="BG126" s="438"/>
      <c r="BH126" s="438"/>
      <c r="BI126" s="438"/>
      <c r="BJ126" s="438"/>
      <c r="BK126" s="440"/>
      <c r="BL126" s="441"/>
      <c r="BM126" s="441"/>
      <c r="BN126" s="442"/>
      <c r="BO126" s="442"/>
      <c r="BP126" s="442"/>
      <c r="BQ126" s="442"/>
      <c r="BR126" s="442"/>
      <c r="BS126" s="442"/>
      <c r="BT126" s="442"/>
      <c r="BU126" s="442"/>
      <c r="BV126" s="443"/>
      <c r="BW126" s="443"/>
      <c r="BX126" s="444"/>
      <c r="BY126" s="444"/>
      <c r="BZ126" s="444"/>
      <c r="CA126" s="444"/>
      <c r="CB126" s="444"/>
      <c r="CC126" s="444"/>
      <c r="CD126" s="444"/>
      <c r="CE126" s="444"/>
      <c r="CF126" s="445"/>
      <c r="CG126" s="445"/>
      <c r="CH126" s="445"/>
      <c r="CI126" s="445"/>
      <c r="CJ126" s="445"/>
      <c r="CK126" s="445"/>
      <c r="CL126" s="445"/>
      <c r="CM126" s="445"/>
      <c r="CN126" s="445"/>
      <c r="CO126" s="445"/>
      <c r="CP126" s="445"/>
      <c r="CQ126" s="446"/>
      <c r="CR126" s="446"/>
      <c r="CS126" s="446"/>
      <c r="CT126" s="446"/>
      <c r="CU126" s="446"/>
      <c r="CV126" s="446"/>
      <c r="CW126" s="446"/>
      <c r="CX126" s="446"/>
      <c r="CY126" s="446"/>
      <c r="CZ126" s="446"/>
      <c r="DA126" s="447"/>
      <c r="DB126" s="447"/>
      <c r="DC126" s="447"/>
      <c r="DD126" s="447"/>
      <c r="DE126" s="447"/>
      <c r="DF126" s="447"/>
      <c r="DG126" s="447"/>
      <c r="DH126" s="447"/>
      <c r="DI126" s="447"/>
      <c r="DJ126" s="447"/>
      <c r="DK126" s="447"/>
      <c r="DL126" s="447"/>
      <c r="DM126" s="447"/>
      <c r="DN126" s="448"/>
      <c r="DO126" s="448"/>
      <c r="DP126" s="448"/>
      <c r="DQ126" s="448"/>
      <c r="DR126" s="448"/>
      <c r="DS126" s="448"/>
      <c r="DT126" s="448"/>
      <c r="DU126" s="448"/>
      <c r="DV126" s="448"/>
      <c r="DW126" s="448"/>
      <c r="DX126" s="448"/>
      <c r="DY126" s="448"/>
      <c r="DZ126" s="449"/>
      <c r="EA126" s="449"/>
      <c r="EB126" s="449"/>
      <c r="EC126" s="449"/>
      <c r="ED126" s="449"/>
      <c r="EE126" s="449"/>
      <c r="EF126" s="449"/>
      <c r="EG126" s="449"/>
      <c r="EH126" s="449"/>
      <c r="EI126" s="449"/>
      <c r="EJ126" s="449"/>
      <c r="EK126" s="449"/>
      <c r="EL126" s="449"/>
      <c r="EM126" s="450"/>
      <c r="EN126" s="450"/>
      <c r="EO126" s="450"/>
      <c r="EP126" s="450"/>
      <c r="EQ126" s="450"/>
      <c r="ER126" s="450"/>
      <c r="ES126" s="450"/>
      <c r="ET126" s="450"/>
      <c r="EU126" s="450"/>
      <c r="EV126" s="450"/>
      <c r="EW126" s="450"/>
      <c r="EX126" s="450"/>
      <c r="EY126" s="450"/>
      <c r="EZ126" s="450"/>
      <c r="FA126" s="444"/>
      <c r="FB126" s="444"/>
      <c r="FC126" s="444"/>
      <c r="FD126" s="444"/>
      <c r="FE126" s="444"/>
      <c r="FF126" s="444"/>
      <c r="FG126" s="444"/>
      <c r="FH126" s="444"/>
      <c r="FI126" s="444"/>
      <c r="FJ126" s="444"/>
      <c r="FK126" s="444"/>
      <c r="FL126" s="444"/>
      <c r="FM126" s="444"/>
      <c r="FN126" s="444"/>
      <c r="FO126" s="445"/>
      <c r="FP126" s="445"/>
      <c r="FQ126" s="445"/>
      <c r="FR126" s="445"/>
      <c r="FS126" s="445"/>
      <c r="FT126" s="445"/>
      <c r="FU126" s="445"/>
      <c r="FV126" s="445"/>
      <c r="FW126" s="445"/>
      <c r="FX126" s="445"/>
      <c r="FY126" s="445"/>
      <c r="FZ126" s="445"/>
      <c r="GA126" s="445"/>
      <c r="GB126" s="445"/>
      <c r="GC126" s="446"/>
      <c r="GD126" s="446"/>
      <c r="GE126" s="446"/>
      <c r="GF126" s="446"/>
      <c r="GG126" s="446"/>
      <c r="GH126" s="446"/>
      <c r="GI126" s="446"/>
      <c r="GJ126" s="446"/>
    </row>
    <row r="127" spans="1:192" s="541" customFormat="1" x14ac:dyDescent="0.25">
      <c r="A127" s="409"/>
      <c r="B127" s="574"/>
      <c r="C127" s="437"/>
      <c r="D127" s="557"/>
      <c r="E127" s="558"/>
      <c r="F127" s="575">
        <v>1</v>
      </c>
      <c r="G127" s="575"/>
      <c r="H127" s="576" t="str">
        <f t="array" aca="1" ref="H127" ca="1">INDEX(joueurs,SMALL(IF(participations=K127,ROW(INDIRECT("1:"&amp;ROWS(joueurs)))),COUNTIF(K$127:K127,K127)))</f>
        <v>Dams</v>
      </c>
      <c r="I127" s="576"/>
      <c r="J127" s="577"/>
      <c r="K127" s="578">
        <f>LARGE(participations,ROWS($1:1))</f>
        <v>136</v>
      </c>
      <c r="L127" s="579">
        <f>K127/$G$111</f>
        <v>0.99270072992700731</v>
      </c>
      <c r="M127" s="579"/>
      <c r="N127" s="555"/>
      <c r="O127" s="555"/>
      <c r="P127" s="568"/>
      <c r="Q127" s="568"/>
      <c r="R127" s="580"/>
      <c r="S127" s="580"/>
      <c r="T127" s="581"/>
      <c r="U127" s="581"/>
      <c r="V127" s="582"/>
      <c r="W127" s="582"/>
      <c r="X127" s="583"/>
      <c r="Y127" s="583"/>
      <c r="Z127" s="563"/>
      <c r="AA127" s="563"/>
      <c r="AB127" s="564"/>
      <c r="AC127" s="3517"/>
      <c r="AD127" s="3517"/>
      <c r="AE127" s="3518"/>
      <c r="AF127" s="3518"/>
      <c r="AG127" s="3519"/>
      <c r="AH127" s="3519"/>
      <c r="AI127" s="3520"/>
      <c r="AJ127" s="3520"/>
      <c r="AK127" s="3521"/>
      <c r="AL127" s="3521"/>
      <c r="AM127" s="3522"/>
      <c r="AN127" s="3522"/>
      <c r="AO127" s="3523"/>
      <c r="AP127" s="3523"/>
      <c r="AQ127" s="3517"/>
      <c r="AR127" s="3517"/>
      <c r="AS127" s="3518"/>
      <c r="AT127" s="3518"/>
      <c r="AU127" s="3519"/>
      <c r="AV127" s="3519"/>
      <c r="AW127" s="3520"/>
      <c r="AX127" s="3520"/>
      <c r="AY127" s="3524"/>
      <c r="AZ127" s="3524"/>
      <c r="BA127" s="3538"/>
      <c r="BB127" s="3538"/>
      <c r="BC127" s="439"/>
      <c r="BD127" s="439"/>
      <c r="BE127" s="439"/>
      <c r="BF127" s="438"/>
      <c r="BG127" s="438"/>
      <c r="BH127" s="438"/>
      <c r="BI127" s="438"/>
      <c r="BJ127" s="438"/>
      <c r="BK127" s="440"/>
      <c r="BL127" s="441"/>
      <c r="BM127" s="441"/>
      <c r="BN127" s="442"/>
      <c r="BO127" s="442"/>
      <c r="BP127" s="442"/>
      <c r="BQ127" s="442"/>
      <c r="BR127" s="442"/>
      <c r="BS127" s="442"/>
      <c r="BT127" s="442"/>
      <c r="BU127" s="442"/>
      <c r="BV127" s="443"/>
      <c r="BW127" s="443"/>
      <c r="BX127" s="444"/>
      <c r="BY127" s="444"/>
      <c r="BZ127" s="444"/>
      <c r="CA127" s="444"/>
      <c r="CB127" s="444"/>
      <c r="CC127" s="444"/>
      <c r="CD127" s="444"/>
      <c r="CE127" s="444"/>
      <c r="CF127" s="445"/>
      <c r="CG127" s="445"/>
      <c r="CH127" s="445"/>
      <c r="CI127" s="445"/>
      <c r="CJ127" s="445"/>
      <c r="CK127" s="445"/>
      <c r="CL127" s="445"/>
      <c r="CM127" s="445"/>
      <c r="CN127" s="445"/>
      <c r="CO127" s="445"/>
      <c r="CP127" s="445"/>
      <c r="CQ127" s="446"/>
      <c r="CR127" s="446"/>
      <c r="CS127" s="446"/>
      <c r="CT127" s="446"/>
      <c r="CU127" s="446"/>
      <c r="CV127" s="446"/>
      <c r="CW127" s="446"/>
      <c r="CX127" s="446"/>
      <c r="CY127" s="446"/>
      <c r="CZ127" s="446"/>
      <c r="DA127" s="447"/>
      <c r="DB127" s="447"/>
      <c r="DC127" s="447"/>
      <c r="DD127" s="447"/>
      <c r="DE127" s="447"/>
      <c r="DF127" s="447"/>
      <c r="DG127" s="447"/>
      <c r="DH127" s="447"/>
      <c r="DI127" s="447"/>
      <c r="DJ127" s="447"/>
      <c r="DK127" s="447"/>
      <c r="DL127" s="447"/>
      <c r="DM127" s="447"/>
      <c r="DN127" s="448"/>
      <c r="DO127" s="448"/>
      <c r="DP127" s="448"/>
      <c r="DQ127" s="448"/>
      <c r="DR127" s="448"/>
      <c r="DS127" s="448"/>
      <c r="DT127" s="448"/>
      <c r="DU127" s="448"/>
      <c r="DV127" s="448"/>
      <c r="DW127" s="448"/>
      <c r="DX127" s="448"/>
      <c r="DY127" s="448"/>
      <c r="DZ127" s="449"/>
      <c r="EA127" s="449"/>
      <c r="EB127" s="449"/>
      <c r="EC127" s="449"/>
      <c r="ED127" s="449"/>
      <c r="EE127" s="449"/>
      <c r="EF127" s="449"/>
      <c r="EG127" s="449"/>
      <c r="EH127" s="449"/>
      <c r="EI127" s="449"/>
      <c r="EJ127" s="449"/>
      <c r="EK127" s="449"/>
      <c r="EL127" s="449"/>
      <c r="EM127" s="450"/>
      <c r="EN127" s="450"/>
      <c r="EO127" s="450"/>
      <c r="EP127" s="450"/>
      <c r="EQ127" s="450"/>
      <c r="ER127" s="450"/>
      <c r="ES127" s="450"/>
      <c r="ET127" s="450"/>
      <c r="EU127" s="450"/>
      <c r="EV127" s="450"/>
      <c r="EW127" s="450"/>
      <c r="EX127" s="450"/>
      <c r="EY127" s="450"/>
      <c r="EZ127" s="450"/>
      <c r="FA127" s="444"/>
      <c r="FB127" s="444"/>
      <c r="FC127" s="444"/>
      <c r="FD127" s="444"/>
      <c r="FE127" s="444"/>
      <c r="FF127" s="444"/>
      <c r="FG127" s="444"/>
      <c r="FH127" s="444"/>
      <c r="FI127" s="444"/>
      <c r="FJ127" s="444"/>
      <c r="FK127" s="444"/>
      <c r="FL127" s="444"/>
      <c r="FM127" s="444"/>
      <c r="FN127" s="444"/>
      <c r="FO127" s="445"/>
      <c r="FP127" s="445"/>
      <c r="FQ127" s="445"/>
      <c r="FR127" s="445"/>
      <c r="FS127" s="445"/>
      <c r="FT127" s="445"/>
      <c r="FU127" s="445"/>
      <c r="FV127" s="445"/>
      <c r="FW127" s="445"/>
      <c r="FX127" s="445"/>
      <c r="FY127" s="445"/>
      <c r="FZ127" s="445"/>
      <c r="GA127" s="445"/>
      <c r="GB127" s="445"/>
      <c r="GC127" s="446"/>
      <c r="GD127" s="446"/>
      <c r="GE127" s="446"/>
      <c r="GF127" s="446"/>
      <c r="GG127" s="446"/>
      <c r="GH127" s="446"/>
      <c r="GI127" s="446"/>
      <c r="GJ127" s="446"/>
    </row>
    <row r="128" spans="1:192" s="541" customFormat="1" x14ac:dyDescent="0.25">
      <c r="A128" s="409"/>
      <c r="B128" s="584"/>
      <c r="C128" s="181"/>
      <c r="D128" s="557"/>
      <c r="E128" s="558"/>
      <c r="F128" s="575">
        <v>2</v>
      </c>
      <c r="G128" s="575"/>
      <c r="H128" s="576" t="str">
        <f t="array" aca="1" ref="H128" ca="1">INDEX(joueurs,SMALL(IF(participations=K128,ROW(INDIRECT("1:"&amp;ROWS(joueurs)))),COUNTIF(K$127:K128,K128)))</f>
        <v>Fred</v>
      </c>
      <c r="I128" s="576"/>
      <c r="J128" s="577"/>
      <c r="K128" s="578">
        <f>LARGE(participations,ROWS($1:2))</f>
        <v>114</v>
      </c>
      <c r="L128" s="579">
        <f t="shared" ref="L128:L136" si="194">K128/$G$111</f>
        <v>0.83211678832116787</v>
      </c>
      <c r="M128" s="579"/>
      <c r="N128" s="555"/>
      <c r="O128" s="555"/>
      <c r="P128" s="568"/>
      <c r="Q128" s="568"/>
      <c r="R128" s="580"/>
      <c r="S128" s="580"/>
      <c r="T128" s="581"/>
      <c r="U128" s="581"/>
      <c r="V128" s="582"/>
      <c r="W128" s="582"/>
      <c r="X128" s="583"/>
      <c r="Y128" s="583"/>
      <c r="Z128" s="563"/>
      <c r="AA128" s="563"/>
      <c r="AB128" s="564"/>
      <c r="AC128" s="3517"/>
      <c r="AD128" s="3517"/>
      <c r="AE128" s="3518"/>
      <c r="AF128" s="3518"/>
      <c r="AG128" s="3519"/>
      <c r="AH128" s="3519"/>
      <c r="AI128" s="3520"/>
      <c r="AJ128" s="3520"/>
      <c r="AK128" s="3521"/>
      <c r="AL128" s="3521"/>
      <c r="AM128" s="3522"/>
      <c r="AN128" s="3522"/>
      <c r="AO128" s="3523"/>
      <c r="AP128" s="3523"/>
      <c r="AQ128" s="3517"/>
      <c r="AR128" s="3517"/>
      <c r="AS128" s="3518"/>
      <c r="AT128" s="3518"/>
      <c r="AU128" s="3519"/>
      <c r="AV128" s="3519"/>
      <c r="AW128" s="3520"/>
      <c r="AX128" s="3520"/>
      <c r="AY128" s="3524"/>
      <c r="AZ128" s="3524"/>
      <c r="BA128" s="3538"/>
      <c r="BB128" s="3538"/>
      <c r="BC128" s="439"/>
      <c r="BD128" s="439"/>
      <c r="BE128" s="439"/>
      <c r="BF128" s="438"/>
      <c r="BG128" s="438"/>
      <c r="BH128" s="438"/>
      <c r="BI128" s="438"/>
      <c r="BJ128" s="438"/>
      <c r="BK128" s="440"/>
      <c r="BL128" s="441"/>
      <c r="BM128" s="441"/>
      <c r="BN128" s="442"/>
      <c r="BO128" s="442"/>
      <c r="BP128" s="442"/>
      <c r="BQ128" s="442"/>
      <c r="BR128" s="442"/>
      <c r="BS128" s="442"/>
      <c r="BT128" s="442"/>
      <c r="BU128" s="442"/>
      <c r="BV128" s="443"/>
      <c r="BW128" s="443"/>
      <c r="BX128" s="444"/>
      <c r="BY128" s="444"/>
      <c r="BZ128" s="444"/>
      <c r="CA128" s="444"/>
      <c r="CB128" s="444"/>
      <c r="CC128" s="444"/>
      <c r="CD128" s="444"/>
      <c r="CE128" s="444"/>
      <c r="CF128" s="445"/>
      <c r="CG128" s="445"/>
      <c r="CH128" s="445"/>
      <c r="CI128" s="445"/>
      <c r="CJ128" s="445"/>
      <c r="CK128" s="445"/>
      <c r="CL128" s="445"/>
      <c r="CM128" s="445"/>
      <c r="CN128" s="445"/>
      <c r="CO128" s="445"/>
      <c r="CP128" s="445"/>
      <c r="CQ128" s="446"/>
      <c r="CR128" s="446"/>
      <c r="CS128" s="446"/>
      <c r="CT128" s="446"/>
      <c r="CU128" s="446"/>
      <c r="CV128" s="446"/>
      <c r="CW128" s="446"/>
      <c r="CX128" s="446"/>
      <c r="CY128" s="446"/>
      <c r="CZ128" s="446"/>
      <c r="DA128" s="447"/>
      <c r="DB128" s="447"/>
      <c r="DC128" s="447"/>
      <c r="DD128" s="447"/>
      <c r="DE128" s="447"/>
      <c r="DF128" s="447"/>
      <c r="DG128" s="447"/>
      <c r="DH128" s="447"/>
      <c r="DI128" s="447"/>
      <c r="DJ128" s="447"/>
      <c r="DK128" s="447"/>
      <c r="DL128" s="447"/>
      <c r="DM128" s="447"/>
      <c r="DN128" s="448"/>
      <c r="DO128" s="448"/>
      <c r="DP128" s="448"/>
      <c r="DQ128" s="448"/>
      <c r="DR128" s="448"/>
      <c r="DS128" s="448"/>
      <c r="DT128" s="448"/>
      <c r="DU128" s="448"/>
      <c r="DV128" s="448"/>
      <c r="DW128" s="448"/>
      <c r="DX128" s="448"/>
      <c r="DY128" s="448"/>
      <c r="DZ128" s="449"/>
      <c r="EA128" s="449"/>
      <c r="EB128" s="449"/>
      <c r="EC128" s="449"/>
      <c r="ED128" s="449"/>
      <c r="EE128" s="449"/>
      <c r="EF128" s="449"/>
      <c r="EG128" s="449"/>
      <c r="EH128" s="449"/>
      <c r="EI128" s="449"/>
      <c r="EJ128" s="449"/>
      <c r="EK128" s="449"/>
      <c r="EL128" s="449"/>
      <c r="EM128" s="450"/>
      <c r="EN128" s="450"/>
      <c r="EO128" s="450"/>
      <c r="EP128" s="450"/>
      <c r="EQ128" s="450"/>
      <c r="ER128" s="450"/>
      <c r="ES128" s="450"/>
      <c r="ET128" s="450"/>
      <c r="EU128" s="450"/>
      <c r="EV128" s="450"/>
      <c r="EW128" s="450"/>
      <c r="EX128" s="450"/>
      <c r="EY128" s="450"/>
      <c r="EZ128" s="450"/>
      <c r="FA128" s="444"/>
      <c r="FB128" s="444"/>
      <c r="FC128" s="444"/>
      <c r="FD128" s="444"/>
      <c r="FE128" s="444"/>
      <c r="FF128" s="444"/>
      <c r="FG128" s="444"/>
      <c r="FH128" s="444"/>
      <c r="FI128" s="444"/>
      <c r="FJ128" s="444"/>
      <c r="FK128" s="444"/>
      <c r="FL128" s="444"/>
      <c r="FM128" s="444"/>
      <c r="FN128" s="444"/>
      <c r="FO128" s="445"/>
      <c r="FP128" s="445"/>
      <c r="FQ128" s="445"/>
      <c r="FR128" s="445"/>
      <c r="FS128" s="445"/>
      <c r="FT128" s="445"/>
      <c r="FU128" s="445"/>
      <c r="FV128" s="445"/>
      <c r="FW128" s="445"/>
      <c r="FX128" s="445"/>
      <c r="FY128" s="445"/>
      <c r="FZ128" s="445"/>
      <c r="GA128" s="445"/>
      <c r="GB128" s="445"/>
      <c r="GC128" s="446"/>
      <c r="GD128" s="446"/>
      <c r="GE128" s="446"/>
      <c r="GF128" s="446"/>
      <c r="GG128" s="446"/>
      <c r="GH128" s="446"/>
      <c r="GI128" s="446"/>
      <c r="GJ128" s="446"/>
    </row>
    <row r="129" spans="1:192" s="541" customFormat="1" x14ac:dyDescent="0.25">
      <c r="A129" s="409"/>
      <c r="B129" s="584"/>
      <c r="C129" s="181"/>
      <c r="D129" s="557"/>
      <c r="E129" s="558"/>
      <c r="F129" s="575">
        <v>3</v>
      </c>
      <c r="G129" s="575"/>
      <c r="H129" s="576" t="str">
        <f t="array" aca="1" ref="H129" ca="1">INDEX(joueurs,SMALL(IF(participations=K129,ROW(INDIRECT("1:"&amp;ROWS(joueurs)))),COUNTIF(K$127:K129,K129)))</f>
        <v>Rob</v>
      </c>
      <c r="I129" s="576"/>
      <c r="J129" s="577"/>
      <c r="K129" s="578">
        <f>LARGE(participations,ROWS($1:3))</f>
        <v>106</v>
      </c>
      <c r="L129" s="579">
        <f t="shared" si="194"/>
        <v>0.77372262773722633</v>
      </c>
      <c r="M129" s="579"/>
      <c r="N129" s="555"/>
      <c r="O129" s="555"/>
      <c r="P129" s="568"/>
      <c r="Q129" s="568"/>
      <c r="R129" s="580"/>
      <c r="S129" s="580"/>
      <c r="T129" s="581"/>
      <c r="U129" s="581"/>
      <c r="V129" s="582"/>
      <c r="W129" s="582"/>
      <c r="X129" s="583"/>
      <c r="Y129" s="583"/>
      <c r="Z129" s="563"/>
      <c r="AA129" s="563"/>
      <c r="AB129" s="564"/>
      <c r="AC129" s="3517"/>
      <c r="AD129" s="3517"/>
      <c r="AE129" s="3518"/>
      <c r="AF129" s="3518"/>
      <c r="AG129" s="3519"/>
      <c r="AH129" s="3519"/>
      <c r="AI129" s="3520"/>
      <c r="AJ129" s="3520"/>
      <c r="AK129" s="3521"/>
      <c r="AL129" s="3521"/>
      <c r="AM129" s="3522"/>
      <c r="AN129" s="3522"/>
      <c r="AO129" s="3523"/>
      <c r="AP129" s="3523"/>
      <c r="AQ129" s="3517"/>
      <c r="AR129" s="3517"/>
      <c r="AS129" s="3518"/>
      <c r="AT129" s="3518"/>
      <c r="AU129" s="3519"/>
      <c r="AV129" s="3519"/>
      <c r="AW129" s="3520"/>
      <c r="AX129" s="3520"/>
      <c r="AY129" s="3524"/>
      <c r="AZ129" s="3524"/>
      <c r="BA129" s="3538"/>
      <c r="BB129" s="3538"/>
      <c r="BC129" s="439"/>
      <c r="BD129" s="439"/>
      <c r="BE129" s="439"/>
      <c r="BF129" s="438"/>
      <c r="BG129" s="438"/>
      <c r="BH129" s="438"/>
      <c r="BI129" s="438"/>
      <c r="BJ129" s="438"/>
      <c r="BK129" s="440"/>
      <c r="BL129" s="441"/>
      <c r="BM129" s="441"/>
      <c r="BN129" s="442"/>
      <c r="BO129" s="442"/>
      <c r="BP129" s="442"/>
      <c r="BQ129" s="442"/>
      <c r="BR129" s="442"/>
      <c r="BS129" s="442"/>
      <c r="BT129" s="442"/>
      <c r="BU129" s="442"/>
      <c r="BV129" s="443"/>
      <c r="BW129" s="443"/>
      <c r="BX129" s="444"/>
      <c r="BY129" s="444"/>
      <c r="BZ129" s="444"/>
      <c r="CA129" s="444"/>
      <c r="CB129" s="444"/>
      <c r="CC129" s="444"/>
      <c r="CD129" s="444"/>
      <c r="CE129" s="444"/>
      <c r="CF129" s="445"/>
      <c r="CG129" s="445"/>
      <c r="CH129" s="445"/>
      <c r="CI129" s="445"/>
      <c r="CJ129" s="445"/>
      <c r="CK129" s="445"/>
      <c r="CL129" s="445"/>
      <c r="CM129" s="445"/>
      <c r="CN129" s="445"/>
      <c r="CO129" s="445"/>
      <c r="CP129" s="445"/>
      <c r="CQ129" s="446"/>
      <c r="CR129" s="446"/>
      <c r="CS129" s="446"/>
      <c r="CT129" s="446"/>
      <c r="CU129" s="446"/>
      <c r="CV129" s="446"/>
      <c r="CW129" s="446"/>
      <c r="CX129" s="446"/>
      <c r="CY129" s="446"/>
      <c r="CZ129" s="446"/>
      <c r="DA129" s="447"/>
      <c r="DB129" s="447"/>
      <c r="DC129" s="447"/>
      <c r="DD129" s="447"/>
      <c r="DE129" s="447"/>
      <c r="DF129" s="447"/>
      <c r="DG129" s="447"/>
      <c r="DH129" s="447"/>
      <c r="DI129" s="447"/>
      <c r="DJ129" s="447"/>
      <c r="DK129" s="447"/>
      <c r="DL129" s="447"/>
      <c r="DM129" s="447"/>
      <c r="DN129" s="448"/>
      <c r="DO129" s="448"/>
      <c r="DP129" s="448"/>
      <c r="DQ129" s="448"/>
      <c r="DR129" s="448"/>
      <c r="DS129" s="448"/>
      <c r="DT129" s="448"/>
      <c r="DU129" s="448"/>
      <c r="DV129" s="448"/>
      <c r="DW129" s="448"/>
      <c r="DX129" s="448"/>
      <c r="DY129" s="448"/>
      <c r="DZ129" s="449"/>
      <c r="EA129" s="449"/>
      <c r="EB129" s="449"/>
      <c r="EC129" s="449"/>
      <c r="ED129" s="449"/>
      <c r="EE129" s="449"/>
      <c r="EF129" s="449"/>
      <c r="EG129" s="449"/>
      <c r="EH129" s="449"/>
      <c r="EI129" s="449"/>
      <c r="EJ129" s="449"/>
      <c r="EK129" s="449"/>
      <c r="EL129" s="449"/>
      <c r="EM129" s="450"/>
      <c r="EN129" s="450"/>
      <c r="EO129" s="450"/>
      <c r="EP129" s="450"/>
      <c r="EQ129" s="450"/>
      <c r="ER129" s="450"/>
      <c r="ES129" s="450"/>
      <c r="ET129" s="450"/>
      <c r="EU129" s="450"/>
      <c r="EV129" s="450"/>
      <c r="EW129" s="450"/>
      <c r="EX129" s="450"/>
      <c r="EY129" s="450"/>
      <c r="EZ129" s="450"/>
      <c r="FA129" s="444"/>
      <c r="FB129" s="444"/>
      <c r="FC129" s="444"/>
      <c r="FD129" s="444"/>
      <c r="FE129" s="444"/>
      <c r="FF129" s="444"/>
      <c r="FG129" s="444"/>
      <c r="FH129" s="444"/>
      <c r="FI129" s="444"/>
      <c r="FJ129" s="444"/>
      <c r="FK129" s="444"/>
      <c r="FL129" s="444"/>
      <c r="FM129" s="444"/>
      <c r="FN129" s="444"/>
      <c r="FO129" s="445"/>
      <c r="FP129" s="445"/>
      <c r="FQ129" s="445"/>
      <c r="FR129" s="445"/>
      <c r="FS129" s="445"/>
      <c r="FT129" s="445"/>
      <c r="FU129" s="445"/>
      <c r="FV129" s="445"/>
      <c r="FW129" s="445"/>
      <c r="FX129" s="445"/>
      <c r="FY129" s="445"/>
      <c r="FZ129" s="445"/>
      <c r="GA129" s="445"/>
      <c r="GB129" s="445"/>
      <c r="GC129" s="446"/>
      <c r="GD129" s="446"/>
      <c r="GE129" s="446"/>
      <c r="GF129" s="446"/>
      <c r="GG129" s="446"/>
      <c r="GH129" s="446"/>
      <c r="GI129" s="446"/>
      <c r="GJ129" s="446"/>
    </row>
    <row r="130" spans="1:192" s="541" customFormat="1" x14ac:dyDescent="0.25">
      <c r="A130" s="409"/>
      <c r="B130" s="584"/>
      <c r="C130" s="181"/>
      <c r="D130" s="557"/>
      <c r="E130" s="558"/>
      <c r="F130" s="575">
        <v>4</v>
      </c>
      <c r="G130" s="575"/>
      <c r="H130" s="576" t="str">
        <f t="array" aca="1" ref="H130" ca="1">INDEX(joueurs,SMALL(IF(participations=K130,ROW(INDIRECT("1:"&amp;ROWS(joueurs)))),COUNTIF(K$127:K130,K130)))</f>
        <v>Franck-David</v>
      </c>
      <c r="I130" s="576"/>
      <c r="J130" s="577"/>
      <c r="K130" s="578">
        <f>LARGE(participations,ROWS($1:4))</f>
        <v>98</v>
      </c>
      <c r="L130" s="579">
        <f t="shared" si="194"/>
        <v>0.71532846715328469</v>
      </c>
      <c r="M130" s="579"/>
      <c r="N130" s="555"/>
      <c r="O130" s="555"/>
      <c r="P130" s="568"/>
      <c r="Q130" s="568"/>
      <c r="R130" s="580"/>
      <c r="S130" s="580"/>
      <c r="T130" s="581"/>
      <c r="U130" s="581"/>
      <c r="V130" s="582"/>
      <c r="W130" s="582"/>
      <c r="X130" s="583"/>
      <c r="Y130" s="583"/>
      <c r="Z130" s="563"/>
      <c r="AA130" s="563"/>
      <c r="AB130" s="564"/>
      <c r="AC130" s="3517"/>
      <c r="AD130" s="3517"/>
      <c r="AE130" s="3518"/>
      <c r="AF130" s="3518"/>
      <c r="AG130" s="3519"/>
      <c r="AH130" s="3519"/>
      <c r="AI130" s="3520"/>
      <c r="AJ130" s="3520"/>
      <c r="AK130" s="3521"/>
      <c r="AL130" s="3521"/>
      <c r="AM130" s="3522"/>
      <c r="AN130" s="3522"/>
      <c r="AO130" s="3523"/>
      <c r="AP130" s="3523"/>
      <c r="AQ130" s="3517"/>
      <c r="AR130" s="3517"/>
      <c r="AS130" s="3518"/>
      <c r="AT130" s="3518"/>
      <c r="AU130" s="3519"/>
      <c r="AV130" s="3519"/>
      <c r="AW130" s="3520"/>
      <c r="AX130" s="3520"/>
      <c r="AY130" s="3524"/>
      <c r="AZ130" s="3524"/>
      <c r="BA130" s="3538"/>
      <c r="BB130" s="3538"/>
      <c r="BC130" s="439"/>
      <c r="BD130" s="439"/>
      <c r="BE130" s="439"/>
      <c r="BF130" s="438"/>
      <c r="BG130" s="438"/>
      <c r="BH130" s="438"/>
      <c r="BI130" s="438"/>
      <c r="BJ130" s="438"/>
      <c r="BK130" s="440"/>
      <c r="BL130" s="441"/>
      <c r="BM130" s="441"/>
      <c r="BN130" s="442"/>
      <c r="BO130" s="442"/>
      <c r="BP130" s="442"/>
      <c r="BQ130" s="442"/>
      <c r="BR130" s="442"/>
      <c r="BS130" s="442"/>
      <c r="BT130" s="442"/>
      <c r="BU130" s="442"/>
      <c r="BV130" s="443"/>
      <c r="BW130" s="443"/>
      <c r="BX130" s="444"/>
      <c r="BY130" s="444"/>
      <c r="BZ130" s="444"/>
      <c r="CA130" s="444"/>
      <c r="CB130" s="444"/>
      <c r="CC130" s="444"/>
      <c r="CD130" s="444"/>
      <c r="CE130" s="444"/>
      <c r="CF130" s="445"/>
      <c r="CG130" s="445"/>
      <c r="CH130" s="445"/>
      <c r="CI130" s="445"/>
      <c r="CJ130" s="445"/>
      <c r="CK130" s="445"/>
      <c r="CL130" s="445"/>
      <c r="CM130" s="445"/>
      <c r="CN130" s="445"/>
      <c r="CO130" s="445"/>
      <c r="CP130" s="445"/>
      <c r="CQ130" s="446"/>
      <c r="CR130" s="446"/>
      <c r="CS130" s="446"/>
      <c r="CT130" s="446"/>
      <c r="CU130" s="446"/>
      <c r="CV130" s="446"/>
      <c r="CW130" s="446"/>
      <c r="CX130" s="446"/>
      <c r="CY130" s="446"/>
      <c r="CZ130" s="446"/>
      <c r="DA130" s="447"/>
      <c r="DB130" s="447"/>
      <c r="DC130" s="447"/>
      <c r="DD130" s="447"/>
      <c r="DE130" s="447"/>
      <c r="DF130" s="447"/>
      <c r="DG130" s="447"/>
      <c r="DH130" s="447"/>
      <c r="DI130" s="447"/>
      <c r="DJ130" s="447"/>
      <c r="DK130" s="447"/>
      <c r="DL130" s="447"/>
      <c r="DM130" s="447"/>
      <c r="DN130" s="448"/>
      <c r="DO130" s="448"/>
      <c r="DP130" s="448"/>
      <c r="DQ130" s="448"/>
      <c r="DR130" s="448"/>
      <c r="DS130" s="448"/>
      <c r="DT130" s="448"/>
      <c r="DU130" s="448"/>
      <c r="DV130" s="448"/>
      <c r="DW130" s="448"/>
      <c r="DX130" s="448"/>
      <c r="DY130" s="448"/>
      <c r="DZ130" s="449"/>
      <c r="EA130" s="449"/>
      <c r="EB130" s="449"/>
      <c r="EC130" s="449"/>
      <c r="ED130" s="449"/>
      <c r="EE130" s="449"/>
      <c r="EF130" s="449"/>
      <c r="EG130" s="449"/>
      <c r="EH130" s="449"/>
      <c r="EI130" s="449"/>
      <c r="EJ130" s="449"/>
      <c r="EK130" s="449"/>
      <c r="EL130" s="449"/>
      <c r="EM130" s="450"/>
      <c r="EN130" s="450"/>
      <c r="EO130" s="450"/>
      <c r="EP130" s="450"/>
      <c r="EQ130" s="450"/>
      <c r="ER130" s="450"/>
      <c r="ES130" s="450"/>
      <c r="ET130" s="450"/>
      <c r="EU130" s="450"/>
      <c r="EV130" s="450"/>
      <c r="EW130" s="450"/>
      <c r="EX130" s="450"/>
      <c r="EY130" s="450"/>
      <c r="EZ130" s="450"/>
      <c r="FA130" s="444"/>
      <c r="FB130" s="444"/>
      <c r="FC130" s="444"/>
      <c r="FD130" s="444"/>
      <c r="FE130" s="444"/>
      <c r="FF130" s="444"/>
      <c r="FG130" s="444"/>
      <c r="FH130" s="444"/>
      <c r="FI130" s="444"/>
      <c r="FJ130" s="444"/>
      <c r="FK130" s="444"/>
      <c r="FL130" s="444"/>
      <c r="FM130" s="444"/>
      <c r="FN130" s="444"/>
      <c r="FO130" s="445"/>
      <c r="FP130" s="445"/>
      <c r="FQ130" s="445"/>
      <c r="FR130" s="445"/>
      <c r="FS130" s="445"/>
      <c r="FT130" s="445"/>
      <c r="FU130" s="445"/>
      <c r="FV130" s="445"/>
      <c r="FW130" s="445"/>
      <c r="FX130" s="445"/>
      <c r="FY130" s="445"/>
      <c r="FZ130" s="445"/>
      <c r="GA130" s="445"/>
      <c r="GB130" s="445"/>
      <c r="GC130" s="446"/>
      <c r="GD130" s="446"/>
      <c r="GE130" s="446"/>
      <c r="GF130" s="446"/>
      <c r="GG130" s="446"/>
      <c r="GH130" s="446"/>
      <c r="GI130" s="446"/>
      <c r="GJ130" s="446"/>
    </row>
    <row r="131" spans="1:192" s="541" customFormat="1" x14ac:dyDescent="0.25">
      <c r="A131" s="409"/>
      <c r="B131" s="584"/>
      <c r="C131" s="181"/>
      <c r="D131" s="557"/>
      <c r="E131" s="558"/>
      <c r="F131" s="575">
        <v>5</v>
      </c>
      <c r="G131" s="575"/>
      <c r="H131" s="576" t="str">
        <f t="array" aca="1" ref="H131" ca="1">INDEX(joueurs,SMALL(IF(participations=K131,ROW(INDIRECT("1:"&amp;ROWS(joueurs)))),COUNTIF(K$127:K131,K131)))</f>
        <v>Cyrille</v>
      </c>
      <c r="I131" s="576"/>
      <c r="J131" s="577"/>
      <c r="K131" s="578">
        <f>LARGE(participations,ROWS($1:5))</f>
        <v>94</v>
      </c>
      <c r="L131" s="579">
        <f t="shared" si="194"/>
        <v>0.68613138686131392</v>
      </c>
      <c r="M131" s="579"/>
      <c r="N131" s="555"/>
      <c r="O131" s="555"/>
      <c r="P131" s="568"/>
      <c r="Q131" s="568"/>
      <c r="R131" s="580"/>
      <c r="S131" s="580"/>
      <c r="T131" s="581"/>
      <c r="U131" s="581"/>
      <c r="V131" s="582"/>
      <c r="W131" s="582"/>
      <c r="X131" s="583"/>
      <c r="Y131" s="583"/>
      <c r="Z131" s="563"/>
      <c r="AA131" s="563"/>
      <c r="AB131" s="564"/>
      <c r="AC131" s="3517"/>
      <c r="AD131" s="3517"/>
      <c r="AE131" s="3518"/>
      <c r="AF131" s="3518"/>
      <c r="AG131" s="3519"/>
      <c r="AH131" s="3519"/>
      <c r="AI131" s="3520"/>
      <c r="AJ131" s="3520"/>
      <c r="AK131" s="3521"/>
      <c r="AL131" s="3521"/>
      <c r="AM131" s="3522"/>
      <c r="AN131" s="3522"/>
      <c r="AO131" s="3523"/>
      <c r="AP131" s="3523"/>
      <c r="AQ131" s="3517"/>
      <c r="AR131" s="3517"/>
      <c r="AS131" s="3518"/>
      <c r="AT131" s="3518"/>
      <c r="AU131" s="3519"/>
      <c r="AV131" s="3519"/>
      <c r="AW131" s="3520"/>
      <c r="AX131" s="3520"/>
      <c r="AY131" s="3524"/>
      <c r="AZ131" s="3524"/>
      <c r="BA131" s="3538"/>
      <c r="BB131" s="3538"/>
      <c r="BC131" s="439"/>
      <c r="BD131" s="439"/>
      <c r="BE131" s="439"/>
      <c r="BF131" s="438"/>
      <c r="BG131" s="438"/>
      <c r="BH131" s="438"/>
      <c r="BI131" s="438"/>
      <c r="BJ131" s="438"/>
      <c r="BK131" s="440"/>
      <c r="BL131" s="441"/>
      <c r="BM131" s="441"/>
      <c r="BN131" s="442"/>
      <c r="BO131" s="442"/>
      <c r="BP131" s="442"/>
      <c r="BQ131" s="442"/>
      <c r="BR131" s="442"/>
      <c r="BS131" s="442"/>
      <c r="BT131" s="442"/>
      <c r="BU131" s="442"/>
      <c r="BV131" s="443"/>
      <c r="BW131" s="443"/>
      <c r="BX131" s="444"/>
      <c r="BY131" s="444"/>
      <c r="BZ131" s="444"/>
      <c r="CA131" s="444"/>
      <c r="CB131" s="444"/>
      <c r="CC131" s="444"/>
      <c r="CD131" s="444"/>
      <c r="CE131" s="444"/>
      <c r="CF131" s="445"/>
      <c r="CG131" s="445"/>
      <c r="CH131" s="445"/>
      <c r="CI131" s="445"/>
      <c r="CJ131" s="445"/>
      <c r="CK131" s="445"/>
      <c r="CL131" s="445"/>
      <c r="CM131" s="445"/>
      <c r="CN131" s="445"/>
      <c r="CO131" s="445"/>
      <c r="CP131" s="445"/>
      <c r="CQ131" s="446"/>
      <c r="CR131" s="446"/>
      <c r="CS131" s="446"/>
      <c r="CT131" s="446"/>
      <c r="CU131" s="446"/>
      <c r="CV131" s="446"/>
      <c r="CW131" s="446"/>
      <c r="CX131" s="446"/>
      <c r="CY131" s="446"/>
      <c r="CZ131" s="446"/>
      <c r="DA131" s="447"/>
      <c r="DB131" s="447"/>
      <c r="DC131" s="447"/>
      <c r="DD131" s="447"/>
      <c r="DE131" s="447"/>
      <c r="DF131" s="447"/>
      <c r="DG131" s="447"/>
      <c r="DH131" s="447"/>
      <c r="DI131" s="447"/>
      <c r="DJ131" s="447"/>
      <c r="DK131" s="447"/>
      <c r="DL131" s="447"/>
      <c r="DM131" s="447"/>
      <c r="DN131" s="448"/>
      <c r="DO131" s="448"/>
      <c r="DP131" s="448"/>
      <c r="DQ131" s="448"/>
      <c r="DR131" s="448"/>
      <c r="DS131" s="448"/>
      <c r="DT131" s="448"/>
      <c r="DU131" s="448"/>
      <c r="DV131" s="448"/>
      <c r="DW131" s="448"/>
      <c r="DX131" s="448"/>
      <c r="DY131" s="448"/>
      <c r="DZ131" s="449"/>
      <c r="EA131" s="449"/>
      <c r="EB131" s="449"/>
      <c r="EC131" s="449"/>
      <c r="ED131" s="449"/>
      <c r="EE131" s="449"/>
      <c r="EF131" s="449"/>
      <c r="EG131" s="449"/>
      <c r="EH131" s="449"/>
      <c r="EI131" s="449"/>
      <c r="EJ131" s="449"/>
      <c r="EK131" s="449"/>
      <c r="EL131" s="449"/>
      <c r="EM131" s="450"/>
      <c r="EN131" s="450"/>
      <c r="EO131" s="450"/>
      <c r="EP131" s="450"/>
      <c r="EQ131" s="450"/>
      <c r="ER131" s="450"/>
      <c r="ES131" s="450"/>
      <c r="ET131" s="450"/>
      <c r="EU131" s="450"/>
      <c r="EV131" s="450"/>
      <c r="EW131" s="450"/>
      <c r="EX131" s="450"/>
      <c r="EY131" s="450"/>
      <c r="EZ131" s="450"/>
      <c r="FA131" s="444"/>
      <c r="FB131" s="444"/>
      <c r="FC131" s="444"/>
      <c r="FD131" s="444"/>
      <c r="FE131" s="444"/>
      <c r="FF131" s="444"/>
      <c r="FG131" s="444"/>
      <c r="FH131" s="444"/>
      <c r="FI131" s="444"/>
      <c r="FJ131" s="444"/>
      <c r="FK131" s="444"/>
      <c r="FL131" s="444"/>
      <c r="FM131" s="444"/>
      <c r="FN131" s="444"/>
      <c r="FO131" s="445"/>
      <c r="FP131" s="445"/>
      <c r="FQ131" s="445"/>
      <c r="FR131" s="445"/>
      <c r="FS131" s="445"/>
      <c r="FT131" s="445"/>
      <c r="FU131" s="445"/>
      <c r="FV131" s="445"/>
      <c r="FW131" s="445"/>
      <c r="FX131" s="445"/>
      <c r="FY131" s="445"/>
      <c r="FZ131" s="445"/>
      <c r="GA131" s="445"/>
      <c r="GB131" s="445"/>
      <c r="GC131" s="446"/>
      <c r="GD131" s="446"/>
      <c r="GE131" s="446"/>
      <c r="GF131" s="446"/>
      <c r="GG131" s="446"/>
      <c r="GH131" s="446"/>
      <c r="GI131" s="446"/>
      <c r="GJ131" s="446"/>
    </row>
    <row r="132" spans="1:192" s="541" customFormat="1" x14ac:dyDescent="0.25">
      <c r="A132" s="409"/>
      <c r="B132" s="584"/>
      <c r="C132" s="181"/>
      <c r="D132" s="557"/>
      <c r="E132" s="558"/>
      <c r="F132" s="575">
        <v>6</v>
      </c>
      <c r="G132" s="575"/>
      <c r="H132" s="576" t="str">
        <f t="array" aca="1" ref="H132" ca="1">INDEX(joueurs,SMALL(IF(participations=K132,ROW(INDIRECT("1:"&amp;ROWS(joueurs)))),COUNTIF(K$127:K132,K132)))</f>
        <v>Franck</v>
      </c>
      <c r="I132" s="576"/>
      <c r="J132" s="577"/>
      <c r="K132" s="578">
        <f>LARGE(participations,ROWS($1:6))</f>
        <v>84</v>
      </c>
      <c r="L132" s="579">
        <f t="shared" si="194"/>
        <v>0.61313868613138689</v>
      </c>
      <c r="M132" s="579"/>
      <c r="N132" s="555"/>
      <c r="O132" s="555"/>
      <c r="P132" s="568"/>
      <c r="Q132" s="568"/>
      <c r="R132" s="580"/>
      <c r="S132" s="580"/>
      <c r="T132" s="581"/>
      <c r="U132" s="581"/>
      <c r="V132" s="582"/>
      <c r="W132" s="582"/>
      <c r="X132" s="583"/>
      <c r="Y132" s="583"/>
      <c r="Z132" s="563"/>
      <c r="AA132" s="563"/>
      <c r="AB132" s="564"/>
      <c r="AC132" s="3517"/>
      <c r="AD132" s="3517"/>
      <c r="AE132" s="3518"/>
      <c r="AF132" s="3518"/>
      <c r="AG132" s="3519"/>
      <c r="AH132" s="3519"/>
      <c r="AI132" s="3520"/>
      <c r="AJ132" s="3520"/>
      <c r="AK132" s="3521"/>
      <c r="AL132" s="3521"/>
      <c r="AM132" s="3522"/>
      <c r="AN132" s="3522"/>
      <c r="AO132" s="3523"/>
      <c r="AP132" s="3523"/>
      <c r="AQ132" s="3517"/>
      <c r="AR132" s="3517"/>
      <c r="AS132" s="3518"/>
      <c r="AT132" s="3518"/>
      <c r="AU132" s="3519"/>
      <c r="AV132" s="3519"/>
      <c r="AW132" s="3520"/>
      <c r="AX132" s="3520"/>
      <c r="AY132" s="3524"/>
      <c r="AZ132" s="3524"/>
      <c r="BA132" s="3538"/>
      <c r="BB132" s="3538"/>
      <c r="BC132" s="439"/>
      <c r="BD132" s="439"/>
      <c r="BE132" s="439"/>
      <c r="BF132" s="438"/>
      <c r="BG132" s="438"/>
      <c r="BH132" s="438"/>
      <c r="BI132" s="438"/>
      <c r="BJ132" s="438"/>
      <c r="BK132" s="440"/>
      <c r="BL132" s="441"/>
      <c r="BM132" s="441"/>
      <c r="BN132" s="442"/>
      <c r="BO132" s="442"/>
      <c r="BP132" s="442"/>
      <c r="BQ132" s="442"/>
      <c r="BR132" s="442"/>
      <c r="BS132" s="442"/>
      <c r="BT132" s="442"/>
      <c r="BU132" s="442"/>
      <c r="BV132" s="443"/>
      <c r="BW132" s="443"/>
      <c r="BX132" s="444"/>
      <c r="BY132" s="444"/>
      <c r="BZ132" s="444"/>
      <c r="CA132" s="444"/>
      <c r="CB132" s="444"/>
      <c r="CC132" s="444"/>
      <c r="CD132" s="444"/>
      <c r="CE132" s="444"/>
      <c r="CF132" s="445"/>
      <c r="CG132" s="445"/>
      <c r="CH132" s="445"/>
      <c r="CI132" s="445"/>
      <c r="CJ132" s="445"/>
      <c r="CK132" s="445"/>
      <c r="CL132" s="445"/>
      <c r="CM132" s="445"/>
      <c r="CN132" s="445"/>
      <c r="CO132" s="445"/>
      <c r="CP132" s="445"/>
      <c r="CQ132" s="446"/>
      <c r="CR132" s="446"/>
      <c r="CS132" s="446"/>
      <c r="CT132" s="446"/>
      <c r="CU132" s="446"/>
      <c r="CV132" s="446"/>
      <c r="CW132" s="446"/>
      <c r="CX132" s="446"/>
      <c r="CY132" s="446"/>
      <c r="CZ132" s="446"/>
      <c r="DA132" s="447"/>
      <c r="DB132" s="447"/>
      <c r="DC132" s="447"/>
      <c r="DD132" s="447"/>
      <c r="DE132" s="447"/>
      <c r="DF132" s="447"/>
      <c r="DG132" s="447"/>
      <c r="DH132" s="447"/>
      <c r="DI132" s="447"/>
      <c r="DJ132" s="447"/>
      <c r="DK132" s="447"/>
      <c r="DL132" s="447"/>
      <c r="DM132" s="447"/>
      <c r="DN132" s="448"/>
      <c r="DO132" s="448"/>
      <c r="DP132" s="448"/>
      <c r="DQ132" s="448"/>
      <c r="DR132" s="448"/>
      <c r="DS132" s="448"/>
      <c r="DT132" s="448"/>
      <c r="DU132" s="448"/>
      <c r="DV132" s="448"/>
      <c r="DW132" s="448"/>
      <c r="DX132" s="448"/>
      <c r="DY132" s="448"/>
      <c r="DZ132" s="449"/>
      <c r="EA132" s="449"/>
      <c r="EB132" s="449"/>
      <c r="EC132" s="449"/>
      <c r="ED132" s="449"/>
      <c r="EE132" s="449"/>
      <c r="EF132" s="449"/>
      <c r="EG132" s="449"/>
      <c r="EH132" s="449"/>
      <c r="EI132" s="449"/>
      <c r="EJ132" s="449"/>
      <c r="EK132" s="449"/>
      <c r="EL132" s="449"/>
      <c r="EM132" s="450"/>
      <c r="EN132" s="450"/>
      <c r="EO132" s="450"/>
      <c r="EP132" s="450"/>
      <c r="EQ132" s="450"/>
      <c r="ER132" s="450"/>
      <c r="ES132" s="450"/>
      <c r="ET132" s="450"/>
      <c r="EU132" s="450"/>
      <c r="EV132" s="450"/>
      <c r="EW132" s="450"/>
      <c r="EX132" s="450"/>
      <c r="EY132" s="450"/>
      <c r="EZ132" s="450"/>
      <c r="FA132" s="444"/>
      <c r="FB132" s="444"/>
      <c r="FC132" s="444"/>
      <c r="FD132" s="444"/>
      <c r="FE132" s="444"/>
      <c r="FF132" s="444"/>
      <c r="FG132" s="444"/>
      <c r="FH132" s="444"/>
      <c r="FI132" s="444"/>
      <c r="FJ132" s="444"/>
      <c r="FK132" s="444"/>
      <c r="FL132" s="444"/>
      <c r="FM132" s="444"/>
      <c r="FN132" s="444"/>
      <c r="FO132" s="445"/>
      <c r="FP132" s="445"/>
      <c r="FQ132" s="445"/>
      <c r="FR132" s="445"/>
      <c r="FS132" s="445"/>
      <c r="FT132" s="445"/>
      <c r="FU132" s="445"/>
      <c r="FV132" s="445"/>
      <c r="FW132" s="445"/>
      <c r="FX132" s="445"/>
      <c r="FY132" s="445"/>
      <c r="FZ132" s="445"/>
      <c r="GA132" s="445"/>
      <c r="GB132" s="445"/>
      <c r="GC132" s="446"/>
      <c r="GD132" s="446"/>
      <c r="GE132" s="446"/>
      <c r="GF132" s="446"/>
      <c r="GG132" s="446"/>
      <c r="GH132" s="446"/>
      <c r="GI132" s="446"/>
      <c r="GJ132" s="446"/>
    </row>
    <row r="133" spans="1:192" s="541" customFormat="1" x14ac:dyDescent="0.25">
      <c r="A133" s="409"/>
      <c r="B133" s="584"/>
      <c r="C133" s="181"/>
      <c r="D133" s="557"/>
      <c r="E133" s="558"/>
      <c r="F133" s="575">
        <v>7</v>
      </c>
      <c r="G133" s="575"/>
      <c r="H133" s="576" t="str">
        <f t="array" aca="1" ref="H133" ca="1">INDEX(joueurs,SMALL(IF(participations=K133,ROW(INDIRECT("1:"&amp;ROWS(joueurs)))),COUNTIF(K$127:K133,K133)))</f>
        <v>Jonathan</v>
      </c>
      <c r="I133" s="576"/>
      <c r="J133" s="577"/>
      <c r="K133" s="578">
        <f>LARGE(participations,ROWS($1:7))</f>
        <v>74</v>
      </c>
      <c r="L133" s="579">
        <f t="shared" si="194"/>
        <v>0.54014598540145986</v>
      </c>
      <c r="M133" s="579"/>
      <c r="N133" s="555"/>
      <c r="O133" s="555"/>
      <c r="P133" s="568"/>
      <c r="Q133" s="568"/>
      <c r="R133" s="580"/>
      <c r="S133" s="580"/>
      <c r="T133" s="581"/>
      <c r="U133" s="581"/>
      <c r="V133" s="582"/>
      <c r="W133" s="582"/>
      <c r="X133" s="583"/>
      <c r="Y133" s="583"/>
      <c r="Z133" s="563"/>
      <c r="AA133" s="563"/>
      <c r="AB133" s="564"/>
      <c r="AC133" s="3517"/>
      <c r="AD133" s="3517"/>
      <c r="AE133" s="3518"/>
      <c r="AF133" s="3518"/>
      <c r="AG133" s="3519"/>
      <c r="AH133" s="3519"/>
      <c r="AI133" s="3520"/>
      <c r="AJ133" s="3520"/>
      <c r="AK133" s="3521"/>
      <c r="AL133" s="3521"/>
      <c r="AM133" s="3522"/>
      <c r="AN133" s="3522"/>
      <c r="AO133" s="3523"/>
      <c r="AP133" s="3523"/>
      <c r="AQ133" s="3517"/>
      <c r="AR133" s="3517"/>
      <c r="AS133" s="3518"/>
      <c r="AT133" s="3518"/>
      <c r="AU133" s="3519"/>
      <c r="AV133" s="3519"/>
      <c r="AW133" s="3520"/>
      <c r="AX133" s="3520"/>
      <c r="AY133" s="3524"/>
      <c r="AZ133" s="3524"/>
      <c r="BA133" s="3538"/>
      <c r="BB133" s="3538"/>
      <c r="BC133" s="439"/>
      <c r="BD133" s="439"/>
      <c r="BE133" s="439"/>
      <c r="BF133" s="438"/>
      <c r="BG133" s="438"/>
      <c r="BH133" s="438"/>
      <c r="BI133" s="438"/>
      <c r="BJ133" s="438"/>
      <c r="BK133" s="440"/>
      <c r="BL133" s="441"/>
      <c r="BM133" s="441"/>
      <c r="BN133" s="442"/>
      <c r="BO133" s="442"/>
      <c r="BP133" s="442"/>
      <c r="BQ133" s="442"/>
      <c r="BR133" s="442"/>
      <c r="BS133" s="442"/>
      <c r="BT133" s="442"/>
      <c r="BU133" s="442"/>
      <c r="BV133" s="443"/>
      <c r="BW133" s="443"/>
      <c r="BX133" s="444"/>
      <c r="BY133" s="444"/>
      <c r="BZ133" s="444"/>
      <c r="CA133" s="444"/>
      <c r="CB133" s="444"/>
      <c r="CC133" s="444"/>
      <c r="CD133" s="444"/>
      <c r="CE133" s="444"/>
      <c r="CF133" s="445"/>
      <c r="CG133" s="445"/>
      <c r="CH133" s="445"/>
      <c r="CI133" s="445"/>
      <c r="CJ133" s="445"/>
      <c r="CK133" s="445"/>
      <c r="CL133" s="445"/>
      <c r="CM133" s="445"/>
      <c r="CN133" s="445"/>
      <c r="CO133" s="445"/>
      <c r="CP133" s="445"/>
      <c r="CQ133" s="446"/>
      <c r="CR133" s="446"/>
      <c r="CS133" s="446"/>
      <c r="CT133" s="446"/>
      <c r="CU133" s="446"/>
      <c r="CV133" s="446"/>
      <c r="CW133" s="446"/>
      <c r="CX133" s="446"/>
      <c r="CY133" s="446"/>
      <c r="CZ133" s="446"/>
      <c r="DA133" s="447"/>
      <c r="DB133" s="447"/>
      <c r="DC133" s="447"/>
      <c r="DD133" s="447"/>
      <c r="DE133" s="447"/>
      <c r="DF133" s="447"/>
      <c r="DG133" s="447"/>
      <c r="DH133" s="447"/>
      <c r="DI133" s="447"/>
      <c r="DJ133" s="447"/>
      <c r="DK133" s="447"/>
      <c r="DL133" s="447"/>
      <c r="DM133" s="447"/>
      <c r="DN133" s="448"/>
      <c r="DO133" s="448"/>
      <c r="DP133" s="448"/>
      <c r="DQ133" s="448"/>
      <c r="DR133" s="448"/>
      <c r="DS133" s="448"/>
      <c r="DT133" s="448"/>
      <c r="DU133" s="448"/>
      <c r="DV133" s="448"/>
      <c r="DW133" s="448"/>
      <c r="DX133" s="448"/>
      <c r="DY133" s="448"/>
      <c r="DZ133" s="449"/>
      <c r="EA133" s="449"/>
      <c r="EB133" s="449"/>
      <c r="EC133" s="449"/>
      <c r="ED133" s="449"/>
      <c r="EE133" s="449"/>
      <c r="EF133" s="449"/>
      <c r="EG133" s="449"/>
      <c r="EH133" s="449"/>
      <c r="EI133" s="449"/>
      <c r="EJ133" s="449"/>
      <c r="EK133" s="449"/>
      <c r="EL133" s="449"/>
      <c r="EM133" s="450"/>
      <c r="EN133" s="450"/>
      <c r="EO133" s="450"/>
      <c r="EP133" s="450"/>
      <c r="EQ133" s="450"/>
      <c r="ER133" s="450"/>
      <c r="ES133" s="450"/>
      <c r="ET133" s="450"/>
      <c r="EU133" s="450"/>
      <c r="EV133" s="450"/>
      <c r="EW133" s="450"/>
      <c r="EX133" s="450"/>
      <c r="EY133" s="450"/>
      <c r="EZ133" s="450"/>
      <c r="FA133" s="444"/>
      <c r="FB133" s="444"/>
      <c r="FC133" s="444"/>
      <c r="FD133" s="444"/>
      <c r="FE133" s="444"/>
      <c r="FF133" s="444"/>
      <c r="FG133" s="444"/>
      <c r="FH133" s="444"/>
      <c r="FI133" s="444"/>
      <c r="FJ133" s="444"/>
      <c r="FK133" s="444"/>
      <c r="FL133" s="444"/>
      <c r="FM133" s="444"/>
      <c r="FN133" s="444"/>
      <c r="FO133" s="445"/>
      <c r="FP133" s="445"/>
      <c r="FQ133" s="445"/>
      <c r="FR133" s="445"/>
      <c r="FS133" s="445"/>
      <c r="FT133" s="445"/>
      <c r="FU133" s="445"/>
      <c r="FV133" s="445"/>
      <c r="FW133" s="445"/>
      <c r="FX133" s="445"/>
      <c r="FY133" s="445"/>
      <c r="FZ133" s="445"/>
      <c r="GA133" s="445"/>
      <c r="GB133" s="445"/>
      <c r="GC133" s="446"/>
      <c r="GD133" s="446"/>
      <c r="GE133" s="446"/>
      <c r="GF133" s="446"/>
      <c r="GG133" s="446"/>
      <c r="GH133" s="446"/>
      <c r="GI133" s="446"/>
      <c r="GJ133" s="446"/>
    </row>
    <row r="134" spans="1:192" s="541" customFormat="1" x14ac:dyDescent="0.25">
      <c r="A134" s="409"/>
      <c r="B134" s="584"/>
      <c r="C134" s="181"/>
      <c r="D134" s="557"/>
      <c r="E134" s="558"/>
      <c r="F134" s="575">
        <v>8</v>
      </c>
      <c r="G134" s="575"/>
      <c r="H134" s="576" t="str">
        <f t="array" aca="1" ref="H134" ca="1">INDEX(joueurs,SMALL(IF(participations=K134,ROW(INDIRECT("1:"&amp;ROWS(joueurs)))),COUNTIF(K$127:K134,K134)))</f>
        <v>Oliv</v>
      </c>
      <c r="I134" s="576"/>
      <c r="J134" s="577"/>
      <c r="K134" s="578">
        <f>LARGE(participations,ROWS($1:8))</f>
        <v>71</v>
      </c>
      <c r="L134" s="579">
        <f t="shared" si="194"/>
        <v>0.51824817518248179</v>
      </c>
      <c r="M134" s="579"/>
      <c r="N134" s="555"/>
      <c r="O134" s="555"/>
      <c r="P134" s="568"/>
      <c r="Q134" s="568"/>
      <c r="R134" s="580"/>
      <c r="S134" s="580"/>
      <c r="T134" s="581"/>
      <c r="U134" s="581"/>
      <c r="V134" s="582"/>
      <c r="W134" s="582"/>
      <c r="X134" s="583"/>
      <c r="Y134" s="583"/>
      <c r="Z134" s="563"/>
      <c r="AA134" s="563"/>
      <c r="AB134" s="564"/>
      <c r="AC134" s="3517"/>
      <c r="AD134" s="3517"/>
      <c r="AE134" s="3518"/>
      <c r="AF134" s="3518"/>
      <c r="AG134" s="3519"/>
      <c r="AH134" s="3519"/>
      <c r="AI134" s="3520"/>
      <c r="AJ134" s="3520"/>
      <c r="AK134" s="3521"/>
      <c r="AL134" s="3521"/>
      <c r="AM134" s="3522"/>
      <c r="AN134" s="3522"/>
      <c r="AO134" s="3523"/>
      <c r="AP134" s="3523"/>
      <c r="AQ134" s="3517"/>
      <c r="AR134" s="3517"/>
      <c r="AS134" s="3518"/>
      <c r="AT134" s="3518"/>
      <c r="AU134" s="3519"/>
      <c r="AV134" s="3519"/>
      <c r="AW134" s="3520"/>
      <c r="AX134" s="3520"/>
      <c r="AY134" s="3524"/>
      <c r="AZ134" s="3524"/>
      <c r="BA134" s="3538"/>
      <c r="BB134" s="3538"/>
      <c r="BC134" s="439"/>
      <c r="BD134" s="439"/>
      <c r="BE134" s="439"/>
      <c r="BF134" s="438"/>
      <c r="BG134" s="438"/>
      <c r="BH134" s="438"/>
      <c r="BI134" s="438"/>
      <c r="BJ134" s="438"/>
      <c r="BK134" s="440"/>
      <c r="BL134" s="441"/>
      <c r="BM134" s="441"/>
      <c r="BN134" s="442"/>
      <c r="BO134" s="442"/>
      <c r="BP134" s="442"/>
      <c r="BQ134" s="442"/>
      <c r="BR134" s="442"/>
      <c r="BS134" s="442"/>
      <c r="BT134" s="442"/>
      <c r="BU134" s="442"/>
      <c r="BV134" s="443"/>
      <c r="BW134" s="443"/>
      <c r="BX134" s="444"/>
      <c r="BY134" s="444"/>
      <c r="BZ134" s="444"/>
      <c r="CA134" s="444"/>
      <c r="CB134" s="444"/>
      <c r="CC134" s="444"/>
      <c r="CD134" s="444"/>
      <c r="CE134" s="444"/>
      <c r="CF134" s="445"/>
      <c r="CG134" s="445"/>
      <c r="CH134" s="445"/>
      <c r="CI134" s="445"/>
      <c r="CJ134" s="445"/>
      <c r="CK134" s="445"/>
      <c r="CL134" s="445"/>
      <c r="CM134" s="445"/>
      <c r="CN134" s="445"/>
      <c r="CO134" s="445"/>
      <c r="CP134" s="445"/>
      <c r="CQ134" s="446"/>
      <c r="CR134" s="446"/>
      <c r="CS134" s="446"/>
      <c r="CT134" s="446"/>
      <c r="CU134" s="446"/>
      <c r="CV134" s="446"/>
      <c r="CW134" s="446"/>
      <c r="CX134" s="446"/>
      <c r="CY134" s="446"/>
      <c r="CZ134" s="446"/>
      <c r="DA134" s="447"/>
      <c r="DB134" s="447"/>
      <c r="DC134" s="447"/>
      <c r="DD134" s="447"/>
      <c r="DE134" s="447"/>
      <c r="DF134" s="447"/>
      <c r="DG134" s="447"/>
      <c r="DH134" s="447"/>
      <c r="DI134" s="447"/>
      <c r="DJ134" s="447"/>
      <c r="DK134" s="447"/>
      <c r="DL134" s="447"/>
      <c r="DM134" s="447"/>
      <c r="DN134" s="448"/>
      <c r="DO134" s="448"/>
      <c r="DP134" s="448"/>
      <c r="DQ134" s="448"/>
      <c r="DR134" s="448"/>
      <c r="DS134" s="448"/>
      <c r="DT134" s="448"/>
      <c r="DU134" s="448"/>
      <c r="DV134" s="448"/>
      <c r="DW134" s="448"/>
      <c r="DX134" s="448"/>
      <c r="DY134" s="448"/>
      <c r="DZ134" s="449"/>
      <c r="EA134" s="449"/>
      <c r="EB134" s="449"/>
      <c r="EC134" s="449"/>
      <c r="ED134" s="449"/>
      <c r="EE134" s="449"/>
      <c r="EF134" s="449"/>
      <c r="EG134" s="449"/>
      <c r="EH134" s="449"/>
      <c r="EI134" s="449"/>
      <c r="EJ134" s="449"/>
      <c r="EK134" s="449"/>
      <c r="EL134" s="449"/>
      <c r="EM134" s="450"/>
      <c r="EN134" s="450"/>
      <c r="EO134" s="450"/>
      <c r="EP134" s="450"/>
      <c r="EQ134" s="450"/>
      <c r="ER134" s="450"/>
      <c r="ES134" s="450"/>
      <c r="ET134" s="450"/>
      <c r="EU134" s="450"/>
      <c r="EV134" s="450"/>
      <c r="EW134" s="450"/>
      <c r="EX134" s="450"/>
      <c r="EY134" s="450"/>
      <c r="EZ134" s="450"/>
      <c r="FA134" s="444"/>
      <c r="FB134" s="444"/>
      <c r="FC134" s="444"/>
      <c r="FD134" s="444"/>
      <c r="FE134" s="444"/>
      <c r="FF134" s="444"/>
      <c r="FG134" s="444"/>
      <c r="FH134" s="444"/>
      <c r="FI134" s="444"/>
      <c r="FJ134" s="444"/>
      <c r="FK134" s="444"/>
      <c r="FL134" s="444"/>
      <c r="FM134" s="444"/>
      <c r="FN134" s="444"/>
      <c r="FO134" s="445"/>
      <c r="FP134" s="445"/>
      <c r="FQ134" s="445"/>
      <c r="FR134" s="445"/>
      <c r="FS134" s="445"/>
      <c r="FT134" s="445"/>
      <c r="FU134" s="445"/>
      <c r="FV134" s="445"/>
      <c r="FW134" s="445"/>
      <c r="FX134" s="445"/>
      <c r="FY134" s="445"/>
      <c r="FZ134" s="445"/>
      <c r="GA134" s="445"/>
      <c r="GB134" s="445"/>
      <c r="GC134" s="446"/>
      <c r="GD134" s="446"/>
      <c r="GE134" s="446"/>
      <c r="GF134" s="446"/>
      <c r="GG134" s="446"/>
      <c r="GH134" s="446"/>
      <c r="GI134" s="446"/>
      <c r="GJ134" s="446"/>
    </row>
    <row r="135" spans="1:192" s="541" customFormat="1" x14ac:dyDescent="0.25">
      <c r="A135" s="409"/>
      <c r="B135" s="584"/>
      <c r="C135" s="181"/>
      <c r="D135" s="557"/>
      <c r="E135" s="558"/>
      <c r="F135" s="575">
        <v>9</v>
      </c>
      <c r="G135" s="575"/>
      <c r="H135" s="576" t="str">
        <f t="array" aca="1" ref="H135" ca="1">INDEX(joueurs,SMALL(IF(participations=K135,ROW(INDIRECT("1:"&amp;ROWS(joueurs)))),COUNTIF(K$127:K135,K135)))</f>
        <v>Pilou</v>
      </c>
      <c r="I135" s="576"/>
      <c r="J135" s="577"/>
      <c r="K135" s="578">
        <f>LARGE(participations,ROWS($1:9))</f>
        <v>70</v>
      </c>
      <c r="L135" s="579">
        <f t="shared" si="194"/>
        <v>0.51094890510948909</v>
      </c>
      <c r="M135" s="579"/>
      <c r="N135" s="555"/>
      <c r="O135" s="555"/>
      <c r="P135" s="568"/>
      <c r="Q135" s="568"/>
      <c r="R135" s="580"/>
      <c r="S135" s="580"/>
      <c r="T135" s="581"/>
      <c r="U135" s="581"/>
      <c r="V135" s="582"/>
      <c r="W135" s="582"/>
      <c r="X135" s="583"/>
      <c r="Y135" s="583"/>
      <c r="Z135" s="563"/>
      <c r="AA135" s="563"/>
      <c r="AB135" s="564"/>
      <c r="AC135" s="3517"/>
      <c r="AD135" s="3517"/>
      <c r="AE135" s="3518"/>
      <c r="AF135" s="3518"/>
      <c r="AG135" s="3519"/>
      <c r="AH135" s="3519"/>
      <c r="AI135" s="3520"/>
      <c r="AJ135" s="3520"/>
      <c r="AK135" s="3521"/>
      <c r="AL135" s="3521"/>
      <c r="AM135" s="3522"/>
      <c r="AN135" s="3522"/>
      <c r="AO135" s="3523"/>
      <c r="AP135" s="3523"/>
      <c r="AQ135" s="3517"/>
      <c r="AR135" s="3517"/>
      <c r="AS135" s="3518"/>
      <c r="AT135" s="3518"/>
      <c r="AU135" s="3519"/>
      <c r="AV135" s="3519"/>
      <c r="AW135" s="3520"/>
      <c r="AX135" s="3520"/>
      <c r="AY135" s="3524"/>
      <c r="AZ135" s="3524"/>
      <c r="BA135" s="3538"/>
      <c r="BB135" s="3538"/>
      <c r="BC135" s="439"/>
      <c r="BD135" s="439"/>
      <c r="BE135" s="439"/>
      <c r="BF135" s="438"/>
      <c r="BG135" s="438"/>
      <c r="BH135" s="438"/>
      <c r="BI135" s="438"/>
      <c r="BJ135" s="438"/>
      <c r="BK135" s="440"/>
      <c r="BL135" s="441"/>
      <c r="BM135" s="441"/>
      <c r="BN135" s="442"/>
      <c r="BO135" s="442"/>
      <c r="BP135" s="442"/>
      <c r="BQ135" s="442"/>
      <c r="BR135" s="442"/>
      <c r="BS135" s="442"/>
      <c r="BT135" s="442"/>
      <c r="BU135" s="442"/>
      <c r="BV135" s="443"/>
      <c r="BW135" s="443"/>
      <c r="BX135" s="444"/>
      <c r="BY135" s="444"/>
      <c r="BZ135" s="444"/>
      <c r="CA135" s="444"/>
      <c r="CB135" s="444"/>
      <c r="CC135" s="444"/>
      <c r="CD135" s="444"/>
      <c r="CE135" s="444"/>
      <c r="CF135" s="445"/>
      <c r="CG135" s="445"/>
      <c r="CH135" s="445"/>
      <c r="CI135" s="445"/>
      <c r="CJ135" s="445"/>
      <c r="CK135" s="445"/>
      <c r="CL135" s="445"/>
      <c r="CM135" s="445"/>
      <c r="CN135" s="445"/>
      <c r="CO135" s="445"/>
      <c r="CP135" s="445"/>
      <c r="CQ135" s="446"/>
      <c r="CR135" s="446"/>
      <c r="CS135" s="446"/>
      <c r="CT135" s="446"/>
      <c r="CU135" s="446"/>
      <c r="CV135" s="446"/>
      <c r="CW135" s="446"/>
      <c r="CX135" s="446"/>
      <c r="CY135" s="446"/>
      <c r="CZ135" s="446"/>
      <c r="DA135" s="447"/>
      <c r="DB135" s="447"/>
      <c r="DC135" s="447"/>
      <c r="DD135" s="447"/>
      <c r="DE135" s="447"/>
      <c r="DF135" s="447"/>
      <c r="DG135" s="447"/>
      <c r="DH135" s="447"/>
      <c r="DI135" s="447"/>
      <c r="DJ135" s="447"/>
      <c r="DK135" s="447"/>
      <c r="DL135" s="447"/>
      <c r="DM135" s="447"/>
      <c r="DN135" s="448"/>
      <c r="DO135" s="448"/>
      <c r="DP135" s="448"/>
      <c r="DQ135" s="448"/>
      <c r="DR135" s="448"/>
      <c r="DS135" s="448"/>
      <c r="DT135" s="448"/>
      <c r="DU135" s="448"/>
      <c r="DV135" s="448"/>
      <c r="DW135" s="448"/>
      <c r="DX135" s="448"/>
      <c r="DY135" s="448"/>
      <c r="DZ135" s="449"/>
      <c r="EA135" s="449"/>
      <c r="EB135" s="449"/>
      <c r="EC135" s="449"/>
      <c r="ED135" s="449"/>
      <c r="EE135" s="449"/>
      <c r="EF135" s="449"/>
      <c r="EG135" s="449"/>
      <c r="EH135" s="449"/>
      <c r="EI135" s="449"/>
      <c r="EJ135" s="449"/>
      <c r="EK135" s="449"/>
      <c r="EL135" s="449"/>
      <c r="EM135" s="450"/>
      <c r="EN135" s="450"/>
      <c r="EO135" s="450"/>
      <c r="EP135" s="450"/>
      <c r="EQ135" s="450"/>
      <c r="ER135" s="450"/>
      <c r="ES135" s="450"/>
      <c r="ET135" s="450"/>
      <c r="EU135" s="450"/>
      <c r="EV135" s="450"/>
      <c r="EW135" s="450"/>
      <c r="EX135" s="450"/>
      <c r="EY135" s="450"/>
      <c r="EZ135" s="450"/>
      <c r="FA135" s="444"/>
      <c r="FB135" s="444"/>
      <c r="FC135" s="444"/>
      <c r="FD135" s="444"/>
      <c r="FE135" s="444"/>
      <c r="FF135" s="444"/>
      <c r="FG135" s="444"/>
      <c r="FH135" s="444"/>
      <c r="FI135" s="444"/>
      <c r="FJ135" s="444"/>
      <c r="FK135" s="444"/>
      <c r="FL135" s="444"/>
      <c r="FM135" s="444"/>
      <c r="FN135" s="444"/>
      <c r="FO135" s="445"/>
      <c r="FP135" s="445"/>
      <c r="FQ135" s="445"/>
      <c r="FR135" s="445"/>
      <c r="FS135" s="445"/>
      <c r="FT135" s="445"/>
      <c r="FU135" s="445"/>
      <c r="FV135" s="445"/>
      <c r="FW135" s="445"/>
      <c r="FX135" s="445"/>
      <c r="FY135" s="445"/>
      <c r="FZ135" s="445"/>
      <c r="GA135" s="445"/>
      <c r="GB135" s="445"/>
      <c r="GC135" s="446"/>
      <c r="GD135" s="446"/>
      <c r="GE135" s="446"/>
      <c r="GF135" s="446"/>
      <c r="GG135" s="446"/>
      <c r="GH135" s="446"/>
      <c r="GI135" s="446"/>
      <c r="GJ135" s="446"/>
    </row>
    <row r="136" spans="1:192" s="541" customFormat="1" x14ac:dyDescent="0.25">
      <c r="A136" s="409"/>
      <c r="B136" s="584"/>
      <c r="C136" s="181"/>
      <c r="D136" s="557"/>
      <c r="E136" s="558"/>
      <c r="F136" s="575">
        <v>10</v>
      </c>
      <c r="G136" s="575"/>
      <c r="H136" s="576" t="str">
        <f t="array" aca="1" ref="H136" ca="1">INDEX(joueurs,SMALL(IF(participations=K136,ROW(INDIRECT("1:"&amp;ROWS(joueurs)))),COUNTIF(K$127:K136,K136)))</f>
        <v>Fabrice</v>
      </c>
      <c r="I136" s="576"/>
      <c r="J136" s="577"/>
      <c r="K136" s="578">
        <f>LARGE(participations,ROWS($1:10))</f>
        <v>66</v>
      </c>
      <c r="L136" s="579">
        <f t="shared" si="194"/>
        <v>0.48175182481751827</v>
      </c>
      <c r="M136" s="579"/>
      <c r="N136" s="555"/>
      <c r="O136" s="555"/>
      <c r="P136" s="568"/>
      <c r="Q136" s="568"/>
      <c r="R136" s="580"/>
      <c r="S136" s="580"/>
      <c r="T136" s="581"/>
      <c r="U136" s="581"/>
      <c r="V136" s="582"/>
      <c r="W136" s="582"/>
      <c r="X136" s="583"/>
      <c r="Y136" s="583"/>
      <c r="Z136" s="563"/>
      <c r="AA136" s="563"/>
      <c r="AB136" s="564"/>
      <c r="AC136" s="3517"/>
      <c r="AD136" s="3517"/>
      <c r="AE136" s="3518"/>
      <c r="AF136" s="3518"/>
      <c r="AG136" s="3519"/>
      <c r="AH136" s="3519"/>
      <c r="AI136" s="3520"/>
      <c r="AJ136" s="3520"/>
      <c r="AK136" s="3521"/>
      <c r="AL136" s="3521"/>
      <c r="AM136" s="3522"/>
      <c r="AN136" s="3522"/>
      <c r="AO136" s="3523"/>
      <c r="AP136" s="3523"/>
      <c r="AQ136" s="3517"/>
      <c r="AR136" s="3517"/>
      <c r="AS136" s="3518"/>
      <c r="AT136" s="3518"/>
      <c r="AU136" s="3519"/>
      <c r="AV136" s="3519"/>
      <c r="AW136" s="3520"/>
      <c r="AX136" s="3520"/>
      <c r="AY136" s="3524"/>
      <c r="AZ136" s="3524"/>
      <c r="BA136" s="3538"/>
      <c r="BB136" s="3538"/>
      <c r="BC136" s="439"/>
      <c r="BD136" s="439"/>
      <c r="BE136" s="439"/>
      <c r="BF136" s="438"/>
      <c r="BG136" s="438"/>
      <c r="BH136" s="438"/>
      <c r="BI136" s="438"/>
      <c r="BJ136" s="438"/>
      <c r="BK136" s="440"/>
      <c r="BL136" s="441"/>
      <c r="BM136" s="441"/>
      <c r="BN136" s="442"/>
      <c r="BO136" s="442"/>
      <c r="BP136" s="442"/>
      <c r="BQ136" s="442"/>
      <c r="BR136" s="442"/>
      <c r="BS136" s="442"/>
      <c r="BT136" s="442"/>
      <c r="BU136" s="442"/>
      <c r="BV136" s="443"/>
      <c r="BW136" s="443"/>
      <c r="BX136" s="444"/>
      <c r="BY136" s="444"/>
      <c r="BZ136" s="444"/>
      <c r="CA136" s="444"/>
      <c r="CB136" s="444"/>
      <c r="CC136" s="444"/>
      <c r="CD136" s="444"/>
      <c r="CE136" s="444"/>
      <c r="CF136" s="445"/>
      <c r="CG136" s="445"/>
      <c r="CH136" s="445"/>
      <c r="CI136" s="445"/>
      <c r="CJ136" s="445"/>
      <c r="CK136" s="445"/>
      <c r="CL136" s="445"/>
      <c r="CM136" s="445"/>
      <c r="CN136" s="445"/>
      <c r="CO136" s="445"/>
      <c r="CP136" s="445"/>
      <c r="CQ136" s="446"/>
      <c r="CR136" s="446"/>
      <c r="CS136" s="446"/>
      <c r="CT136" s="446"/>
      <c r="CU136" s="446"/>
      <c r="CV136" s="446"/>
      <c r="CW136" s="446"/>
      <c r="CX136" s="446"/>
      <c r="CY136" s="446"/>
      <c r="CZ136" s="446"/>
      <c r="DA136" s="447"/>
      <c r="DB136" s="447"/>
      <c r="DC136" s="447"/>
      <c r="DD136" s="447"/>
      <c r="DE136" s="447"/>
      <c r="DF136" s="447"/>
      <c r="DG136" s="447"/>
      <c r="DH136" s="447"/>
      <c r="DI136" s="447"/>
      <c r="DJ136" s="447"/>
      <c r="DK136" s="447"/>
      <c r="DL136" s="447"/>
      <c r="DM136" s="447"/>
      <c r="DN136" s="448"/>
      <c r="DO136" s="448"/>
      <c r="DP136" s="448"/>
      <c r="DQ136" s="448"/>
      <c r="DR136" s="448"/>
      <c r="DS136" s="448"/>
      <c r="DT136" s="448"/>
      <c r="DU136" s="448"/>
      <c r="DV136" s="448"/>
      <c r="DW136" s="448"/>
      <c r="DX136" s="448"/>
      <c r="DY136" s="448"/>
      <c r="DZ136" s="449"/>
      <c r="EA136" s="449"/>
      <c r="EB136" s="449"/>
      <c r="EC136" s="449"/>
      <c r="ED136" s="449"/>
      <c r="EE136" s="449"/>
      <c r="EF136" s="449"/>
      <c r="EG136" s="449"/>
      <c r="EH136" s="449"/>
      <c r="EI136" s="449"/>
      <c r="EJ136" s="449"/>
      <c r="EK136" s="449"/>
      <c r="EL136" s="449"/>
      <c r="EM136" s="450"/>
      <c r="EN136" s="450"/>
      <c r="EO136" s="450"/>
      <c r="EP136" s="450"/>
      <c r="EQ136" s="450"/>
      <c r="ER136" s="450"/>
      <c r="ES136" s="450"/>
      <c r="ET136" s="450"/>
      <c r="EU136" s="450"/>
      <c r="EV136" s="450"/>
      <c r="EW136" s="450"/>
      <c r="EX136" s="450"/>
      <c r="EY136" s="450"/>
      <c r="EZ136" s="450"/>
      <c r="FA136" s="444"/>
      <c r="FB136" s="444"/>
      <c r="FC136" s="444"/>
      <c r="FD136" s="444"/>
      <c r="FE136" s="444"/>
      <c r="FF136" s="444"/>
      <c r="FG136" s="444"/>
      <c r="FH136" s="444"/>
      <c r="FI136" s="444"/>
      <c r="FJ136" s="444"/>
      <c r="FK136" s="444"/>
      <c r="FL136" s="444"/>
      <c r="FM136" s="444"/>
      <c r="FN136" s="444"/>
      <c r="FO136" s="445"/>
      <c r="FP136" s="445"/>
      <c r="FQ136" s="445"/>
      <c r="FR136" s="445"/>
      <c r="FS136" s="445"/>
      <c r="FT136" s="445"/>
      <c r="FU136" s="445"/>
      <c r="FV136" s="445"/>
      <c r="FW136" s="445"/>
      <c r="FX136" s="445"/>
      <c r="FY136" s="445"/>
      <c r="FZ136" s="445"/>
      <c r="GA136" s="445"/>
      <c r="GB136" s="445"/>
      <c r="GC136" s="446"/>
      <c r="GD136" s="446"/>
      <c r="GE136" s="446"/>
      <c r="GF136" s="446"/>
      <c r="GG136" s="446"/>
      <c r="GH136" s="446"/>
      <c r="GI136" s="446"/>
      <c r="GJ136" s="446"/>
    </row>
    <row r="137" spans="1:192" s="541" customFormat="1" x14ac:dyDescent="0.25">
      <c r="A137" s="409"/>
      <c r="B137" s="584"/>
      <c r="C137" s="181"/>
      <c r="D137" s="557"/>
      <c r="E137" s="558"/>
      <c r="F137" s="585"/>
      <c r="G137" s="580"/>
      <c r="H137" s="580"/>
      <c r="I137" s="580"/>
      <c r="J137" s="586"/>
      <c r="K137" s="587"/>
      <c r="L137" s="587"/>
      <c r="M137" s="587"/>
      <c r="N137" s="555"/>
      <c r="O137" s="555"/>
      <c r="P137" s="568"/>
      <c r="Q137" s="568"/>
      <c r="R137" s="580"/>
      <c r="S137" s="580"/>
      <c r="T137" s="581"/>
      <c r="U137" s="581"/>
      <c r="V137" s="582"/>
      <c r="W137" s="582"/>
      <c r="X137" s="583"/>
      <c r="Y137" s="583"/>
      <c r="Z137" s="563"/>
      <c r="AA137" s="563"/>
      <c r="AB137" s="564"/>
      <c r="AC137" s="3517"/>
      <c r="AD137" s="3517"/>
      <c r="AE137" s="3518"/>
      <c r="AF137" s="3518"/>
      <c r="AG137" s="3519"/>
      <c r="AH137" s="3519"/>
      <c r="AI137" s="3520"/>
      <c r="AJ137" s="3520"/>
      <c r="AK137" s="3521"/>
      <c r="AL137" s="3521"/>
      <c r="AM137" s="3522"/>
      <c r="AN137" s="3522"/>
      <c r="AO137" s="3523"/>
      <c r="AP137" s="3523"/>
      <c r="AQ137" s="3517"/>
      <c r="AR137" s="3517"/>
      <c r="AS137" s="3518"/>
      <c r="AT137" s="3518"/>
      <c r="AU137" s="3519"/>
      <c r="AV137" s="3519"/>
      <c r="AW137" s="3520"/>
      <c r="AX137" s="3520"/>
      <c r="AY137" s="3524"/>
      <c r="AZ137" s="3524"/>
      <c r="BA137" s="3538"/>
      <c r="BB137" s="3538"/>
      <c r="BC137" s="439"/>
      <c r="BD137" s="439"/>
      <c r="BE137" s="439"/>
      <c r="BF137" s="438"/>
      <c r="BG137" s="438"/>
      <c r="BH137" s="438"/>
      <c r="BI137" s="438"/>
      <c r="BJ137" s="438"/>
      <c r="BK137" s="440"/>
      <c r="BL137" s="441"/>
      <c r="BM137" s="441"/>
      <c r="BN137" s="442"/>
      <c r="BO137" s="442"/>
      <c r="BP137" s="442"/>
      <c r="BQ137" s="442"/>
      <c r="BR137" s="442"/>
      <c r="BS137" s="442"/>
      <c r="BT137" s="442"/>
      <c r="BU137" s="442"/>
      <c r="BV137" s="443"/>
      <c r="BW137" s="443"/>
      <c r="BX137" s="444"/>
      <c r="BY137" s="444"/>
      <c r="BZ137" s="444"/>
      <c r="CA137" s="444"/>
      <c r="CB137" s="444"/>
      <c r="CC137" s="444"/>
      <c r="CD137" s="444"/>
      <c r="CE137" s="444"/>
      <c r="CF137" s="445"/>
      <c r="CG137" s="445"/>
      <c r="CH137" s="445"/>
      <c r="CI137" s="445"/>
      <c r="CJ137" s="445"/>
      <c r="CK137" s="445"/>
      <c r="CL137" s="445"/>
      <c r="CM137" s="445"/>
      <c r="CN137" s="445"/>
      <c r="CO137" s="445"/>
      <c r="CP137" s="445"/>
      <c r="CQ137" s="446"/>
      <c r="CR137" s="446"/>
      <c r="CS137" s="446"/>
      <c r="CT137" s="446"/>
      <c r="CU137" s="446"/>
      <c r="CV137" s="446"/>
      <c r="CW137" s="446"/>
      <c r="CX137" s="446"/>
      <c r="CY137" s="446"/>
      <c r="CZ137" s="446"/>
      <c r="DA137" s="447"/>
      <c r="DB137" s="447"/>
      <c r="DC137" s="447"/>
      <c r="DD137" s="447"/>
      <c r="DE137" s="447"/>
      <c r="DF137" s="447"/>
      <c r="DG137" s="447"/>
      <c r="DH137" s="447"/>
      <c r="DI137" s="447"/>
      <c r="DJ137" s="447"/>
      <c r="DK137" s="447"/>
      <c r="DL137" s="447"/>
      <c r="DM137" s="447"/>
      <c r="DN137" s="448"/>
      <c r="DO137" s="448"/>
      <c r="DP137" s="448"/>
      <c r="DQ137" s="448"/>
      <c r="DR137" s="448"/>
      <c r="DS137" s="448"/>
      <c r="DT137" s="448"/>
      <c r="DU137" s="448"/>
      <c r="DV137" s="448"/>
      <c r="DW137" s="448"/>
      <c r="DX137" s="448"/>
      <c r="DY137" s="448"/>
      <c r="DZ137" s="449"/>
      <c r="EA137" s="449"/>
      <c r="EB137" s="449"/>
      <c r="EC137" s="449"/>
      <c r="ED137" s="449"/>
      <c r="EE137" s="449"/>
      <c r="EF137" s="449"/>
      <c r="EG137" s="449"/>
      <c r="EH137" s="449"/>
      <c r="EI137" s="449"/>
      <c r="EJ137" s="449"/>
      <c r="EK137" s="449"/>
      <c r="EL137" s="449"/>
      <c r="EM137" s="450"/>
      <c r="EN137" s="450"/>
      <c r="EO137" s="450"/>
      <c r="EP137" s="450"/>
      <c r="EQ137" s="450"/>
      <c r="ER137" s="450"/>
      <c r="ES137" s="450"/>
      <c r="ET137" s="450"/>
      <c r="EU137" s="450"/>
      <c r="EV137" s="450"/>
      <c r="EW137" s="450"/>
      <c r="EX137" s="450"/>
      <c r="EY137" s="450"/>
      <c r="EZ137" s="450"/>
      <c r="FA137" s="444"/>
      <c r="FB137" s="444"/>
      <c r="FC137" s="444"/>
      <c r="FD137" s="444"/>
      <c r="FE137" s="444"/>
      <c r="FF137" s="444"/>
      <c r="FG137" s="444"/>
      <c r="FH137" s="444"/>
      <c r="FI137" s="444"/>
      <c r="FJ137" s="444"/>
      <c r="FK137" s="444"/>
      <c r="FL137" s="444"/>
      <c r="FM137" s="444"/>
      <c r="FN137" s="444"/>
      <c r="FO137" s="445"/>
      <c r="FP137" s="445"/>
      <c r="FQ137" s="445"/>
      <c r="FR137" s="445"/>
      <c r="FS137" s="445"/>
      <c r="FT137" s="445"/>
      <c r="FU137" s="445"/>
      <c r="FV137" s="445"/>
      <c r="FW137" s="445"/>
      <c r="FX137" s="445"/>
      <c r="FY137" s="445"/>
      <c r="FZ137" s="445"/>
      <c r="GA137" s="445"/>
      <c r="GB137" s="445"/>
      <c r="GC137" s="446"/>
      <c r="GD137" s="446"/>
      <c r="GE137" s="446"/>
      <c r="GF137" s="446"/>
      <c r="GG137" s="446"/>
      <c r="GH137" s="446"/>
      <c r="GI137" s="446"/>
      <c r="GJ137" s="446"/>
    </row>
    <row r="138" spans="1:192" s="541" customFormat="1" x14ac:dyDescent="0.25">
      <c r="A138" s="409"/>
      <c r="B138" s="584"/>
      <c r="C138" s="181"/>
      <c r="D138" s="557"/>
      <c r="E138" s="558"/>
      <c r="F138" s="588" t="s">
        <v>261</v>
      </c>
      <c r="G138" s="588"/>
      <c r="H138" s="588"/>
      <c r="I138" s="588"/>
      <c r="J138" s="588"/>
      <c r="K138" s="588"/>
      <c r="L138" s="589"/>
      <c r="M138" s="588"/>
      <c r="N138" s="555"/>
      <c r="O138" s="555"/>
      <c r="P138" s="568"/>
      <c r="Q138" s="568"/>
      <c r="R138" s="580"/>
      <c r="S138" s="580"/>
      <c r="T138" s="581"/>
      <c r="U138" s="581"/>
      <c r="V138" s="582"/>
      <c r="W138" s="582"/>
      <c r="X138" s="583"/>
      <c r="Y138" s="583"/>
      <c r="Z138" s="563"/>
      <c r="AA138" s="563"/>
      <c r="AB138" s="564"/>
      <c r="AC138" s="3517"/>
      <c r="AD138" s="3517"/>
      <c r="AE138" s="3518"/>
      <c r="AF138" s="3518"/>
      <c r="AG138" s="3519"/>
      <c r="AH138" s="3519"/>
      <c r="AI138" s="3520"/>
      <c r="AJ138" s="3520"/>
      <c r="AK138" s="3521"/>
      <c r="AL138" s="3521"/>
      <c r="AM138" s="3522"/>
      <c r="AN138" s="3522"/>
      <c r="AO138" s="3523"/>
      <c r="AP138" s="3523"/>
      <c r="AQ138" s="3517"/>
      <c r="AR138" s="3517"/>
      <c r="AS138" s="3518"/>
      <c r="AT138" s="3518"/>
      <c r="AU138" s="3519"/>
      <c r="AV138" s="3519"/>
      <c r="AW138" s="3520"/>
      <c r="AX138" s="3520"/>
      <c r="AY138" s="3524"/>
      <c r="AZ138" s="3524"/>
      <c r="BA138" s="3538"/>
      <c r="BB138" s="3538"/>
      <c r="BC138" s="439"/>
      <c r="BD138" s="439"/>
      <c r="BE138" s="439"/>
      <c r="BF138" s="438"/>
      <c r="BG138" s="438"/>
      <c r="BH138" s="438"/>
      <c r="BI138" s="438"/>
      <c r="BJ138" s="438"/>
      <c r="BK138" s="440"/>
      <c r="BL138" s="441"/>
      <c r="BM138" s="441"/>
      <c r="BN138" s="442"/>
      <c r="BO138" s="442"/>
      <c r="BP138" s="442"/>
      <c r="BQ138" s="442"/>
      <c r="BR138" s="442"/>
      <c r="BS138" s="442"/>
      <c r="BT138" s="442"/>
      <c r="BU138" s="442"/>
      <c r="BV138" s="443"/>
      <c r="BW138" s="443"/>
      <c r="BX138" s="444"/>
      <c r="BY138" s="444"/>
      <c r="BZ138" s="444"/>
      <c r="CA138" s="444"/>
      <c r="CB138" s="444"/>
      <c r="CC138" s="444"/>
      <c r="CD138" s="444"/>
      <c r="CE138" s="444"/>
      <c r="CF138" s="445"/>
      <c r="CG138" s="445"/>
      <c r="CH138" s="445"/>
      <c r="CI138" s="445"/>
      <c r="CJ138" s="445"/>
      <c r="CK138" s="445"/>
      <c r="CL138" s="445"/>
      <c r="CM138" s="445"/>
      <c r="CN138" s="445"/>
      <c r="CO138" s="445"/>
      <c r="CP138" s="445"/>
      <c r="CQ138" s="446"/>
      <c r="CR138" s="446"/>
      <c r="CS138" s="446"/>
      <c r="CT138" s="446"/>
      <c r="CU138" s="446"/>
      <c r="CV138" s="446"/>
      <c r="CW138" s="446"/>
      <c r="CX138" s="446"/>
      <c r="CY138" s="446"/>
      <c r="CZ138" s="446"/>
      <c r="DA138" s="447"/>
      <c r="DB138" s="447"/>
      <c r="DC138" s="447"/>
      <c r="DD138" s="447"/>
      <c r="DE138" s="447"/>
      <c r="DF138" s="447"/>
      <c r="DG138" s="447"/>
      <c r="DH138" s="447"/>
      <c r="DI138" s="447"/>
      <c r="DJ138" s="447"/>
      <c r="DK138" s="447"/>
      <c r="DL138" s="447"/>
      <c r="DM138" s="447"/>
      <c r="DN138" s="448"/>
      <c r="DO138" s="448"/>
      <c r="DP138" s="448"/>
      <c r="DQ138" s="448"/>
      <c r="DR138" s="448"/>
      <c r="DS138" s="448"/>
      <c r="DT138" s="448"/>
      <c r="DU138" s="448"/>
      <c r="DV138" s="448"/>
      <c r="DW138" s="448"/>
      <c r="DX138" s="448"/>
      <c r="DY138" s="448"/>
      <c r="DZ138" s="449"/>
      <c r="EA138" s="449"/>
      <c r="EB138" s="449"/>
      <c r="EC138" s="449"/>
      <c r="ED138" s="449"/>
      <c r="EE138" s="449"/>
      <c r="EF138" s="449"/>
      <c r="EG138" s="449"/>
      <c r="EH138" s="449"/>
      <c r="EI138" s="449"/>
      <c r="EJ138" s="449"/>
      <c r="EK138" s="449"/>
      <c r="EL138" s="449"/>
      <c r="EM138" s="450"/>
      <c r="EN138" s="450"/>
      <c r="EO138" s="450"/>
      <c r="EP138" s="450"/>
      <c r="EQ138" s="450"/>
      <c r="ER138" s="450"/>
      <c r="ES138" s="450"/>
      <c r="ET138" s="450"/>
      <c r="EU138" s="450"/>
      <c r="EV138" s="450"/>
      <c r="EW138" s="450"/>
      <c r="EX138" s="450"/>
      <c r="EY138" s="450"/>
      <c r="EZ138" s="450"/>
      <c r="FA138" s="444"/>
      <c r="FB138" s="444"/>
      <c r="FC138" s="444"/>
      <c r="FD138" s="444"/>
      <c r="FE138" s="444"/>
      <c r="FF138" s="444"/>
      <c r="FG138" s="444"/>
      <c r="FH138" s="444"/>
      <c r="FI138" s="444"/>
      <c r="FJ138" s="444"/>
      <c r="FK138" s="444"/>
      <c r="FL138" s="444"/>
      <c r="FM138" s="444"/>
      <c r="FN138" s="444"/>
      <c r="FO138" s="445"/>
      <c r="FP138" s="445"/>
      <c r="FQ138" s="445"/>
      <c r="FR138" s="445"/>
      <c r="FS138" s="445"/>
      <c r="FT138" s="445"/>
      <c r="FU138" s="445"/>
      <c r="FV138" s="445"/>
      <c r="FW138" s="445"/>
      <c r="FX138" s="445"/>
      <c r="FY138" s="445"/>
      <c r="FZ138" s="445"/>
      <c r="GA138" s="445"/>
      <c r="GB138" s="445"/>
      <c r="GC138" s="446"/>
      <c r="GD138" s="446"/>
      <c r="GE138" s="446"/>
      <c r="GF138" s="446"/>
      <c r="GG138" s="446"/>
      <c r="GH138" s="446"/>
      <c r="GI138" s="446"/>
      <c r="GJ138" s="446"/>
    </row>
    <row r="139" spans="1:192" s="541" customFormat="1" x14ac:dyDescent="0.25">
      <c r="A139" s="409"/>
      <c r="B139" s="574"/>
      <c r="C139" s="437"/>
      <c r="D139" s="557"/>
      <c r="E139" s="558"/>
      <c r="F139" s="590">
        <v>1</v>
      </c>
      <c r="G139" s="591"/>
      <c r="H139" s="592" t="str">
        <f t="array" aca="1" ref="H139" ca="1">INDEX(joueurs,SMALL(IF(victoires=K139,ROW(INDIRECT("1:"&amp;ROWS(joueurs)))),COUNTIF(K$139:K139,K139)))</f>
        <v>Franck-David</v>
      </c>
      <c r="I139" s="592"/>
      <c r="J139" s="593"/>
      <c r="K139" s="594">
        <f>LARGE(victoires,ROWS($1:1))</f>
        <v>19</v>
      </c>
      <c r="L139" s="595">
        <f t="shared" ref="L139:L148" ca="1" si="195">INDEX($B$7:$H$108,MATCH(H139,$B$7:$B$108,0),7)</f>
        <v>0.19387755102040816</v>
      </c>
      <c r="M139" s="596"/>
      <c r="N139" s="555"/>
      <c r="O139" s="555"/>
      <c r="P139" s="568"/>
      <c r="Q139" s="568"/>
      <c r="R139" s="565"/>
      <c r="S139" s="566"/>
      <c r="T139" s="567"/>
      <c r="U139" s="567"/>
      <c r="V139" s="562"/>
      <c r="W139" s="139"/>
      <c r="X139" s="145"/>
      <c r="Y139" s="145"/>
      <c r="Z139" s="396"/>
      <c r="AA139" s="563"/>
      <c r="AB139" s="564"/>
      <c r="AC139" s="3517"/>
      <c r="AD139" s="3517"/>
      <c r="AE139" s="3518"/>
      <c r="AF139" s="3518"/>
      <c r="AG139" s="3519"/>
      <c r="AH139" s="3519"/>
      <c r="AI139" s="3520"/>
      <c r="AJ139" s="3520"/>
      <c r="AK139" s="3521"/>
      <c r="AL139" s="3521"/>
      <c r="AM139" s="3522"/>
      <c r="AN139" s="3522"/>
      <c r="AO139" s="3523"/>
      <c r="AP139" s="3523"/>
      <c r="AQ139" s="3517"/>
      <c r="AR139" s="3517"/>
      <c r="AS139" s="3518"/>
      <c r="AT139" s="3518"/>
      <c r="AU139" s="3519"/>
      <c r="AV139" s="3519"/>
      <c r="AW139" s="3520"/>
      <c r="AX139" s="3520"/>
      <c r="AY139" s="3524"/>
      <c r="AZ139" s="3524"/>
      <c r="BA139" s="3538"/>
      <c r="BB139" s="3538"/>
      <c r="BC139" s="439"/>
      <c r="BD139" s="439"/>
      <c r="BE139" s="439"/>
      <c r="BF139" s="438"/>
      <c r="BG139" s="438"/>
      <c r="BH139" s="438"/>
      <c r="BI139" s="438"/>
      <c r="BJ139" s="438"/>
      <c r="BK139" s="440"/>
      <c r="BL139" s="441"/>
      <c r="BM139" s="441"/>
      <c r="BN139" s="442"/>
      <c r="BO139" s="442"/>
      <c r="BP139" s="442"/>
      <c r="BQ139" s="442"/>
      <c r="BR139" s="442"/>
      <c r="BS139" s="442"/>
      <c r="BT139" s="442"/>
      <c r="BU139" s="442"/>
      <c r="BV139" s="443"/>
      <c r="BW139" s="443"/>
      <c r="BX139" s="444"/>
      <c r="BY139" s="444"/>
      <c r="BZ139" s="444"/>
      <c r="CA139" s="444"/>
      <c r="CB139" s="444"/>
      <c r="CC139" s="444"/>
      <c r="CD139" s="444"/>
      <c r="CE139" s="444"/>
      <c r="CF139" s="445"/>
      <c r="CG139" s="445"/>
      <c r="CH139" s="445"/>
      <c r="CI139" s="445"/>
      <c r="CJ139" s="445"/>
      <c r="CK139" s="445"/>
      <c r="CL139" s="445"/>
      <c r="CM139" s="445"/>
      <c r="CN139" s="445"/>
      <c r="CO139" s="445"/>
      <c r="CP139" s="445"/>
      <c r="CQ139" s="446"/>
      <c r="CR139" s="446"/>
      <c r="CS139" s="446"/>
      <c r="CT139" s="446"/>
      <c r="CU139" s="446"/>
      <c r="CV139" s="446"/>
      <c r="CW139" s="446"/>
      <c r="CX139" s="446"/>
      <c r="CY139" s="446"/>
      <c r="CZ139" s="446"/>
      <c r="DA139" s="447"/>
      <c r="DB139" s="447"/>
      <c r="DC139" s="447"/>
      <c r="DD139" s="447"/>
      <c r="DE139" s="447"/>
      <c r="DF139" s="447"/>
      <c r="DG139" s="447"/>
      <c r="DH139" s="447"/>
      <c r="DI139" s="447"/>
      <c r="DJ139" s="447"/>
      <c r="DK139" s="447"/>
      <c r="DL139" s="447"/>
      <c r="DM139" s="447"/>
      <c r="DN139" s="448"/>
      <c r="DO139" s="448"/>
      <c r="DP139" s="448"/>
      <c r="DQ139" s="448"/>
      <c r="DR139" s="448"/>
      <c r="DS139" s="448"/>
      <c r="DT139" s="448"/>
      <c r="DU139" s="448"/>
      <c r="DV139" s="448"/>
      <c r="DW139" s="448"/>
      <c r="DX139" s="448"/>
      <c r="DY139" s="448"/>
      <c r="DZ139" s="449"/>
      <c r="EA139" s="449"/>
      <c r="EB139" s="449"/>
      <c r="EC139" s="449"/>
      <c r="ED139" s="449"/>
      <c r="EE139" s="449"/>
      <c r="EF139" s="449"/>
      <c r="EG139" s="449"/>
      <c r="EH139" s="449"/>
      <c r="EI139" s="449"/>
      <c r="EJ139" s="449"/>
      <c r="EK139" s="449"/>
      <c r="EL139" s="449"/>
      <c r="EM139" s="450"/>
      <c r="EN139" s="450"/>
      <c r="EO139" s="450"/>
      <c r="EP139" s="450"/>
      <c r="EQ139" s="450"/>
      <c r="ER139" s="450"/>
      <c r="ES139" s="450"/>
      <c r="ET139" s="450"/>
      <c r="EU139" s="450"/>
      <c r="EV139" s="450"/>
      <c r="EW139" s="450"/>
      <c r="EX139" s="450"/>
      <c r="EY139" s="450"/>
      <c r="EZ139" s="450"/>
      <c r="FA139" s="444"/>
      <c r="FB139" s="444"/>
      <c r="FC139" s="444"/>
      <c r="FD139" s="444"/>
      <c r="FE139" s="444"/>
      <c r="FF139" s="444"/>
      <c r="FG139" s="444"/>
      <c r="FH139" s="444"/>
      <c r="FI139" s="444"/>
      <c r="FJ139" s="444"/>
      <c r="FK139" s="444"/>
      <c r="FL139" s="444"/>
      <c r="FM139" s="444"/>
      <c r="FN139" s="444"/>
      <c r="FO139" s="445"/>
      <c r="FP139" s="445"/>
      <c r="FQ139" s="445"/>
      <c r="FR139" s="445"/>
      <c r="FS139" s="445"/>
      <c r="FT139" s="445"/>
      <c r="FU139" s="445"/>
      <c r="FV139" s="445"/>
      <c r="FW139" s="445"/>
      <c r="FX139" s="445"/>
      <c r="FY139" s="445"/>
      <c r="FZ139" s="445"/>
      <c r="GA139" s="445"/>
      <c r="GB139" s="445"/>
      <c r="GC139" s="446"/>
      <c r="GD139" s="446"/>
      <c r="GE139" s="446"/>
      <c r="GF139" s="446"/>
      <c r="GG139" s="446"/>
      <c r="GH139" s="446"/>
      <c r="GI139" s="446"/>
      <c r="GJ139" s="446"/>
    </row>
    <row r="140" spans="1:192" s="541" customFormat="1" x14ac:dyDescent="0.25">
      <c r="A140" s="409"/>
      <c r="B140" s="584"/>
      <c r="C140" s="181"/>
      <c r="D140" s="557"/>
      <c r="E140" s="558"/>
      <c r="F140" s="590">
        <v>2</v>
      </c>
      <c r="G140" s="591"/>
      <c r="H140" s="592" t="str">
        <f t="array" aca="1" ref="H140" ca="1">INDEX(joueurs,SMALL(IF(victoires=K140,ROW(INDIRECT("1:"&amp;ROWS(joueurs)))),COUNTIF(K$139:K140,K140)))</f>
        <v>Rob</v>
      </c>
      <c r="I140" s="592"/>
      <c r="J140" s="593"/>
      <c r="K140" s="594">
        <f>LARGE(victoires,ROWS($1:2))</f>
        <v>13</v>
      </c>
      <c r="L140" s="595">
        <f t="shared" ca="1" si="195"/>
        <v>0.12264150943396226</v>
      </c>
      <c r="M140" s="596"/>
      <c r="N140" s="555"/>
      <c r="O140" s="555"/>
      <c r="P140" s="568"/>
      <c r="Q140" s="568"/>
      <c r="R140" s="565"/>
      <c r="S140" s="566"/>
      <c r="T140" s="567"/>
      <c r="U140" s="567"/>
      <c r="V140" s="562"/>
      <c r="W140" s="139"/>
      <c r="X140" s="145"/>
      <c r="Y140" s="145"/>
      <c r="Z140" s="396"/>
      <c r="AA140" s="563"/>
      <c r="AB140" s="564"/>
      <c r="AC140" s="3517"/>
      <c r="AD140" s="3517"/>
      <c r="AE140" s="3518"/>
      <c r="AF140" s="3518"/>
      <c r="AG140" s="3519"/>
      <c r="AH140" s="3519"/>
      <c r="AI140" s="3520"/>
      <c r="AJ140" s="3520"/>
      <c r="AK140" s="3521"/>
      <c r="AL140" s="3521"/>
      <c r="AM140" s="3522"/>
      <c r="AN140" s="3522"/>
      <c r="AO140" s="3523"/>
      <c r="AP140" s="3523"/>
      <c r="AQ140" s="3517"/>
      <c r="AR140" s="3517"/>
      <c r="AS140" s="3518"/>
      <c r="AT140" s="3518"/>
      <c r="AU140" s="3519"/>
      <c r="AV140" s="3519"/>
      <c r="AW140" s="3520"/>
      <c r="AX140" s="3520"/>
      <c r="AY140" s="3524"/>
      <c r="AZ140" s="3524"/>
      <c r="BA140" s="3538"/>
      <c r="BB140" s="3538"/>
      <c r="BC140" s="439"/>
      <c r="BD140" s="439"/>
      <c r="BE140" s="439"/>
      <c r="BF140" s="438"/>
      <c r="BG140" s="438"/>
      <c r="BH140" s="438"/>
      <c r="BI140" s="438"/>
      <c r="BJ140" s="438"/>
      <c r="BK140" s="440"/>
      <c r="BL140" s="441"/>
      <c r="BM140" s="441"/>
      <c r="BN140" s="442"/>
      <c r="BO140" s="442"/>
      <c r="BP140" s="442"/>
      <c r="BQ140" s="442"/>
      <c r="BR140" s="442"/>
      <c r="BS140" s="442"/>
      <c r="BT140" s="442"/>
      <c r="BU140" s="442"/>
      <c r="BV140" s="443"/>
      <c r="BW140" s="443"/>
      <c r="BX140" s="444"/>
      <c r="BY140" s="444"/>
      <c r="BZ140" s="444"/>
      <c r="CA140" s="444"/>
      <c r="CB140" s="444"/>
      <c r="CC140" s="444"/>
      <c r="CD140" s="444"/>
      <c r="CE140" s="444"/>
      <c r="CF140" s="445"/>
      <c r="CG140" s="445"/>
      <c r="CH140" s="445"/>
      <c r="CI140" s="445"/>
      <c r="CJ140" s="445"/>
      <c r="CK140" s="445"/>
      <c r="CL140" s="445"/>
      <c r="CM140" s="445"/>
      <c r="CN140" s="445"/>
      <c r="CO140" s="445"/>
      <c r="CP140" s="445"/>
      <c r="CQ140" s="446"/>
      <c r="CR140" s="446"/>
      <c r="CS140" s="446"/>
      <c r="CT140" s="446"/>
      <c r="CU140" s="446"/>
      <c r="CV140" s="446"/>
      <c r="CW140" s="446"/>
      <c r="CX140" s="446"/>
      <c r="CY140" s="446"/>
      <c r="CZ140" s="446"/>
      <c r="DA140" s="447"/>
      <c r="DB140" s="447"/>
      <c r="DC140" s="447"/>
      <c r="DD140" s="447"/>
      <c r="DE140" s="447"/>
      <c r="DF140" s="447"/>
      <c r="DG140" s="447"/>
      <c r="DH140" s="447"/>
      <c r="DI140" s="447"/>
      <c r="DJ140" s="447"/>
      <c r="DK140" s="447"/>
      <c r="DL140" s="447"/>
      <c r="DM140" s="447"/>
      <c r="DN140" s="448"/>
      <c r="DO140" s="448"/>
      <c r="DP140" s="448"/>
      <c r="DQ140" s="448"/>
      <c r="DR140" s="448"/>
      <c r="DS140" s="448"/>
      <c r="DT140" s="448"/>
      <c r="DU140" s="448"/>
      <c r="DV140" s="448"/>
      <c r="DW140" s="448"/>
      <c r="DX140" s="448"/>
      <c r="DY140" s="448"/>
      <c r="DZ140" s="449"/>
      <c r="EA140" s="449"/>
      <c r="EB140" s="449"/>
      <c r="EC140" s="449"/>
      <c r="ED140" s="449"/>
      <c r="EE140" s="449"/>
      <c r="EF140" s="449"/>
      <c r="EG140" s="449"/>
      <c r="EH140" s="449"/>
      <c r="EI140" s="449"/>
      <c r="EJ140" s="449"/>
      <c r="EK140" s="449"/>
      <c r="EL140" s="449"/>
      <c r="EM140" s="450"/>
      <c r="EN140" s="450"/>
      <c r="EO140" s="450"/>
      <c r="EP140" s="450"/>
      <c r="EQ140" s="450"/>
      <c r="ER140" s="450"/>
      <c r="ES140" s="450"/>
      <c r="ET140" s="450"/>
      <c r="EU140" s="450"/>
      <c r="EV140" s="450"/>
      <c r="EW140" s="450"/>
      <c r="EX140" s="450"/>
      <c r="EY140" s="450"/>
      <c r="EZ140" s="450"/>
      <c r="FA140" s="444"/>
      <c r="FB140" s="444"/>
      <c r="FC140" s="444"/>
      <c r="FD140" s="444"/>
      <c r="FE140" s="444"/>
      <c r="FF140" s="444"/>
      <c r="FG140" s="444"/>
      <c r="FH140" s="444"/>
      <c r="FI140" s="444"/>
      <c r="FJ140" s="444"/>
      <c r="FK140" s="444"/>
      <c r="FL140" s="444"/>
      <c r="FM140" s="444"/>
      <c r="FN140" s="444"/>
      <c r="FO140" s="445"/>
      <c r="FP140" s="445"/>
      <c r="FQ140" s="445"/>
      <c r="FR140" s="445"/>
      <c r="FS140" s="445"/>
      <c r="FT140" s="445"/>
      <c r="FU140" s="445"/>
      <c r="FV140" s="445"/>
      <c r="FW140" s="445"/>
      <c r="FX140" s="445"/>
      <c r="FY140" s="445"/>
      <c r="FZ140" s="445"/>
      <c r="GA140" s="445"/>
      <c r="GB140" s="445"/>
      <c r="GC140" s="446"/>
      <c r="GD140" s="446"/>
      <c r="GE140" s="446"/>
      <c r="GF140" s="446"/>
      <c r="GG140" s="446"/>
      <c r="GH140" s="446"/>
      <c r="GI140" s="446"/>
      <c r="GJ140" s="446"/>
    </row>
    <row r="141" spans="1:192" s="541" customFormat="1" x14ac:dyDescent="0.25">
      <c r="A141" s="409"/>
      <c r="B141" s="584"/>
      <c r="C141" s="181"/>
      <c r="D141" s="557"/>
      <c r="E141" s="558"/>
      <c r="F141" s="590">
        <v>3</v>
      </c>
      <c r="G141" s="591"/>
      <c r="H141" s="592" t="str">
        <f t="array" aca="1" ref="H141" ca="1">INDEX(joueurs,SMALL(IF(victoires=K141,ROW(INDIRECT("1:"&amp;ROWS(joueurs)))),COUNTIF(K$139:K141,K141)))</f>
        <v>Dams</v>
      </c>
      <c r="I141" s="592"/>
      <c r="J141" s="593"/>
      <c r="K141" s="594">
        <f>LARGE(victoires,ROWS($1:3))</f>
        <v>10</v>
      </c>
      <c r="L141" s="595">
        <f t="shared" ca="1" si="195"/>
        <v>7.3529411764705885E-2</v>
      </c>
      <c r="M141" s="596"/>
      <c r="N141" s="555"/>
      <c r="O141" s="555"/>
      <c r="P141" s="568"/>
      <c r="Q141" s="568"/>
      <c r="R141" s="565"/>
      <c r="S141" s="566"/>
      <c r="T141" s="567"/>
      <c r="U141" s="567"/>
      <c r="V141" s="562"/>
      <c r="W141" s="139"/>
      <c r="X141" s="145"/>
      <c r="Y141" s="145"/>
      <c r="Z141" s="396"/>
      <c r="AA141" s="563"/>
      <c r="AB141" s="564"/>
      <c r="AC141" s="3517"/>
      <c r="AD141" s="3517"/>
      <c r="AE141" s="3518"/>
      <c r="AF141" s="3518"/>
      <c r="AG141" s="3519"/>
      <c r="AH141" s="3519"/>
      <c r="AI141" s="3520"/>
      <c r="AJ141" s="3520"/>
      <c r="AK141" s="3521"/>
      <c r="AL141" s="3521"/>
      <c r="AM141" s="3522"/>
      <c r="AN141" s="3522"/>
      <c r="AO141" s="3523"/>
      <c r="AP141" s="3523"/>
      <c r="AQ141" s="3517"/>
      <c r="AR141" s="3517"/>
      <c r="AS141" s="3518"/>
      <c r="AT141" s="3518"/>
      <c r="AU141" s="3519"/>
      <c r="AV141" s="3519"/>
      <c r="AW141" s="3520"/>
      <c r="AX141" s="3520"/>
      <c r="AY141" s="3524"/>
      <c r="AZ141" s="3524"/>
      <c r="BA141" s="3538"/>
      <c r="BB141" s="3538"/>
      <c r="BC141" s="439"/>
      <c r="BD141" s="439"/>
      <c r="BE141" s="439"/>
      <c r="BF141" s="438"/>
      <c r="BG141" s="438"/>
      <c r="BH141" s="438"/>
      <c r="BI141" s="438"/>
      <c r="BJ141" s="438"/>
      <c r="BK141" s="440"/>
      <c r="BL141" s="441"/>
      <c r="BM141" s="441"/>
      <c r="BN141" s="442"/>
      <c r="BO141" s="442"/>
      <c r="BP141" s="442"/>
      <c r="BQ141" s="442"/>
      <c r="BR141" s="442"/>
      <c r="BS141" s="442"/>
      <c r="BT141" s="442"/>
      <c r="BU141" s="442"/>
      <c r="BV141" s="443"/>
      <c r="BW141" s="443"/>
      <c r="BX141" s="444"/>
      <c r="BY141" s="444"/>
      <c r="BZ141" s="444"/>
      <c r="CA141" s="444"/>
      <c r="CB141" s="444"/>
      <c r="CC141" s="444"/>
      <c r="CD141" s="444"/>
      <c r="CE141" s="444"/>
      <c r="CF141" s="445"/>
      <c r="CG141" s="445"/>
      <c r="CH141" s="445"/>
      <c r="CI141" s="445"/>
      <c r="CJ141" s="445"/>
      <c r="CK141" s="445"/>
      <c r="CL141" s="445"/>
      <c r="CM141" s="445"/>
      <c r="CN141" s="445"/>
      <c r="CO141" s="445"/>
      <c r="CP141" s="445"/>
      <c r="CQ141" s="446"/>
      <c r="CR141" s="446"/>
      <c r="CS141" s="446"/>
      <c r="CT141" s="446"/>
      <c r="CU141" s="446"/>
      <c r="CV141" s="446"/>
      <c r="CW141" s="446"/>
      <c r="CX141" s="446"/>
      <c r="CY141" s="446"/>
      <c r="CZ141" s="446"/>
      <c r="DA141" s="447"/>
      <c r="DB141" s="447"/>
      <c r="DC141" s="447"/>
      <c r="DD141" s="447"/>
      <c r="DE141" s="447"/>
      <c r="DF141" s="447"/>
      <c r="DG141" s="447"/>
      <c r="DH141" s="447"/>
      <c r="DI141" s="447"/>
      <c r="DJ141" s="447"/>
      <c r="DK141" s="447"/>
      <c r="DL141" s="447"/>
      <c r="DM141" s="447"/>
      <c r="DN141" s="448"/>
      <c r="DO141" s="448"/>
      <c r="DP141" s="448"/>
      <c r="DQ141" s="448"/>
      <c r="DR141" s="448"/>
      <c r="DS141" s="448"/>
      <c r="DT141" s="448"/>
      <c r="DU141" s="448"/>
      <c r="DV141" s="448"/>
      <c r="DW141" s="448"/>
      <c r="DX141" s="448"/>
      <c r="DY141" s="448"/>
      <c r="DZ141" s="449"/>
      <c r="EA141" s="449"/>
      <c r="EB141" s="449"/>
      <c r="EC141" s="449"/>
      <c r="ED141" s="449"/>
      <c r="EE141" s="449"/>
      <c r="EF141" s="449"/>
      <c r="EG141" s="449"/>
      <c r="EH141" s="449"/>
      <c r="EI141" s="449"/>
      <c r="EJ141" s="449"/>
      <c r="EK141" s="449"/>
      <c r="EL141" s="449"/>
      <c r="EM141" s="450"/>
      <c r="EN141" s="450"/>
      <c r="EO141" s="450"/>
      <c r="EP141" s="450"/>
      <c r="EQ141" s="450"/>
      <c r="ER141" s="450"/>
      <c r="ES141" s="450"/>
      <c r="ET141" s="450"/>
      <c r="EU141" s="450"/>
      <c r="EV141" s="450"/>
      <c r="EW141" s="450"/>
      <c r="EX141" s="450"/>
      <c r="EY141" s="450"/>
      <c r="EZ141" s="450"/>
      <c r="FA141" s="444"/>
      <c r="FB141" s="444"/>
      <c r="FC141" s="444"/>
      <c r="FD141" s="444"/>
      <c r="FE141" s="444"/>
      <c r="FF141" s="444"/>
      <c r="FG141" s="444"/>
      <c r="FH141" s="444"/>
      <c r="FI141" s="444"/>
      <c r="FJ141" s="444"/>
      <c r="FK141" s="444"/>
      <c r="FL141" s="444"/>
      <c r="FM141" s="444"/>
      <c r="FN141" s="444"/>
      <c r="FO141" s="445"/>
      <c r="FP141" s="445"/>
      <c r="FQ141" s="445"/>
      <c r="FR141" s="445"/>
      <c r="FS141" s="445"/>
      <c r="FT141" s="445"/>
      <c r="FU141" s="445"/>
      <c r="FV141" s="445"/>
      <c r="FW141" s="445"/>
      <c r="FX141" s="445"/>
      <c r="FY141" s="445"/>
      <c r="FZ141" s="445"/>
      <c r="GA141" s="445"/>
      <c r="GB141" s="445"/>
      <c r="GC141" s="446"/>
      <c r="GD141" s="446"/>
      <c r="GE141" s="446"/>
      <c r="GF141" s="446"/>
      <c r="GG141" s="446"/>
      <c r="GH141" s="446"/>
      <c r="GI141" s="446"/>
      <c r="GJ141" s="446"/>
    </row>
    <row r="142" spans="1:192" s="541" customFormat="1" x14ac:dyDescent="0.25">
      <c r="A142" s="409"/>
      <c r="B142" s="584"/>
      <c r="C142" s="181"/>
      <c r="D142" s="557"/>
      <c r="E142" s="558"/>
      <c r="F142" s="590">
        <v>4</v>
      </c>
      <c r="G142" s="591"/>
      <c r="H142" s="592" t="str">
        <f t="array" aca="1" ref="H142" ca="1">INDEX(joueurs,SMALL(IF(victoires=K142,ROW(INDIRECT("1:"&amp;ROWS(joueurs)))),COUNTIF(K$139:K142,K142)))</f>
        <v>Pilou</v>
      </c>
      <c r="I142" s="592"/>
      <c r="J142" s="593"/>
      <c r="K142" s="594">
        <f>LARGE(victoires,ROWS($1:4))</f>
        <v>9</v>
      </c>
      <c r="L142" s="595">
        <f t="shared" ca="1" si="195"/>
        <v>0.12857142857142856</v>
      </c>
      <c r="M142" s="596"/>
      <c r="N142" s="555"/>
      <c r="O142" s="555"/>
      <c r="P142" s="568"/>
      <c r="Q142" s="568"/>
      <c r="R142" s="565"/>
      <c r="S142" s="566"/>
      <c r="T142" s="567"/>
      <c r="U142" s="567"/>
      <c r="V142" s="562"/>
      <c r="W142" s="139"/>
      <c r="X142" s="145"/>
      <c r="Y142" s="145"/>
      <c r="Z142" s="396"/>
      <c r="AA142" s="563"/>
      <c r="AB142" s="564"/>
      <c r="AC142" s="3517"/>
      <c r="AD142" s="3517"/>
      <c r="AE142" s="3518"/>
      <c r="AF142" s="3518"/>
      <c r="AG142" s="3519"/>
      <c r="AH142" s="3519"/>
      <c r="AI142" s="3520"/>
      <c r="AJ142" s="3520"/>
      <c r="AK142" s="3521"/>
      <c r="AL142" s="3521"/>
      <c r="AM142" s="3522"/>
      <c r="AN142" s="3522"/>
      <c r="AO142" s="3523"/>
      <c r="AP142" s="3523"/>
      <c r="AQ142" s="3517"/>
      <c r="AR142" s="3517"/>
      <c r="AS142" s="3518"/>
      <c r="AT142" s="3518"/>
      <c r="AU142" s="3519"/>
      <c r="AV142" s="3519"/>
      <c r="AW142" s="3520"/>
      <c r="AX142" s="3520"/>
      <c r="AY142" s="3524"/>
      <c r="AZ142" s="3524"/>
      <c r="BA142" s="3538"/>
      <c r="BB142" s="3538"/>
      <c r="BC142" s="439"/>
      <c r="BD142" s="439"/>
      <c r="BE142" s="439"/>
      <c r="BF142" s="438"/>
      <c r="BG142" s="438"/>
      <c r="BH142" s="438"/>
      <c r="BI142" s="438"/>
      <c r="BJ142" s="438"/>
      <c r="BK142" s="440"/>
      <c r="BL142" s="441"/>
      <c r="BM142" s="441"/>
      <c r="BN142" s="442"/>
      <c r="BO142" s="442"/>
      <c r="BP142" s="442"/>
      <c r="BQ142" s="442"/>
      <c r="BR142" s="442"/>
      <c r="BS142" s="442"/>
      <c r="BT142" s="442"/>
      <c r="BU142" s="442"/>
      <c r="BV142" s="443"/>
      <c r="BW142" s="443"/>
      <c r="BX142" s="444"/>
      <c r="BY142" s="444"/>
      <c r="BZ142" s="444"/>
      <c r="CA142" s="444"/>
      <c r="CB142" s="444"/>
      <c r="CC142" s="444"/>
      <c r="CD142" s="444"/>
      <c r="CE142" s="444"/>
      <c r="CF142" s="445"/>
      <c r="CG142" s="445"/>
      <c r="CH142" s="445"/>
      <c r="CI142" s="445"/>
      <c r="CJ142" s="445"/>
      <c r="CK142" s="445"/>
      <c r="CL142" s="445"/>
      <c r="CM142" s="445"/>
      <c r="CN142" s="445"/>
      <c r="CO142" s="445"/>
      <c r="CP142" s="445"/>
      <c r="CQ142" s="446"/>
      <c r="CR142" s="446"/>
      <c r="CS142" s="446"/>
      <c r="CT142" s="446"/>
      <c r="CU142" s="446"/>
      <c r="CV142" s="446"/>
      <c r="CW142" s="446"/>
      <c r="CX142" s="446"/>
      <c r="CY142" s="446"/>
      <c r="CZ142" s="446"/>
      <c r="DA142" s="447"/>
      <c r="DB142" s="447"/>
      <c r="DC142" s="447"/>
      <c r="DD142" s="447"/>
      <c r="DE142" s="447"/>
      <c r="DF142" s="447"/>
      <c r="DG142" s="447"/>
      <c r="DH142" s="447"/>
      <c r="DI142" s="447"/>
      <c r="DJ142" s="447"/>
      <c r="DK142" s="447"/>
      <c r="DL142" s="447"/>
      <c r="DM142" s="447"/>
      <c r="DN142" s="448"/>
      <c r="DO142" s="448"/>
      <c r="DP142" s="448"/>
      <c r="DQ142" s="448"/>
      <c r="DR142" s="448"/>
      <c r="DS142" s="448"/>
      <c r="DT142" s="448"/>
      <c r="DU142" s="448"/>
      <c r="DV142" s="448"/>
      <c r="DW142" s="448"/>
      <c r="DX142" s="448"/>
      <c r="DY142" s="448"/>
      <c r="DZ142" s="449"/>
      <c r="EA142" s="449"/>
      <c r="EB142" s="449"/>
      <c r="EC142" s="449"/>
      <c r="ED142" s="449"/>
      <c r="EE142" s="449"/>
      <c r="EF142" s="449"/>
      <c r="EG142" s="449"/>
      <c r="EH142" s="449"/>
      <c r="EI142" s="449"/>
      <c r="EJ142" s="449"/>
      <c r="EK142" s="449"/>
      <c r="EL142" s="449"/>
      <c r="EM142" s="450"/>
      <c r="EN142" s="450"/>
      <c r="EO142" s="450"/>
      <c r="EP142" s="450"/>
      <c r="EQ142" s="450"/>
      <c r="ER142" s="450"/>
      <c r="ES142" s="450"/>
      <c r="ET142" s="450"/>
      <c r="EU142" s="450"/>
      <c r="EV142" s="450"/>
      <c r="EW142" s="450"/>
      <c r="EX142" s="450"/>
      <c r="EY142" s="450"/>
      <c r="EZ142" s="450"/>
      <c r="FA142" s="444"/>
      <c r="FB142" s="444"/>
      <c r="FC142" s="444"/>
      <c r="FD142" s="444"/>
      <c r="FE142" s="444"/>
      <c r="FF142" s="444"/>
      <c r="FG142" s="444"/>
      <c r="FH142" s="444"/>
      <c r="FI142" s="444"/>
      <c r="FJ142" s="444"/>
      <c r="FK142" s="444"/>
      <c r="FL142" s="444"/>
      <c r="FM142" s="444"/>
      <c r="FN142" s="444"/>
      <c r="FO142" s="445"/>
      <c r="FP142" s="445"/>
      <c r="FQ142" s="445"/>
      <c r="FR142" s="445"/>
      <c r="FS142" s="445"/>
      <c r="FT142" s="445"/>
      <c r="FU142" s="445"/>
      <c r="FV142" s="445"/>
      <c r="FW142" s="445"/>
      <c r="FX142" s="445"/>
      <c r="FY142" s="445"/>
      <c r="FZ142" s="445"/>
      <c r="GA142" s="445"/>
      <c r="GB142" s="445"/>
      <c r="GC142" s="446"/>
      <c r="GD142" s="446"/>
      <c r="GE142" s="446"/>
      <c r="GF142" s="446"/>
      <c r="GG142" s="446"/>
      <c r="GH142" s="446"/>
      <c r="GI142" s="446"/>
      <c r="GJ142" s="446"/>
    </row>
    <row r="143" spans="1:192" s="541" customFormat="1" x14ac:dyDescent="0.25">
      <c r="A143" s="409"/>
      <c r="B143" s="584"/>
      <c r="C143" s="181"/>
      <c r="D143" s="557"/>
      <c r="E143" s="558"/>
      <c r="F143" s="590">
        <v>5</v>
      </c>
      <c r="G143" s="591"/>
      <c r="H143" s="592" t="str">
        <f t="array" aca="1" ref="H143" ca="1">INDEX(joueurs,SMALL(IF(victoires=K143,ROW(INDIRECT("1:"&amp;ROWS(joueurs)))),COUNTIF(K$139:K143,K143)))</f>
        <v>Cyrille</v>
      </c>
      <c r="I143" s="592"/>
      <c r="J143" s="593"/>
      <c r="K143" s="594">
        <f>LARGE(victoires,ROWS($1:5))</f>
        <v>8</v>
      </c>
      <c r="L143" s="595">
        <f t="shared" ca="1" si="195"/>
        <v>8.5106382978723402E-2</v>
      </c>
      <c r="M143" s="596"/>
      <c r="N143" s="555"/>
      <c r="O143" s="555"/>
      <c r="P143" s="568"/>
      <c r="Q143" s="568"/>
      <c r="R143" s="565"/>
      <c r="S143" s="566"/>
      <c r="T143" s="567"/>
      <c r="U143" s="597"/>
      <c r="V143" s="562"/>
      <c r="W143" s="139"/>
      <c r="X143" s="145"/>
      <c r="Y143" s="145"/>
      <c r="Z143" s="396"/>
      <c r="AA143" s="563"/>
      <c r="AB143" s="564"/>
      <c r="AC143" s="3517"/>
      <c r="AD143" s="3517"/>
      <c r="AE143" s="3518"/>
      <c r="AF143" s="3518"/>
      <c r="AG143" s="3519"/>
      <c r="AH143" s="3519"/>
      <c r="AI143" s="3520"/>
      <c r="AJ143" s="3520"/>
      <c r="AK143" s="3521"/>
      <c r="AL143" s="3521"/>
      <c r="AM143" s="3522"/>
      <c r="AN143" s="3522"/>
      <c r="AO143" s="3523"/>
      <c r="AP143" s="3523"/>
      <c r="AQ143" s="3517"/>
      <c r="AR143" s="3517"/>
      <c r="AS143" s="3518"/>
      <c r="AT143" s="3518"/>
      <c r="AU143" s="3519"/>
      <c r="AV143" s="3519"/>
      <c r="AW143" s="3520"/>
      <c r="AX143" s="3520"/>
      <c r="AY143" s="3524"/>
      <c r="AZ143" s="3524"/>
      <c r="BA143" s="3538"/>
      <c r="BB143" s="3538"/>
      <c r="BC143" s="439"/>
      <c r="BD143" s="439"/>
      <c r="BE143" s="439"/>
      <c r="BF143" s="438"/>
      <c r="BG143" s="438"/>
      <c r="BH143" s="438"/>
      <c r="BI143" s="438"/>
      <c r="BJ143" s="438"/>
      <c r="BK143" s="440"/>
      <c r="BL143" s="441"/>
      <c r="BM143" s="441"/>
      <c r="BN143" s="442"/>
      <c r="BO143" s="442"/>
      <c r="BP143" s="442"/>
      <c r="BQ143" s="442"/>
      <c r="BR143" s="442"/>
      <c r="BS143" s="442"/>
      <c r="BT143" s="442"/>
      <c r="BU143" s="442"/>
      <c r="BV143" s="443"/>
      <c r="BW143" s="443"/>
      <c r="BX143" s="444"/>
      <c r="BY143" s="444"/>
      <c r="BZ143" s="444"/>
      <c r="CA143" s="444"/>
      <c r="CB143" s="444"/>
      <c r="CC143" s="444"/>
      <c r="CD143" s="444"/>
      <c r="CE143" s="444"/>
      <c r="CF143" s="445"/>
      <c r="CG143" s="445"/>
      <c r="CH143" s="445"/>
      <c r="CI143" s="445"/>
      <c r="CJ143" s="445"/>
      <c r="CK143" s="445"/>
      <c r="CL143" s="445"/>
      <c r="CM143" s="445"/>
      <c r="CN143" s="445"/>
      <c r="CO143" s="445"/>
      <c r="CP143" s="445"/>
      <c r="CQ143" s="446"/>
      <c r="CR143" s="446"/>
      <c r="CS143" s="446"/>
      <c r="CT143" s="446"/>
      <c r="CU143" s="446"/>
      <c r="CV143" s="446"/>
      <c r="CW143" s="446"/>
      <c r="CX143" s="446"/>
      <c r="CY143" s="446"/>
      <c r="CZ143" s="446"/>
      <c r="DA143" s="447"/>
      <c r="DB143" s="447"/>
      <c r="DC143" s="447"/>
      <c r="DD143" s="447"/>
      <c r="DE143" s="447"/>
      <c r="DF143" s="447"/>
      <c r="DG143" s="447"/>
      <c r="DH143" s="447"/>
      <c r="DI143" s="447"/>
      <c r="DJ143" s="447"/>
      <c r="DK143" s="447"/>
      <c r="DL143" s="447"/>
      <c r="DM143" s="447"/>
      <c r="DN143" s="448"/>
      <c r="DO143" s="448"/>
      <c r="DP143" s="448"/>
      <c r="DQ143" s="448"/>
      <c r="DR143" s="448"/>
      <c r="DS143" s="448"/>
      <c r="DT143" s="448"/>
      <c r="DU143" s="448"/>
      <c r="DV143" s="448"/>
      <c r="DW143" s="448"/>
      <c r="DX143" s="448"/>
      <c r="DY143" s="448"/>
      <c r="DZ143" s="449"/>
      <c r="EA143" s="449"/>
      <c r="EB143" s="449"/>
      <c r="EC143" s="449"/>
      <c r="ED143" s="449"/>
      <c r="EE143" s="449"/>
      <c r="EF143" s="449"/>
      <c r="EG143" s="449"/>
      <c r="EH143" s="449"/>
      <c r="EI143" s="449"/>
      <c r="EJ143" s="449"/>
      <c r="EK143" s="449"/>
      <c r="EL143" s="449"/>
      <c r="EM143" s="450"/>
      <c r="EN143" s="450"/>
      <c r="EO143" s="450"/>
      <c r="EP143" s="450"/>
      <c r="EQ143" s="450"/>
      <c r="ER143" s="450"/>
      <c r="ES143" s="450"/>
      <c r="ET143" s="450"/>
      <c r="EU143" s="450"/>
      <c r="EV143" s="450"/>
      <c r="EW143" s="450"/>
      <c r="EX143" s="450"/>
      <c r="EY143" s="450"/>
      <c r="EZ143" s="450"/>
      <c r="FA143" s="444"/>
      <c r="FB143" s="444"/>
      <c r="FC143" s="444"/>
      <c r="FD143" s="444"/>
      <c r="FE143" s="444"/>
      <c r="FF143" s="444"/>
      <c r="FG143" s="444"/>
      <c r="FH143" s="444"/>
      <c r="FI143" s="444"/>
      <c r="FJ143" s="444"/>
      <c r="FK143" s="444"/>
      <c r="FL143" s="444"/>
      <c r="FM143" s="444"/>
      <c r="FN143" s="444"/>
      <c r="FO143" s="445"/>
      <c r="FP143" s="445"/>
      <c r="FQ143" s="445"/>
      <c r="FR143" s="445"/>
      <c r="FS143" s="445"/>
      <c r="FT143" s="445"/>
      <c r="FU143" s="445"/>
      <c r="FV143" s="445"/>
      <c r="FW143" s="445"/>
      <c r="FX143" s="445"/>
      <c r="FY143" s="445"/>
      <c r="FZ143" s="445"/>
      <c r="GA143" s="445"/>
      <c r="GB143" s="445"/>
      <c r="GC143" s="446"/>
      <c r="GD143" s="446"/>
      <c r="GE143" s="446"/>
      <c r="GF143" s="446"/>
      <c r="GG143" s="446"/>
      <c r="GH143" s="446"/>
      <c r="GI143" s="446"/>
      <c r="GJ143" s="446"/>
    </row>
    <row r="144" spans="1:192" s="541" customFormat="1" x14ac:dyDescent="0.25">
      <c r="A144" s="409"/>
      <c r="B144" s="584"/>
      <c r="C144" s="181"/>
      <c r="D144" s="557"/>
      <c r="E144" s="558"/>
      <c r="F144" s="590">
        <v>6</v>
      </c>
      <c r="G144" s="591"/>
      <c r="H144" s="592" t="str">
        <f t="array" aca="1" ref="H144" ca="1">INDEX(joueurs,SMALL(IF(victoires=K144,ROW(INDIRECT("1:"&amp;ROWS(joueurs)))),COUNTIF(K$139:K144,K144)))</f>
        <v>Fred</v>
      </c>
      <c r="I144" s="592"/>
      <c r="J144" s="593"/>
      <c r="K144" s="594">
        <f>LARGE(victoires,ROWS($1:6))</f>
        <v>8</v>
      </c>
      <c r="L144" s="595">
        <f t="shared" ca="1" si="195"/>
        <v>7.0175438596491224E-2</v>
      </c>
      <c r="M144" s="596"/>
      <c r="N144" s="555"/>
      <c r="O144" s="555"/>
      <c r="P144" s="568"/>
      <c r="Q144" s="568"/>
      <c r="R144" s="565"/>
      <c r="S144" s="566"/>
      <c r="T144" s="567"/>
      <c r="U144" s="567"/>
      <c r="V144" s="562"/>
      <c r="W144" s="139"/>
      <c r="X144" s="145"/>
      <c r="Y144" s="145"/>
      <c r="Z144" s="396"/>
      <c r="AA144" s="563"/>
      <c r="AB144" s="564"/>
      <c r="AC144" s="3517"/>
      <c r="AD144" s="3517"/>
      <c r="AE144" s="3518"/>
      <c r="AF144" s="3518"/>
      <c r="AG144" s="3519"/>
      <c r="AH144" s="3519"/>
      <c r="AI144" s="3520"/>
      <c r="AJ144" s="3520"/>
      <c r="AK144" s="3521"/>
      <c r="AL144" s="3521"/>
      <c r="AM144" s="3522"/>
      <c r="AN144" s="3522"/>
      <c r="AO144" s="3523"/>
      <c r="AP144" s="3523"/>
      <c r="AQ144" s="3517"/>
      <c r="AR144" s="3517"/>
      <c r="AS144" s="3518"/>
      <c r="AT144" s="3518"/>
      <c r="AU144" s="3519"/>
      <c r="AV144" s="3519"/>
      <c r="AW144" s="3520"/>
      <c r="AX144" s="3520"/>
      <c r="AY144" s="3524"/>
      <c r="AZ144" s="3524"/>
      <c r="BA144" s="3538"/>
      <c r="BB144" s="3538"/>
      <c r="BC144" s="439"/>
      <c r="BD144" s="439"/>
      <c r="BE144" s="439"/>
      <c r="BF144" s="438"/>
      <c r="BG144" s="438"/>
      <c r="BH144" s="438"/>
      <c r="BI144" s="438"/>
      <c r="BJ144" s="438"/>
      <c r="BK144" s="440"/>
      <c r="BL144" s="441"/>
      <c r="BM144" s="441"/>
      <c r="BN144" s="442"/>
      <c r="BO144" s="442"/>
      <c r="BP144" s="442"/>
      <c r="BQ144" s="442"/>
      <c r="BR144" s="442"/>
      <c r="BS144" s="442"/>
      <c r="BT144" s="442"/>
      <c r="BU144" s="442"/>
      <c r="BV144" s="443"/>
      <c r="BW144" s="443"/>
      <c r="BX144" s="444"/>
      <c r="BY144" s="444"/>
      <c r="BZ144" s="444"/>
      <c r="CA144" s="444"/>
      <c r="CB144" s="444"/>
      <c r="CC144" s="444"/>
      <c r="CD144" s="444"/>
      <c r="CE144" s="444"/>
      <c r="CF144" s="445"/>
      <c r="CG144" s="445"/>
      <c r="CH144" s="445"/>
      <c r="CI144" s="445"/>
      <c r="CJ144" s="445"/>
      <c r="CK144" s="445"/>
      <c r="CL144" s="445"/>
      <c r="CM144" s="445"/>
      <c r="CN144" s="445"/>
      <c r="CO144" s="445"/>
      <c r="CP144" s="445"/>
      <c r="CQ144" s="446"/>
      <c r="CR144" s="446"/>
      <c r="CS144" s="446"/>
      <c r="CT144" s="446"/>
      <c r="CU144" s="446"/>
      <c r="CV144" s="446"/>
      <c r="CW144" s="446"/>
      <c r="CX144" s="446"/>
      <c r="CY144" s="446"/>
      <c r="CZ144" s="446"/>
      <c r="DA144" s="447"/>
      <c r="DB144" s="447"/>
      <c r="DC144" s="447"/>
      <c r="DD144" s="447"/>
      <c r="DE144" s="447"/>
      <c r="DF144" s="447"/>
      <c r="DG144" s="447"/>
      <c r="DH144" s="447"/>
      <c r="DI144" s="447"/>
      <c r="DJ144" s="447"/>
      <c r="DK144" s="447"/>
      <c r="DL144" s="447"/>
      <c r="DM144" s="447"/>
      <c r="DN144" s="448"/>
      <c r="DO144" s="448"/>
      <c r="DP144" s="448"/>
      <c r="DQ144" s="448"/>
      <c r="DR144" s="448"/>
      <c r="DS144" s="448"/>
      <c r="DT144" s="448"/>
      <c r="DU144" s="448"/>
      <c r="DV144" s="448"/>
      <c r="DW144" s="448"/>
      <c r="DX144" s="448"/>
      <c r="DY144" s="448"/>
      <c r="DZ144" s="449"/>
      <c r="EA144" s="449"/>
      <c r="EB144" s="449"/>
      <c r="EC144" s="449"/>
      <c r="ED144" s="449"/>
      <c r="EE144" s="449"/>
      <c r="EF144" s="449"/>
      <c r="EG144" s="449"/>
      <c r="EH144" s="449"/>
      <c r="EI144" s="449"/>
      <c r="EJ144" s="449"/>
      <c r="EK144" s="449"/>
      <c r="EL144" s="449"/>
      <c r="EM144" s="450"/>
      <c r="EN144" s="450"/>
      <c r="EO144" s="450"/>
      <c r="EP144" s="450"/>
      <c r="EQ144" s="450"/>
      <c r="ER144" s="450"/>
      <c r="ES144" s="450"/>
      <c r="ET144" s="450"/>
      <c r="EU144" s="450"/>
      <c r="EV144" s="450"/>
      <c r="EW144" s="450"/>
      <c r="EX144" s="450"/>
      <c r="EY144" s="450"/>
      <c r="EZ144" s="450"/>
      <c r="FA144" s="444"/>
      <c r="FB144" s="444"/>
      <c r="FC144" s="444"/>
      <c r="FD144" s="444"/>
      <c r="FE144" s="444"/>
      <c r="FF144" s="444"/>
      <c r="FG144" s="444"/>
      <c r="FH144" s="444"/>
      <c r="FI144" s="444"/>
      <c r="FJ144" s="444"/>
      <c r="FK144" s="444"/>
      <c r="FL144" s="444"/>
      <c r="FM144" s="444"/>
      <c r="FN144" s="444"/>
      <c r="FO144" s="445"/>
      <c r="FP144" s="445"/>
      <c r="FQ144" s="445"/>
      <c r="FR144" s="445"/>
      <c r="FS144" s="445"/>
      <c r="FT144" s="445"/>
      <c r="FU144" s="445"/>
      <c r="FV144" s="445"/>
      <c r="FW144" s="445"/>
      <c r="FX144" s="445"/>
      <c r="FY144" s="445"/>
      <c r="FZ144" s="445"/>
      <c r="GA144" s="445"/>
      <c r="GB144" s="445"/>
      <c r="GC144" s="446"/>
      <c r="GD144" s="446"/>
      <c r="GE144" s="446"/>
      <c r="GF144" s="446"/>
      <c r="GG144" s="446"/>
      <c r="GH144" s="446"/>
      <c r="GI144" s="446"/>
      <c r="GJ144" s="446"/>
    </row>
    <row r="145" spans="1:192" s="541" customFormat="1" x14ac:dyDescent="0.25">
      <c r="A145" s="409"/>
      <c r="B145" s="584"/>
      <c r="C145" s="181"/>
      <c r="D145" s="557"/>
      <c r="E145" s="558"/>
      <c r="F145" s="590">
        <v>7</v>
      </c>
      <c r="G145" s="591"/>
      <c r="H145" s="592" t="str">
        <f t="array" aca="1" ref="H145" ca="1">INDEX(joueurs,SMALL(IF(victoires=K145,ROW(INDIRECT("1:"&amp;ROWS(joueurs)))),COUNTIF(K$139:K145,K145)))</f>
        <v>Mathias</v>
      </c>
      <c r="I145" s="592"/>
      <c r="J145" s="593"/>
      <c r="K145" s="594">
        <f>LARGE(victoires,ROWS($1:7))</f>
        <v>6</v>
      </c>
      <c r="L145" s="595">
        <f t="shared" ca="1" si="195"/>
        <v>0.15789473684210525</v>
      </c>
      <c r="M145" s="596"/>
      <c r="N145" s="555"/>
      <c r="O145" s="555"/>
      <c r="P145" s="568"/>
      <c r="Q145" s="568"/>
      <c r="R145" s="565"/>
      <c r="S145" s="566"/>
      <c r="T145" s="567"/>
      <c r="U145" s="567"/>
      <c r="V145" s="562"/>
      <c r="W145" s="139"/>
      <c r="X145" s="145"/>
      <c r="Y145" s="145"/>
      <c r="Z145" s="396"/>
      <c r="AA145" s="563"/>
      <c r="AB145" s="564"/>
      <c r="AC145" s="3517"/>
      <c r="AD145" s="3517"/>
      <c r="AE145" s="3518"/>
      <c r="AF145" s="3518"/>
      <c r="AG145" s="3519"/>
      <c r="AH145" s="3519"/>
      <c r="AI145" s="3520"/>
      <c r="AJ145" s="3520"/>
      <c r="AK145" s="3521"/>
      <c r="AL145" s="3521"/>
      <c r="AM145" s="3522"/>
      <c r="AN145" s="3522"/>
      <c r="AO145" s="3523"/>
      <c r="AP145" s="3523"/>
      <c r="AQ145" s="3517"/>
      <c r="AR145" s="3517"/>
      <c r="AS145" s="3518"/>
      <c r="AT145" s="3518"/>
      <c r="AU145" s="3519"/>
      <c r="AV145" s="3519"/>
      <c r="AW145" s="3520"/>
      <c r="AX145" s="3520"/>
      <c r="AY145" s="3524"/>
      <c r="AZ145" s="3524"/>
      <c r="BA145" s="3538"/>
      <c r="BB145" s="3538"/>
      <c r="BC145" s="439"/>
      <c r="BD145" s="439"/>
      <c r="BE145" s="439"/>
      <c r="BF145" s="438"/>
      <c r="BG145" s="438"/>
      <c r="BH145" s="438"/>
      <c r="BI145" s="438"/>
      <c r="BJ145" s="438"/>
      <c r="BK145" s="440"/>
      <c r="BL145" s="441"/>
      <c r="BM145" s="441"/>
      <c r="BN145" s="442"/>
      <c r="BO145" s="442"/>
      <c r="BP145" s="442"/>
      <c r="BQ145" s="442"/>
      <c r="BR145" s="442"/>
      <c r="BS145" s="442"/>
      <c r="BT145" s="442"/>
      <c r="BU145" s="442"/>
      <c r="BV145" s="443"/>
      <c r="BW145" s="443"/>
      <c r="BX145" s="444"/>
      <c r="BY145" s="444"/>
      <c r="BZ145" s="444"/>
      <c r="CA145" s="444"/>
      <c r="CB145" s="444"/>
      <c r="CC145" s="444"/>
      <c r="CD145" s="444"/>
      <c r="CE145" s="444"/>
      <c r="CF145" s="445"/>
      <c r="CG145" s="445"/>
      <c r="CH145" s="445"/>
      <c r="CI145" s="445"/>
      <c r="CJ145" s="445"/>
      <c r="CK145" s="445"/>
      <c r="CL145" s="445"/>
      <c r="CM145" s="445"/>
      <c r="CN145" s="445"/>
      <c r="CO145" s="445"/>
      <c r="CP145" s="445"/>
      <c r="CQ145" s="446"/>
      <c r="CR145" s="446"/>
      <c r="CS145" s="446"/>
      <c r="CT145" s="446"/>
      <c r="CU145" s="446"/>
      <c r="CV145" s="446"/>
      <c r="CW145" s="446"/>
      <c r="CX145" s="446"/>
      <c r="CY145" s="446"/>
      <c r="CZ145" s="446"/>
      <c r="DA145" s="447"/>
      <c r="DB145" s="447"/>
      <c r="DC145" s="447"/>
      <c r="DD145" s="447"/>
      <c r="DE145" s="447"/>
      <c r="DF145" s="447"/>
      <c r="DG145" s="447"/>
      <c r="DH145" s="447"/>
      <c r="DI145" s="447"/>
      <c r="DJ145" s="447"/>
      <c r="DK145" s="447"/>
      <c r="DL145" s="447"/>
      <c r="DM145" s="447"/>
      <c r="DN145" s="448"/>
      <c r="DO145" s="448"/>
      <c r="DP145" s="448"/>
      <c r="DQ145" s="448"/>
      <c r="DR145" s="448"/>
      <c r="DS145" s="448"/>
      <c r="DT145" s="448"/>
      <c r="DU145" s="448"/>
      <c r="DV145" s="448"/>
      <c r="DW145" s="448"/>
      <c r="DX145" s="448"/>
      <c r="DY145" s="448"/>
      <c r="DZ145" s="449"/>
      <c r="EA145" s="449"/>
      <c r="EB145" s="449"/>
      <c r="EC145" s="449"/>
      <c r="ED145" s="449"/>
      <c r="EE145" s="449"/>
      <c r="EF145" s="449"/>
      <c r="EG145" s="449"/>
      <c r="EH145" s="449"/>
      <c r="EI145" s="449"/>
      <c r="EJ145" s="449"/>
      <c r="EK145" s="449"/>
      <c r="EL145" s="449"/>
      <c r="EM145" s="450"/>
      <c r="EN145" s="450"/>
      <c r="EO145" s="450"/>
      <c r="EP145" s="450"/>
      <c r="EQ145" s="450"/>
      <c r="ER145" s="450"/>
      <c r="ES145" s="450"/>
      <c r="ET145" s="450"/>
      <c r="EU145" s="450"/>
      <c r="EV145" s="450"/>
      <c r="EW145" s="450"/>
      <c r="EX145" s="450"/>
      <c r="EY145" s="450"/>
      <c r="EZ145" s="450"/>
      <c r="FA145" s="444"/>
      <c r="FB145" s="444"/>
      <c r="FC145" s="444"/>
      <c r="FD145" s="444"/>
      <c r="FE145" s="444"/>
      <c r="FF145" s="444"/>
      <c r="FG145" s="444"/>
      <c r="FH145" s="444"/>
      <c r="FI145" s="444"/>
      <c r="FJ145" s="444"/>
      <c r="FK145" s="444"/>
      <c r="FL145" s="444"/>
      <c r="FM145" s="444"/>
      <c r="FN145" s="444"/>
      <c r="FO145" s="445"/>
      <c r="FP145" s="445"/>
      <c r="FQ145" s="445"/>
      <c r="FR145" s="445"/>
      <c r="FS145" s="445"/>
      <c r="FT145" s="445"/>
      <c r="FU145" s="445"/>
      <c r="FV145" s="445"/>
      <c r="FW145" s="445"/>
      <c r="FX145" s="445"/>
      <c r="FY145" s="445"/>
      <c r="FZ145" s="445"/>
      <c r="GA145" s="445"/>
      <c r="GB145" s="445"/>
      <c r="GC145" s="446"/>
      <c r="GD145" s="446"/>
      <c r="GE145" s="446"/>
      <c r="GF145" s="446"/>
      <c r="GG145" s="446"/>
      <c r="GH145" s="446"/>
      <c r="GI145" s="446"/>
      <c r="GJ145" s="446"/>
    </row>
    <row r="146" spans="1:192" s="541" customFormat="1" x14ac:dyDescent="0.25">
      <c r="A146" s="409"/>
      <c r="B146" s="584"/>
      <c r="C146" s="181"/>
      <c r="D146" s="557"/>
      <c r="E146" s="558"/>
      <c r="F146" s="590">
        <v>8</v>
      </c>
      <c r="G146" s="591"/>
      <c r="H146" s="592" t="str">
        <f t="array" aca="1" ref="H146" ca="1">INDEX(joueurs,SMALL(IF(victoires=K146,ROW(INDIRECT("1:"&amp;ROWS(joueurs)))),COUNTIF(K$139:K146,K146)))</f>
        <v>Bobos</v>
      </c>
      <c r="I146" s="592"/>
      <c r="J146" s="593"/>
      <c r="K146" s="594">
        <f>LARGE(victoires,ROWS($1:8))</f>
        <v>5</v>
      </c>
      <c r="L146" s="595">
        <f t="shared" ca="1" si="195"/>
        <v>0.16129032258064516</v>
      </c>
      <c r="M146" s="596"/>
      <c r="N146" s="555"/>
      <c r="O146" s="555"/>
      <c r="P146" s="568"/>
      <c r="Q146" s="568"/>
      <c r="R146" s="565"/>
      <c r="S146" s="566"/>
      <c r="T146" s="567"/>
      <c r="U146" s="567"/>
      <c r="V146" s="562"/>
      <c r="W146" s="139"/>
      <c r="X146" s="145"/>
      <c r="Y146" s="145"/>
      <c r="Z146" s="396"/>
      <c r="AA146" s="563"/>
      <c r="AB146" s="564"/>
      <c r="AC146" s="3517"/>
      <c r="AD146" s="3517"/>
      <c r="AE146" s="3518"/>
      <c r="AF146" s="3518"/>
      <c r="AG146" s="3519"/>
      <c r="AH146" s="3519"/>
      <c r="AI146" s="3520"/>
      <c r="AJ146" s="3520"/>
      <c r="AK146" s="3521"/>
      <c r="AL146" s="3521"/>
      <c r="AM146" s="3522"/>
      <c r="AN146" s="3522"/>
      <c r="AO146" s="3523"/>
      <c r="AP146" s="3523"/>
      <c r="AQ146" s="3517"/>
      <c r="AR146" s="3517"/>
      <c r="AS146" s="3518"/>
      <c r="AT146" s="3518"/>
      <c r="AU146" s="3519"/>
      <c r="AV146" s="3519"/>
      <c r="AW146" s="3520"/>
      <c r="AX146" s="3520"/>
      <c r="AY146" s="3524"/>
      <c r="AZ146" s="3524"/>
      <c r="BA146" s="3538"/>
      <c r="BB146" s="3538"/>
      <c r="BC146" s="439"/>
      <c r="BD146" s="439"/>
      <c r="BE146" s="439"/>
      <c r="BF146" s="438"/>
      <c r="BG146" s="438"/>
      <c r="BH146" s="438"/>
      <c r="BI146" s="438"/>
      <c r="BJ146" s="438"/>
      <c r="BK146" s="440"/>
      <c r="BL146" s="441"/>
      <c r="BM146" s="441"/>
      <c r="BN146" s="442"/>
      <c r="BO146" s="442"/>
      <c r="BP146" s="442"/>
      <c r="BQ146" s="442"/>
      <c r="BR146" s="442"/>
      <c r="BS146" s="442"/>
      <c r="BT146" s="442"/>
      <c r="BU146" s="442"/>
      <c r="BV146" s="443"/>
      <c r="BW146" s="443"/>
      <c r="BX146" s="444"/>
      <c r="BY146" s="444"/>
      <c r="BZ146" s="444"/>
      <c r="CA146" s="444"/>
      <c r="CB146" s="444"/>
      <c r="CC146" s="444"/>
      <c r="CD146" s="444"/>
      <c r="CE146" s="444"/>
      <c r="CF146" s="445"/>
      <c r="CG146" s="445"/>
      <c r="CH146" s="445"/>
      <c r="CI146" s="445"/>
      <c r="CJ146" s="445"/>
      <c r="CK146" s="445"/>
      <c r="CL146" s="445"/>
      <c r="CM146" s="445"/>
      <c r="CN146" s="445"/>
      <c r="CO146" s="445"/>
      <c r="CP146" s="445"/>
      <c r="CQ146" s="446"/>
      <c r="CR146" s="446"/>
      <c r="CS146" s="446"/>
      <c r="CT146" s="446"/>
      <c r="CU146" s="446"/>
      <c r="CV146" s="446"/>
      <c r="CW146" s="446"/>
      <c r="CX146" s="446"/>
      <c r="CY146" s="446"/>
      <c r="CZ146" s="446"/>
      <c r="DA146" s="447"/>
      <c r="DB146" s="447"/>
      <c r="DC146" s="447"/>
      <c r="DD146" s="447"/>
      <c r="DE146" s="447"/>
      <c r="DF146" s="447"/>
      <c r="DG146" s="447"/>
      <c r="DH146" s="447"/>
      <c r="DI146" s="447"/>
      <c r="DJ146" s="447"/>
      <c r="DK146" s="447"/>
      <c r="DL146" s="447"/>
      <c r="DM146" s="447"/>
      <c r="DN146" s="448"/>
      <c r="DO146" s="448"/>
      <c r="DP146" s="448"/>
      <c r="DQ146" s="448"/>
      <c r="DR146" s="448"/>
      <c r="DS146" s="448"/>
      <c r="DT146" s="448"/>
      <c r="DU146" s="448"/>
      <c r="DV146" s="448"/>
      <c r="DW146" s="448"/>
      <c r="DX146" s="448"/>
      <c r="DY146" s="448"/>
      <c r="DZ146" s="449"/>
      <c r="EA146" s="449"/>
      <c r="EB146" s="449"/>
      <c r="EC146" s="449"/>
      <c r="ED146" s="449"/>
      <c r="EE146" s="449"/>
      <c r="EF146" s="449"/>
      <c r="EG146" s="449"/>
      <c r="EH146" s="449"/>
      <c r="EI146" s="449"/>
      <c r="EJ146" s="449"/>
      <c r="EK146" s="449"/>
      <c r="EL146" s="449"/>
      <c r="EM146" s="450"/>
      <c r="EN146" s="450"/>
      <c r="EO146" s="450"/>
      <c r="EP146" s="450"/>
      <c r="EQ146" s="450"/>
      <c r="ER146" s="450"/>
      <c r="ES146" s="450"/>
      <c r="ET146" s="450"/>
      <c r="EU146" s="450"/>
      <c r="EV146" s="450"/>
      <c r="EW146" s="450"/>
      <c r="EX146" s="450"/>
      <c r="EY146" s="450"/>
      <c r="EZ146" s="450"/>
      <c r="FA146" s="444"/>
      <c r="FB146" s="444"/>
      <c r="FC146" s="444"/>
      <c r="FD146" s="444"/>
      <c r="FE146" s="444"/>
      <c r="FF146" s="444"/>
      <c r="FG146" s="444"/>
      <c r="FH146" s="444"/>
      <c r="FI146" s="444"/>
      <c r="FJ146" s="444"/>
      <c r="FK146" s="444"/>
      <c r="FL146" s="444"/>
      <c r="FM146" s="444"/>
      <c r="FN146" s="444"/>
      <c r="FO146" s="445"/>
      <c r="FP146" s="445"/>
      <c r="FQ146" s="445"/>
      <c r="FR146" s="445"/>
      <c r="FS146" s="445"/>
      <c r="FT146" s="445"/>
      <c r="FU146" s="445"/>
      <c r="FV146" s="445"/>
      <c r="FW146" s="445"/>
      <c r="FX146" s="445"/>
      <c r="FY146" s="445"/>
      <c r="FZ146" s="445"/>
      <c r="GA146" s="445"/>
      <c r="GB146" s="445"/>
      <c r="GC146" s="446"/>
      <c r="GD146" s="446"/>
      <c r="GE146" s="446"/>
      <c r="GF146" s="446"/>
      <c r="GG146" s="446"/>
      <c r="GH146" s="446"/>
      <c r="GI146" s="446"/>
      <c r="GJ146" s="446"/>
    </row>
    <row r="147" spans="1:192" s="541" customFormat="1" x14ac:dyDescent="0.25">
      <c r="A147" s="409"/>
      <c r="B147" s="584"/>
      <c r="C147" s="181"/>
      <c r="D147" s="557"/>
      <c r="E147" s="558"/>
      <c r="F147" s="590">
        <v>9</v>
      </c>
      <c r="G147" s="591"/>
      <c r="H147" s="592" t="str">
        <f t="array" aca="1" ref="H147" ca="1">INDEX(joueurs,SMALL(IF(victoires=K147,ROW(INDIRECT("1:"&amp;ROWS(joueurs)))),COUNTIF(K$139:K147,K147)))</f>
        <v>Fabrice</v>
      </c>
      <c r="I147" s="592"/>
      <c r="J147" s="593"/>
      <c r="K147" s="594">
        <f>LARGE(victoires,ROWS($1:9))</f>
        <v>5</v>
      </c>
      <c r="L147" s="595">
        <f t="shared" ca="1" si="195"/>
        <v>7.575757575757576E-2</v>
      </c>
      <c r="M147" s="596"/>
      <c r="N147" s="555"/>
      <c r="O147" s="555"/>
      <c r="P147" s="568"/>
      <c r="Q147" s="568"/>
      <c r="R147" s="565"/>
      <c r="S147" s="566"/>
      <c r="T147" s="567"/>
      <c r="U147" s="567"/>
      <c r="V147" s="562"/>
      <c r="W147" s="139"/>
      <c r="X147" s="145"/>
      <c r="Y147" s="145"/>
      <c r="Z147" s="396"/>
      <c r="AA147" s="563"/>
      <c r="AB147" s="564"/>
      <c r="AC147" s="3517"/>
      <c r="AD147" s="3517"/>
      <c r="AE147" s="3518"/>
      <c r="AF147" s="3518"/>
      <c r="AG147" s="3519"/>
      <c r="AH147" s="3519"/>
      <c r="AI147" s="3520"/>
      <c r="AJ147" s="3520"/>
      <c r="AK147" s="3521"/>
      <c r="AL147" s="3521"/>
      <c r="AM147" s="3522"/>
      <c r="AN147" s="3522"/>
      <c r="AO147" s="3523"/>
      <c r="AP147" s="3523"/>
      <c r="AQ147" s="3517"/>
      <c r="AR147" s="3517"/>
      <c r="AS147" s="3518"/>
      <c r="AT147" s="3518"/>
      <c r="AU147" s="3519"/>
      <c r="AV147" s="3519"/>
      <c r="AW147" s="3520"/>
      <c r="AX147" s="3520"/>
      <c r="AY147" s="3524"/>
      <c r="AZ147" s="3524"/>
      <c r="BA147" s="3538"/>
      <c r="BB147" s="3538"/>
      <c r="BC147" s="439"/>
      <c r="BD147" s="439"/>
      <c r="BE147" s="439"/>
      <c r="BF147" s="438"/>
      <c r="BG147" s="438"/>
      <c r="BH147" s="438"/>
      <c r="BI147" s="438"/>
      <c r="BJ147" s="438"/>
      <c r="BK147" s="440"/>
      <c r="BL147" s="441"/>
      <c r="BM147" s="441"/>
      <c r="BN147" s="442"/>
      <c r="BO147" s="442"/>
      <c r="BP147" s="442"/>
      <c r="BQ147" s="442"/>
      <c r="BR147" s="442"/>
      <c r="BS147" s="442"/>
      <c r="BT147" s="442"/>
      <c r="BU147" s="442"/>
      <c r="BV147" s="443"/>
      <c r="BW147" s="443"/>
      <c r="BX147" s="444"/>
      <c r="BY147" s="444"/>
      <c r="BZ147" s="444"/>
      <c r="CA147" s="444"/>
      <c r="CB147" s="444"/>
      <c r="CC147" s="444"/>
      <c r="CD147" s="444"/>
      <c r="CE147" s="444"/>
      <c r="CF147" s="445"/>
      <c r="CG147" s="445"/>
      <c r="CH147" s="445"/>
      <c r="CI147" s="445"/>
      <c r="CJ147" s="445"/>
      <c r="CK147" s="445"/>
      <c r="CL147" s="445"/>
      <c r="CM147" s="445"/>
      <c r="CN147" s="445"/>
      <c r="CO147" s="445"/>
      <c r="CP147" s="445"/>
      <c r="CQ147" s="446"/>
      <c r="CR147" s="446"/>
      <c r="CS147" s="446"/>
      <c r="CT147" s="446"/>
      <c r="CU147" s="446"/>
      <c r="CV147" s="446"/>
      <c r="CW147" s="446"/>
      <c r="CX147" s="446"/>
      <c r="CY147" s="446"/>
      <c r="CZ147" s="446"/>
      <c r="DA147" s="447"/>
      <c r="DB147" s="447"/>
      <c r="DC147" s="447"/>
      <c r="DD147" s="447"/>
      <c r="DE147" s="447"/>
      <c r="DF147" s="447"/>
      <c r="DG147" s="447"/>
      <c r="DH147" s="447"/>
      <c r="DI147" s="447"/>
      <c r="DJ147" s="447"/>
      <c r="DK147" s="447"/>
      <c r="DL147" s="447"/>
      <c r="DM147" s="447"/>
      <c r="DN147" s="448"/>
      <c r="DO147" s="448"/>
      <c r="DP147" s="448"/>
      <c r="DQ147" s="448"/>
      <c r="DR147" s="448"/>
      <c r="DS147" s="448"/>
      <c r="DT147" s="448"/>
      <c r="DU147" s="448"/>
      <c r="DV147" s="448"/>
      <c r="DW147" s="448"/>
      <c r="DX147" s="448"/>
      <c r="DY147" s="448"/>
      <c r="DZ147" s="449"/>
      <c r="EA147" s="449"/>
      <c r="EB147" s="449"/>
      <c r="EC147" s="449"/>
      <c r="ED147" s="449"/>
      <c r="EE147" s="449"/>
      <c r="EF147" s="449"/>
      <c r="EG147" s="449"/>
      <c r="EH147" s="449"/>
      <c r="EI147" s="449"/>
      <c r="EJ147" s="449"/>
      <c r="EK147" s="449"/>
      <c r="EL147" s="449"/>
      <c r="EM147" s="450"/>
      <c r="EN147" s="450"/>
      <c r="EO147" s="450"/>
      <c r="EP147" s="450"/>
      <c r="EQ147" s="450"/>
      <c r="ER147" s="450"/>
      <c r="ES147" s="450"/>
      <c r="ET147" s="450"/>
      <c r="EU147" s="450"/>
      <c r="EV147" s="450"/>
      <c r="EW147" s="450"/>
      <c r="EX147" s="450"/>
      <c r="EY147" s="450"/>
      <c r="EZ147" s="450"/>
      <c r="FA147" s="444"/>
      <c r="FB147" s="444"/>
      <c r="FC147" s="444"/>
      <c r="FD147" s="444"/>
      <c r="FE147" s="444"/>
      <c r="FF147" s="444"/>
      <c r="FG147" s="444"/>
      <c r="FH147" s="444"/>
      <c r="FI147" s="444"/>
      <c r="FJ147" s="444"/>
      <c r="FK147" s="444"/>
      <c r="FL147" s="444"/>
      <c r="FM147" s="444"/>
      <c r="FN147" s="444"/>
      <c r="FO147" s="445"/>
      <c r="FP147" s="445"/>
      <c r="FQ147" s="445"/>
      <c r="FR147" s="445"/>
      <c r="FS147" s="445"/>
      <c r="FT147" s="445"/>
      <c r="FU147" s="445"/>
      <c r="FV147" s="445"/>
      <c r="FW147" s="445"/>
      <c r="FX147" s="445"/>
      <c r="FY147" s="445"/>
      <c r="FZ147" s="445"/>
      <c r="GA147" s="445"/>
      <c r="GB147" s="445"/>
      <c r="GC147" s="446"/>
      <c r="GD147" s="446"/>
      <c r="GE147" s="446"/>
      <c r="GF147" s="446"/>
      <c r="GG147" s="446"/>
      <c r="GH147" s="446"/>
      <c r="GI147" s="446"/>
      <c r="GJ147" s="446"/>
    </row>
    <row r="148" spans="1:192" s="541" customFormat="1" x14ac:dyDescent="0.25">
      <c r="A148" s="409"/>
      <c r="B148" s="584"/>
      <c r="C148" s="181"/>
      <c r="D148" s="557"/>
      <c r="E148" s="558"/>
      <c r="F148" s="590">
        <v>10</v>
      </c>
      <c r="G148" s="591"/>
      <c r="H148" s="592" t="str">
        <f t="array" aca="1" ref="H148" ca="1">INDEX(joueurs,SMALL(IF(victoires=K148,ROW(INDIRECT("1:"&amp;ROWS(joueurs)))),COUNTIF(K$139:K148,K148)))</f>
        <v>Fred S.</v>
      </c>
      <c r="I148" s="592"/>
      <c r="J148" s="593"/>
      <c r="K148" s="594">
        <f>LARGE(victoires,ROWS($1:10))</f>
        <v>5</v>
      </c>
      <c r="L148" s="595">
        <f t="shared" ca="1" si="195"/>
        <v>8.6206896551724144E-2</v>
      </c>
      <c r="M148" s="596"/>
      <c r="N148" s="555"/>
      <c r="O148" s="555"/>
      <c r="P148" s="568"/>
      <c r="Q148" s="568"/>
      <c r="R148" s="565"/>
      <c r="S148" s="566"/>
      <c r="T148" s="567"/>
      <c r="U148" s="567"/>
      <c r="V148" s="562"/>
      <c r="W148" s="139"/>
      <c r="X148" s="145"/>
      <c r="Y148" s="145"/>
      <c r="Z148" s="396"/>
      <c r="AA148" s="563"/>
      <c r="AB148" s="564"/>
      <c r="AC148" s="3517"/>
      <c r="AD148" s="3517"/>
      <c r="AE148" s="3518"/>
      <c r="AF148" s="3518"/>
      <c r="AG148" s="3519"/>
      <c r="AH148" s="3519"/>
      <c r="AI148" s="3520"/>
      <c r="AJ148" s="3520"/>
      <c r="AK148" s="3521"/>
      <c r="AL148" s="3521"/>
      <c r="AM148" s="3522"/>
      <c r="AN148" s="3522"/>
      <c r="AO148" s="3523"/>
      <c r="AP148" s="3523"/>
      <c r="AQ148" s="3517"/>
      <c r="AR148" s="3517"/>
      <c r="AS148" s="3518"/>
      <c r="AT148" s="3518"/>
      <c r="AU148" s="3519"/>
      <c r="AV148" s="3519"/>
      <c r="AW148" s="3520"/>
      <c r="AX148" s="3520"/>
      <c r="AY148" s="3524"/>
      <c r="AZ148" s="3524"/>
      <c r="BA148" s="3538"/>
      <c r="BB148" s="3538"/>
      <c r="BC148" s="439"/>
      <c r="BD148" s="439"/>
      <c r="BE148" s="439"/>
      <c r="BF148" s="438"/>
      <c r="BG148" s="438"/>
      <c r="BH148" s="438"/>
      <c r="BI148" s="438"/>
      <c r="BJ148" s="438"/>
      <c r="BK148" s="440"/>
      <c r="BL148" s="441"/>
      <c r="BM148" s="441"/>
      <c r="BN148" s="442"/>
      <c r="BO148" s="442"/>
      <c r="BP148" s="442"/>
      <c r="BQ148" s="442"/>
      <c r="BR148" s="442"/>
      <c r="BS148" s="442"/>
      <c r="BT148" s="442"/>
      <c r="BU148" s="442"/>
      <c r="BV148" s="443"/>
      <c r="BW148" s="443"/>
      <c r="BX148" s="444"/>
      <c r="BY148" s="444"/>
      <c r="BZ148" s="444"/>
      <c r="CA148" s="444"/>
      <c r="CB148" s="444"/>
      <c r="CC148" s="444"/>
      <c r="CD148" s="444"/>
      <c r="CE148" s="444"/>
      <c r="CF148" s="445"/>
      <c r="CG148" s="445"/>
      <c r="CH148" s="445"/>
      <c r="CI148" s="445"/>
      <c r="CJ148" s="445"/>
      <c r="CK148" s="445"/>
      <c r="CL148" s="445"/>
      <c r="CM148" s="445"/>
      <c r="CN148" s="445"/>
      <c r="CO148" s="445"/>
      <c r="CP148" s="445"/>
      <c r="CQ148" s="446"/>
      <c r="CR148" s="446"/>
      <c r="CS148" s="446"/>
      <c r="CT148" s="446"/>
      <c r="CU148" s="446"/>
      <c r="CV148" s="446"/>
      <c r="CW148" s="446"/>
      <c r="CX148" s="446"/>
      <c r="CY148" s="446"/>
      <c r="CZ148" s="446"/>
      <c r="DA148" s="447"/>
      <c r="DB148" s="447"/>
      <c r="DC148" s="447"/>
      <c r="DD148" s="447"/>
      <c r="DE148" s="447"/>
      <c r="DF148" s="447"/>
      <c r="DG148" s="447"/>
      <c r="DH148" s="447"/>
      <c r="DI148" s="447"/>
      <c r="DJ148" s="447"/>
      <c r="DK148" s="447"/>
      <c r="DL148" s="447"/>
      <c r="DM148" s="447"/>
      <c r="DN148" s="448"/>
      <c r="DO148" s="448"/>
      <c r="DP148" s="448"/>
      <c r="DQ148" s="448"/>
      <c r="DR148" s="448"/>
      <c r="DS148" s="448"/>
      <c r="DT148" s="448"/>
      <c r="DU148" s="448"/>
      <c r="DV148" s="448"/>
      <c r="DW148" s="448"/>
      <c r="DX148" s="448"/>
      <c r="DY148" s="448"/>
      <c r="DZ148" s="449"/>
      <c r="EA148" s="449"/>
      <c r="EB148" s="449"/>
      <c r="EC148" s="449"/>
      <c r="ED148" s="449"/>
      <c r="EE148" s="449"/>
      <c r="EF148" s="449"/>
      <c r="EG148" s="449"/>
      <c r="EH148" s="449"/>
      <c r="EI148" s="449"/>
      <c r="EJ148" s="449"/>
      <c r="EK148" s="449"/>
      <c r="EL148" s="449"/>
      <c r="EM148" s="450"/>
      <c r="EN148" s="450"/>
      <c r="EO148" s="450"/>
      <c r="EP148" s="450"/>
      <c r="EQ148" s="450"/>
      <c r="ER148" s="450"/>
      <c r="ES148" s="450"/>
      <c r="ET148" s="450"/>
      <c r="EU148" s="450"/>
      <c r="EV148" s="450"/>
      <c r="EW148" s="450"/>
      <c r="EX148" s="450"/>
      <c r="EY148" s="450"/>
      <c r="EZ148" s="450"/>
      <c r="FA148" s="444"/>
      <c r="FB148" s="444"/>
      <c r="FC148" s="444"/>
      <c r="FD148" s="444"/>
      <c r="FE148" s="444"/>
      <c r="FF148" s="444"/>
      <c r="FG148" s="444"/>
      <c r="FH148" s="444"/>
      <c r="FI148" s="444"/>
      <c r="FJ148" s="444"/>
      <c r="FK148" s="444"/>
      <c r="FL148" s="444"/>
      <c r="FM148" s="444"/>
      <c r="FN148" s="444"/>
      <c r="FO148" s="445"/>
      <c r="FP148" s="445"/>
      <c r="FQ148" s="445"/>
      <c r="FR148" s="445"/>
      <c r="FS148" s="445"/>
      <c r="FT148" s="445"/>
      <c r="FU148" s="445"/>
      <c r="FV148" s="445"/>
      <c r="FW148" s="445"/>
      <c r="FX148" s="445"/>
      <c r="FY148" s="445"/>
      <c r="FZ148" s="445"/>
      <c r="GA148" s="445"/>
      <c r="GB148" s="445"/>
      <c r="GC148" s="446"/>
      <c r="GD148" s="446"/>
      <c r="GE148" s="446"/>
      <c r="GF148" s="446"/>
      <c r="GG148" s="446"/>
      <c r="GH148" s="446"/>
      <c r="GI148" s="446"/>
      <c r="GJ148" s="446"/>
    </row>
    <row r="149" spans="1:192" s="541" customFormat="1" x14ac:dyDescent="0.25">
      <c r="A149" s="409"/>
      <c r="B149" s="584"/>
      <c r="C149" s="181"/>
      <c r="D149" s="557"/>
      <c r="E149" s="558"/>
      <c r="F149" s="585"/>
      <c r="G149" s="580"/>
      <c r="H149" s="580"/>
      <c r="I149" s="580"/>
      <c r="J149" s="586"/>
      <c r="K149" s="587"/>
      <c r="L149" s="587"/>
      <c r="M149" s="587"/>
      <c r="N149" s="555"/>
      <c r="O149" s="555"/>
      <c r="P149" s="568"/>
      <c r="Q149" s="568"/>
      <c r="R149" s="580"/>
      <c r="S149" s="580"/>
      <c r="T149" s="581"/>
      <c r="U149" s="581"/>
      <c r="V149" s="582"/>
      <c r="W149" s="582"/>
      <c r="X149" s="583"/>
      <c r="Y149" s="583"/>
      <c r="Z149" s="563"/>
      <c r="AA149" s="563"/>
      <c r="AB149" s="564"/>
      <c r="AC149" s="3517"/>
      <c r="AD149" s="3517"/>
      <c r="AE149" s="3518"/>
      <c r="AF149" s="3518"/>
      <c r="AG149" s="3519"/>
      <c r="AH149" s="3519"/>
      <c r="AI149" s="3520"/>
      <c r="AJ149" s="3520"/>
      <c r="AK149" s="3521"/>
      <c r="AL149" s="3521"/>
      <c r="AM149" s="3522"/>
      <c r="AN149" s="3522"/>
      <c r="AO149" s="3523"/>
      <c r="AP149" s="3523"/>
      <c r="AQ149" s="3517"/>
      <c r="AR149" s="3517"/>
      <c r="AS149" s="3518"/>
      <c r="AT149" s="3518"/>
      <c r="AU149" s="3519"/>
      <c r="AV149" s="3519"/>
      <c r="AW149" s="3520"/>
      <c r="AX149" s="3520"/>
      <c r="AY149" s="3524"/>
      <c r="AZ149" s="3524"/>
      <c r="BA149" s="3538"/>
      <c r="BB149" s="3538"/>
      <c r="BC149" s="439"/>
      <c r="BD149" s="439"/>
      <c r="BE149" s="439"/>
      <c r="BF149" s="438"/>
      <c r="BG149" s="438"/>
      <c r="BH149" s="438"/>
      <c r="BI149" s="438"/>
      <c r="BJ149" s="438"/>
      <c r="BK149" s="440"/>
      <c r="BL149" s="441"/>
      <c r="BM149" s="441"/>
      <c r="BN149" s="442"/>
      <c r="BO149" s="442"/>
      <c r="BP149" s="442"/>
      <c r="BQ149" s="442"/>
      <c r="BR149" s="442"/>
      <c r="BS149" s="442"/>
      <c r="BT149" s="442"/>
      <c r="BU149" s="442"/>
      <c r="BV149" s="443"/>
      <c r="BW149" s="443"/>
      <c r="BX149" s="444"/>
      <c r="BY149" s="444"/>
      <c r="BZ149" s="444"/>
      <c r="CA149" s="444"/>
      <c r="CB149" s="444"/>
      <c r="CC149" s="444"/>
      <c r="CD149" s="444"/>
      <c r="CE149" s="444"/>
      <c r="CF149" s="445"/>
      <c r="CG149" s="445"/>
      <c r="CH149" s="445"/>
      <c r="CI149" s="445"/>
      <c r="CJ149" s="445"/>
      <c r="CK149" s="445"/>
      <c r="CL149" s="445"/>
      <c r="CM149" s="445"/>
      <c r="CN149" s="445"/>
      <c r="CO149" s="445"/>
      <c r="CP149" s="445"/>
      <c r="CQ149" s="446"/>
      <c r="CR149" s="446"/>
      <c r="CS149" s="446"/>
      <c r="CT149" s="446"/>
      <c r="CU149" s="446"/>
      <c r="CV149" s="446"/>
      <c r="CW149" s="446"/>
      <c r="CX149" s="446"/>
      <c r="CY149" s="446"/>
      <c r="CZ149" s="446"/>
      <c r="DA149" s="447"/>
      <c r="DB149" s="447"/>
      <c r="DC149" s="447"/>
      <c r="DD149" s="447"/>
      <c r="DE149" s="447"/>
      <c r="DF149" s="447"/>
      <c r="DG149" s="447"/>
      <c r="DH149" s="447"/>
      <c r="DI149" s="447"/>
      <c r="DJ149" s="447"/>
      <c r="DK149" s="447"/>
      <c r="DL149" s="447"/>
      <c r="DM149" s="447"/>
      <c r="DN149" s="448"/>
      <c r="DO149" s="448"/>
      <c r="DP149" s="448"/>
      <c r="DQ149" s="448"/>
      <c r="DR149" s="448"/>
      <c r="DS149" s="448"/>
      <c r="DT149" s="448"/>
      <c r="DU149" s="448"/>
      <c r="DV149" s="448"/>
      <c r="DW149" s="448"/>
      <c r="DX149" s="448"/>
      <c r="DY149" s="448"/>
      <c r="DZ149" s="449"/>
      <c r="EA149" s="449"/>
      <c r="EB149" s="449"/>
      <c r="EC149" s="449"/>
      <c r="ED149" s="449"/>
      <c r="EE149" s="449"/>
      <c r="EF149" s="449"/>
      <c r="EG149" s="449"/>
      <c r="EH149" s="449"/>
      <c r="EI149" s="449"/>
      <c r="EJ149" s="449"/>
      <c r="EK149" s="449"/>
      <c r="EL149" s="449"/>
      <c r="EM149" s="450"/>
      <c r="EN149" s="450"/>
      <c r="EO149" s="450"/>
      <c r="EP149" s="450"/>
      <c r="EQ149" s="450"/>
      <c r="ER149" s="450"/>
      <c r="ES149" s="450"/>
      <c r="ET149" s="450"/>
      <c r="EU149" s="450"/>
      <c r="EV149" s="450"/>
      <c r="EW149" s="450"/>
      <c r="EX149" s="450"/>
      <c r="EY149" s="450"/>
      <c r="EZ149" s="450"/>
      <c r="FA149" s="444"/>
      <c r="FB149" s="444"/>
      <c r="FC149" s="444"/>
      <c r="FD149" s="444"/>
      <c r="FE149" s="444"/>
      <c r="FF149" s="444"/>
      <c r="FG149" s="444"/>
      <c r="FH149" s="444"/>
      <c r="FI149" s="444"/>
      <c r="FJ149" s="444"/>
      <c r="FK149" s="444"/>
      <c r="FL149" s="444"/>
      <c r="FM149" s="444"/>
      <c r="FN149" s="444"/>
      <c r="FO149" s="445"/>
      <c r="FP149" s="445"/>
      <c r="FQ149" s="445"/>
      <c r="FR149" s="445"/>
      <c r="FS149" s="445"/>
      <c r="FT149" s="445"/>
      <c r="FU149" s="445"/>
      <c r="FV149" s="445"/>
      <c r="FW149" s="445"/>
      <c r="FX149" s="445"/>
      <c r="FY149" s="445"/>
      <c r="FZ149" s="445"/>
      <c r="GA149" s="445"/>
      <c r="GB149" s="445"/>
      <c r="GC149" s="446"/>
      <c r="GD149" s="446"/>
      <c r="GE149" s="446"/>
      <c r="GF149" s="446"/>
      <c r="GG149" s="446"/>
      <c r="GH149" s="446"/>
      <c r="GI149" s="446"/>
      <c r="GJ149" s="446"/>
    </row>
    <row r="150" spans="1:192" s="541" customFormat="1" x14ac:dyDescent="0.25">
      <c r="A150" s="409"/>
      <c r="B150" s="584"/>
      <c r="C150" s="181"/>
      <c r="D150" s="557"/>
      <c r="E150" s="558"/>
      <c r="F150" s="598" t="s">
        <v>259</v>
      </c>
      <c r="G150" s="598"/>
      <c r="H150" s="598"/>
      <c r="I150" s="598"/>
      <c r="J150" s="598"/>
      <c r="K150" s="598"/>
      <c r="L150" s="599"/>
      <c r="M150" s="600"/>
      <c r="N150" s="555"/>
      <c r="O150" s="555"/>
      <c r="P150" s="568"/>
      <c r="Q150" s="568"/>
      <c r="R150" s="580"/>
      <c r="S150" s="580"/>
      <c r="T150" s="581"/>
      <c r="U150" s="581"/>
      <c r="V150" s="582"/>
      <c r="W150" s="582"/>
      <c r="X150" s="583"/>
      <c r="Y150" s="583"/>
      <c r="Z150" s="563"/>
      <c r="AA150" s="563"/>
      <c r="AB150" s="564"/>
      <c r="AC150" s="3517"/>
      <c r="AD150" s="3517"/>
      <c r="AE150" s="3518"/>
      <c r="AF150" s="3518"/>
      <c r="AG150" s="3519"/>
      <c r="AH150" s="3519"/>
      <c r="AI150" s="3520"/>
      <c r="AJ150" s="3520"/>
      <c r="AK150" s="3521"/>
      <c r="AL150" s="3521"/>
      <c r="AM150" s="3522"/>
      <c r="AN150" s="3522"/>
      <c r="AO150" s="3523"/>
      <c r="AP150" s="3523"/>
      <c r="AQ150" s="3517"/>
      <c r="AR150" s="3517"/>
      <c r="AS150" s="3518"/>
      <c r="AT150" s="3518"/>
      <c r="AU150" s="3519"/>
      <c r="AV150" s="3519"/>
      <c r="AW150" s="3520"/>
      <c r="AX150" s="3520"/>
      <c r="AY150" s="3524"/>
      <c r="AZ150" s="3524"/>
      <c r="BA150" s="3538"/>
      <c r="BB150" s="3538"/>
      <c r="BC150" s="439"/>
      <c r="BD150" s="439"/>
      <c r="BE150" s="439"/>
      <c r="BF150" s="438"/>
      <c r="BG150" s="438"/>
      <c r="BH150" s="438"/>
      <c r="BI150" s="438"/>
      <c r="BJ150" s="438"/>
      <c r="BK150" s="440"/>
      <c r="BL150" s="441"/>
      <c r="BM150" s="441"/>
      <c r="BN150" s="442"/>
      <c r="BO150" s="442"/>
      <c r="BP150" s="442"/>
      <c r="BQ150" s="442"/>
      <c r="BR150" s="442"/>
      <c r="BS150" s="442"/>
      <c r="BT150" s="442"/>
      <c r="BU150" s="442"/>
      <c r="BV150" s="443"/>
      <c r="BW150" s="443"/>
      <c r="BX150" s="444"/>
      <c r="BY150" s="444"/>
      <c r="BZ150" s="444"/>
      <c r="CA150" s="444"/>
      <c r="CB150" s="444"/>
      <c r="CC150" s="444"/>
      <c r="CD150" s="444"/>
      <c r="CE150" s="444"/>
      <c r="CF150" s="445"/>
      <c r="CG150" s="445"/>
      <c r="CH150" s="445"/>
      <c r="CI150" s="445"/>
      <c r="CJ150" s="445"/>
      <c r="CK150" s="445"/>
      <c r="CL150" s="445"/>
      <c r="CM150" s="445"/>
      <c r="CN150" s="445"/>
      <c r="CO150" s="445"/>
      <c r="CP150" s="445"/>
      <c r="CQ150" s="446"/>
      <c r="CR150" s="446"/>
      <c r="CS150" s="446"/>
      <c r="CT150" s="446"/>
      <c r="CU150" s="446"/>
      <c r="CV150" s="446"/>
      <c r="CW150" s="446"/>
      <c r="CX150" s="446"/>
      <c r="CY150" s="446"/>
      <c r="CZ150" s="446"/>
      <c r="DA150" s="447"/>
      <c r="DB150" s="447"/>
      <c r="DC150" s="447"/>
      <c r="DD150" s="447"/>
      <c r="DE150" s="447"/>
      <c r="DF150" s="447"/>
      <c r="DG150" s="447"/>
      <c r="DH150" s="447"/>
      <c r="DI150" s="447"/>
      <c r="DJ150" s="447"/>
      <c r="DK150" s="447"/>
      <c r="DL150" s="447"/>
      <c r="DM150" s="447"/>
      <c r="DN150" s="448"/>
      <c r="DO150" s="448"/>
      <c r="DP150" s="448"/>
      <c r="DQ150" s="448"/>
      <c r="DR150" s="448"/>
      <c r="DS150" s="448"/>
      <c r="DT150" s="448"/>
      <c r="DU150" s="448"/>
      <c r="DV150" s="448"/>
      <c r="DW150" s="448"/>
      <c r="DX150" s="448"/>
      <c r="DY150" s="448"/>
      <c r="DZ150" s="449"/>
      <c r="EA150" s="449"/>
      <c r="EB150" s="449"/>
      <c r="EC150" s="449"/>
      <c r="ED150" s="449"/>
      <c r="EE150" s="449"/>
      <c r="EF150" s="449"/>
      <c r="EG150" s="449"/>
      <c r="EH150" s="449"/>
      <c r="EI150" s="449"/>
      <c r="EJ150" s="449"/>
      <c r="EK150" s="449"/>
      <c r="EL150" s="449"/>
      <c r="EM150" s="450"/>
      <c r="EN150" s="450"/>
      <c r="EO150" s="450"/>
      <c r="EP150" s="450"/>
      <c r="EQ150" s="450"/>
      <c r="ER150" s="450"/>
      <c r="ES150" s="450"/>
      <c r="ET150" s="450"/>
      <c r="EU150" s="450"/>
      <c r="EV150" s="450"/>
      <c r="EW150" s="450"/>
      <c r="EX150" s="450"/>
      <c r="EY150" s="450"/>
      <c r="EZ150" s="450"/>
      <c r="FA150" s="444"/>
      <c r="FB150" s="444"/>
      <c r="FC150" s="444"/>
      <c r="FD150" s="444"/>
      <c r="FE150" s="444"/>
      <c r="FF150" s="444"/>
      <c r="FG150" s="444"/>
      <c r="FH150" s="444"/>
      <c r="FI150" s="444"/>
      <c r="FJ150" s="444"/>
      <c r="FK150" s="444"/>
      <c r="FL150" s="444"/>
      <c r="FM150" s="444"/>
      <c r="FN150" s="444"/>
      <c r="FO150" s="445"/>
      <c r="FP150" s="445"/>
      <c r="FQ150" s="445"/>
      <c r="FR150" s="445"/>
      <c r="FS150" s="445"/>
      <c r="FT150" s="445"/>
      <c r="FU150" s="445"/>
      <c r="FV150" s="445"/>
      <c r="FW150" s="445"/>
      <c r="FX150" s="445"/>
      <c r="FY150" s="445"/>
      <c r="FZ150" s="445"/>
      <c r="GA150" s="445"/>
      <c r="GB150" s="445"/>
      <c r="GC150" s="446"/>
      <c r="GD150" s="446"/>
      <c r="GE150" s="446"/>
      <c r="GF150" s="446"/>
      <c r="GG150" s="446"/>
      <c r="GH150" s="446"/>
      <c r="GI150" s="446"/>
      <c r="GJ150" s="446"/>
    </row>
    <row r="151" spans="1:192" s="541" customFormat="1" x14ac:dyDescent="0.25">
      <c r="A151" s="409"/>
      <c r="B151" s="574"/>
      <c r="C151" s="437"/>
      <c r="D151" s="557"/>
      <c r="E151" s="558"/>
      <c r="F151" s="601">
        <v>1</v>
      </c>
      <c r="G151" s="602"/>
      <c r="H151" s="603" t="str">
        <f t="array" aca="1" ref="H151" ca="1">INDEX(joueurs,SMALL(IF(podiums=K151,ROW(INDIRECT("1:"&amp;ROWS(joueurs)))),COUNTIF(K$151:K151,K151)))</f>
        <v>Franck-David</v>
      </c>
      <c r="I151" s="603"/>
      <c r="J151" s="604"/>
      <c r="K151" s="605">
        <f>LARGE(podiums,ROWS($1:1))</f>
        <v>38</v>
      </c>
      <c r="L151" s="606">
        <f ca="1">INDEX($B$7:$S$108,MATCH(H151,$B$7:$B$108,0),18)</f>
        <v>0.38775510204081631</v>
      </c>
      <c r="M151" s="603"/>
      <c r="N151" s="555"/>
      <c r="O151" s="555"/>
      <c r="P151" s="568"/>
      <c r="Q151" s="568"/>
      <c r="R151" s="565"/>
      <c r="S151" s="566"/>
      <c r="T151" s="567"/>
      <c r="U151" s="567"/>
      <c r="V151" s="562"/>
      <c r="W151" s="139"/>
      <c r="X151" s="145"/>
      <c r="Y151" s="145"/>
      <c r="Z151" s="396"/>
      <c r="AA151" s="563"/>
      <c r="AB151" s="564"/>
      <c r="AC151" s="3517"/>
      <c r="AD151" s="3517"/>
      <c r="AE151" s="3518"/>
      <c r="AF151" s="3518"/>
      <c r="AG151" s="3519"/>
      <c r="AH151" s="3519"/>
      <c r="AI151" s="3520"/>
      <c r="AJ151" s="3520"/>
      <c r="AK151" s="3521"/>
      <c r="AL151" s="3521"/>
      <c r="AM151" s="3522"/>
      <c r="AN151" s="3522"/>
      <c r="AO151" s="3523"/>
      <c r="AP151" s="3523"/>
      <c r="AQ151" s="3517"/>
      <c r="AR151" s="3517"/>
      <c r="AS151" s="3518"/>
      <c r="AT151" s="3518"/>
      <c r="AU151" s="3519"/>
      <c r="AV151" s="3519"/>
      <c r="AW151" s="3520"/>
      <c r="AX151" s="3520"/>
      <c r="AY151" s="3524"/>
      <c r="AZ151" s="3524"/>
      <c r="BA151" s="3538"/>
      <c r="BB151" s="3538"/>
      <c r="BC151" s="439"/>
      <c r="BD151" s="439"/>
      <c r="BE151" s="439"/>
      <c r="BF151" s="438"/>
      <c r="BG151" s="438"/>
      <c r="BH151" s="438"/>
      <c r="BI151" s="438"/>
      <c r="BJ151" s="438"/>
      <c r="BK151" s="440"/>
      <c r="BL151" s="441"/>
      <c r="BM151" s="441"/>
      <c r="BN151" s="442"/>
      <c r="BO151" s="442"/>
      <c r="BP151" s="442"/>
      <c r="BQ151" s="442"/>
      <c r="BR151" s="442"/>
      <c r="BS151" s="442"/>
      <c r="BT151" s="442"/>
      <c r="BU151" s="442"/>
      <c r="BV151" s="443"/>
      <c r="BW151" s="443"/>
      <c r="BX151" s="444"/>
      <c r="BY151" s="444"/>
      <c r="BZ151" s="444"/>
      <c r="CA151" s="444"/>
      <c r="CB151" s="444"/>
      <c r="CC151" s="444"/>
      <c r="CD151" s="444"/>
      <c r="CE151" s="444"/>
      <c r="CF151" s="445"/>
      <c r="CG151" s="445"/>
      <c r="CH151" s="445"/>
      <c r="CI151" s="445"/>
      <c r="CJ151" s="445"/>
      <c r="CK151" s="445"/>
      <c r="CL151" s="445"/>
      <c r="CM151" s="445"/>
      <c r="CN151" s="445"/>
      <c r="CO151" s="445"/>
      <c r="CP151" s="445"/>
      <c r="CQ151" s="446"/>
      <c r="CR151" s="446"/>
      <c r="CS151" s="446"/>
      <c r="CT151" s="446"/>
      <c r="CU151" s="446"/>
      <c r="CV151" s="446"/>
      <c r="CW151" s="446"/>
      <c r="CX151" s="446"/>
      <c r="CY151" s="446"/>
      <c r="CZ151" s="446"/>
      <c r="DA151" s="447"/>
      <c r="DB151" s="447"/>
      <c r="DC151" s="447"/>
      <c r="DD151" s="447"/>
      <c r="DE151" s="447"/>
      <c r="DF151" s="447"/>
      <c r="DG151" s="447"/>
      <c r="DH151" s="447"/>
      <c r="DI151" s="447"/>
      <c r="DJ151" s="447"/>
      <c r="DK151" s="447"/>
      <c r="DL151" s="447"/>
      <c r="DM151" s="447"/>
      <c r="DN151" s="448"/>
      <c r="DO151" s="448"/>
      <c r="DP151" s="448"/>
      <c r="DQ151" s="448"/>
      <c r="DR151" s="448"/>
      <c r="DS151" s="448"/>
      <c r="DT151" s="448"/>
      <c r="DU151" s="448"/>
      <c r="DV151" s="448"/>
      <c r="DW151" s="448"/>
      <c r="DX151" s="448"/>
      <c r="DY151" s="448"/>
      <c r="DZ151" s="449"/>
      <c r="EA151" s="449"/>
      <c r="EB151" s="449"/>
      <c r="EC151" s="449"/>
      <c r="ED151" s="449"/>
      <c r="EE151" s="449"/>
      <c r="EF151" s="449"/>
      <c r="EG151" s="449"/>
      <c r="EH151" s="449"/>
      <c r="EI151" s="449"/>
      <c r="EJ151" s="449"/>
      <c r="EK151" s="449"/>
      <c r="EL151" s="449"/>
      <c r="EM151" s="450"/>
      <c r="EN151" s="450"/>
      <c r="EO151" s="450"/>
      <c r="EP151" s="450"/>
      <c r="EQ151" s="450"/>
      <c r="ER151" s="450"/>
      <c r="ES151" s="450"/>
      <c r="ET151" s="450"/>
      <c r="EU151" s="450"/>
      <c r="EV151" s="450"/>
      <c r="EW151" s="450"/>
      <c r="EX151" s="450"/>
      <c r="EY151" s="450"/>
      <c r="EZ151" s="450"/>
      <c r="FA151" s="444"/>
      <c r="FB151" s="444"/>
      <c r="FC151" s="444"/>
      <c r="FD151" s="444"/>
      <c r="FE151" s="444"/>
      <c r="FF151" s="444"/>
      <c r="FG151" s="444"/>
      <c r="FH151" s="444"/>
      <c r="FI151" s="444"/>
      <c r="FJ151" s="444"/>
      <c r="FK151" s="444"/>
      <c r="FL151" s="444"/>
      <c r="FM151" s="444"/>
      <c r="FN151" s="444"/>
      <c r="FO151" s="445"/>
      <c r="FP151" s="445"/>
      <c r="FQ151" s="445"/>
      <c r="FR151" s="445"/>
      <c r="FS151" s="445"/>
      <c r="FT151" s="445"/>
      <c r="FU151" s="445"/>
      <c r="FV151" s="445"/>
      <c r="FW151" s="445"/>
      <c r="FX151" s="445"/>
      <c r="FY151" s="445"/>
      <c r="FZ151" s="445"/>
      <c r="GA151" s="445"/>
      <c r="GB151" s="445"/>
      <c r="GC151" s="446"/>
      <c r="GD151" s="446"/>
      <c r="GE151" s="446"/>
      <c r="GF151" s="446"/>
      <c r="GG151" s="446"/>
      <c r="GH151" s="446"/>
      <c r="GI151" s="446"/>
      <c r="GJ151" s="446"/>
    </row>
    <row r="152" spans="1:192" s="541" customFormat="1" x14ac:dyDescent="0.25">
      <c r="A152" s="409"/>
      <c r="B152" s="584"/>
      <c r="C152" s="181"/>
      <c r="D152" s="557"/>
      <c r="E152" s="558"/>
      <c r="F152" s="601">
        <v>2</v>
      </c>
      <c r="G152" s="602"/>
      <c r="H152" s="603" t="str">
        <f t="array" aca="1" ref="H152" ca="1">INDEX(joueurs,SMALL(IF(podiums=K152,ROW(INDIRECT("1:"&amp;ROWS(joueurs)))),COUNTIF(K$151:K152,K152)))</f>
        <v>Dams</v>
      </c>
      <c r="I152" s="603"/>
      <c r="J152" s="604"/>
      <c r="K152" s="605">
        <f>LARGE(podiums,ROWS($1:2))</f>
        <v>37</v>
      </c>
      <c r="L152" s="606">
        <f t="shared" ref="L152:L160" ca="1" si="196">INDEX($B$7:$S$108,MATCH(H152,$B$7:$B$108,0),18)</f>
        <v>0.27205882352941174</v>
      </c>
      <c r="M152" s="603"/>
      <c r="N152" s="555"/>
      <c r="O152" s="555"/>
      <c r="P152" s="568"/>
      <c r="Q152" s="568"/>
      <c r="R152" s="565"/>
      <c r="S152" s="566"/>
      <c r="T152" s="567"/>
      <c r="U152" s="567"/>
      <c r="V152" s="562"/>
      <c r="W152" s="139"/>
      <c r="X152" s="145"/>
      <c r="Y152" s="145"/>
      <c r="Z152" s="396"/>
      <c r="AA152" s="563"/>
      <c r="AB152" s="564"/>
      <c r="AC152" s="3517"/>
      <c r="AD152" s="3517"/>
      <c r="AE152" s="3518"/>
      <c r="AF152" s="3518"/>
      <c r="AG152" s="3519"/>
      <c r="AH152" s="3519"/>
      <c r="AI152" s="3520"/>
      <c r="AJ152" s="3520"/>
      <c r="AK152" s="3521"/>
      <c r="AL152" s="3521"/>
      <c r="AM152" s="3522"/>
      <c r="AN152" s="3522"/>
      <c r="AO152" s="3523"/>
      <c r="AP152" s="3523"/>
      <c r="AQ152" s="3517"/>
      <c r="AR152" s="3517"/>
      <c r="AS152" s="3518"/>
      <c r="AT152" s="3518"/>
      <c r="AU152" s="3519"/>
      <c r="AV152" s="3519"/>
      <c r="AW152" s="3520"/>
      <c r="AX152" s="3520"/>
      <c r="AY152" s="3524"/>
      <c r="AZ152" s="3524"/>
      <c r="BA152" s="3538"/>
      <c r="BB152" s="3538"/>
      <c r="BC152" s="439"/>
      <c r="BD152" s="439"/>
      <c r="BE152" s="439"/>
      <c r="BF152" s="438"/>
      <c r="BG152" s="438"/>
      <c r="BH152" s="438"/>
      <c r="BI152" s="438"/>
      <c r="BJ152" s="438"/>
      <c r="BK152" s="440"/>
      <c r="BL152" s="441"/>
      <c r="BM152" s="441"/>
      <c r="BN152" s="442"/>
      <c r="BO152" s="442"/>
      <c r="BP152" s="442"/>
      <c r="BQ152" s="442"/>
      <c r="BR152" s="442"/>
      <c r="BS152" s="442"/>
      <c r="BT152" s="442"/>
      <c r="BU152" s="442"/>
      <c r="BV152" s="443"/>
      <c r="BW152" s="443"/>
      <c r="BX152" s="444"/>
      <c r="BY152" s="444"/>
      <c r="BZ152" s="444"/>
      <c r="CA152" s="444"/>
      <c r="CB152" s="444"/>
      <c r="CC152" s="444"/>
      <c r="CD152" s="444"/>
      <c r="CE152" s="444"/>
      <c r="CF152" s="445"/>
      <c r="CG152" s="445"/>
      <c r="CH152" s="445"/>
      <c r="CI152" s="445"/>
      <c r="CJ152" s="445"/>
      <c r="CK152" s="445"/>
      <c r="CL152" s="445"/>
      <c r="CM152" s="445"/>
      <c r="CN152" s="445"/>
      <c r="CO152" s="445"/>
      <c r="CP152" s="445"/>
      <c r="CQ152" s="446"/>
      <c r="CR152" s="446"/>
      <c r="CS152" s="446"/>
      <c r="CT152" s="446"/>
      <c r="CU152" s="446"/>
      <c r="CV152" s="446"/>
      <c r="CW152" s="446"/>
      <c r="CX152" s="446"/>
      <c r="CY152" s="446"/>
      <c r="CZ152" s="446"/>
      <c r="DA152" s="447"/>
      <c r="DB152" s="447"/>
      <c r="DC152" s="447"/>
      <c r="DD152" s="447"/>
      <c r="DE152" s="447"/>
      <c r="DF152" s="447"/>
      <c r="DG152" s="447"/>
      <c r="DH152" s="447"/>
      <c r="DI152" s="447"/>
      <c r="DJ152" s="447"/>
      <c r="DK152" s="447"/>
      <c r="DL152" s="447"/>
      <c r="DM152" s="447"/>
      <c r="DN152" s="448"/>
      <c r="DO152" s="448"/>
      <c r="DP152" s="448"/>
      <c r="DQ152" s="448"/>
      <c r="DR152" s="448"/>
      <c r="DS152" s="448"/>
      <c r="DT152" s="448"/>
      <c r="DU152" s="448"/>
      <c r="DV152" s="448"/>
      <c r="DW152" s="448"/>
      <c r="DX152" s="448"/>
      <c r="DY152" s="448"/>
      <c r="DZ152" s="449"/>
      <c r="EA152" s="449"/>
      <c r="EB152" s="449"/>
      <c r="EC152" s="449"/>
      <c r="ED152" s="449"/>
      <c r="EE152" s="449"/>
      <c r="EF152" s="449"/>
      <c r="EG152" s="449"/>
      <c r="EH152" s="449"/>
      <c r="EI152" s="449"/>
      <c r="EJ152" s="449"/>
      <c r="EK152" s="449"/>
      <c r="EL152" s="449"/>
      <c r="EM152" s="450"/>
      <c r="EN152" s="450"/>
      <c r="EO152" s="450"/>
      <c r="EP152" s="450"/>
      <c r="EQ152" s="450"/>
      <c r="ER152" s="450"/>
      <c r="ES152" s="450"/>
      <c r="ET152" s="450"/>
      <c r="EU152" s="450"/>
      <c r="EV152" s="450"/>
      <c r="EW152" s="450"/>
      <c r="EX152" s="450"/>
      <c r="EY152" s="450"/>
      <c r="EZ152" s="450"/>
      <c r="FA152" s="444"/>
      <c r="FB152" s="444"/>
      <c r="FC152" s="444"/>
      <c r="FD152" s="444"/>
      <c r="FE152" s="444"/>
      <c r="FF152" s="444"/>
      <c r="FG152" s="444"/>
      <c r="FH152" s="444"/>
      <c r="FI152" s="444"/>
      <c r="FJ152" s="444"/>
      <c r="FK152" s="444"/>
      <c r="FL152" s="444"/>
      <c r="FM152" s="444"/>
      <c r="FN152" s="444"/>
      <c r="FO152" s="445"/>
      <c r="FP152" s="445"/>
      <c r="FQ152" s="445"/>
      <c r="FR152" s="445"/>
      <c r="FS152" s="445"/>
      <c r="FT152" s="445"/>
      <c r="FU152" s="445"/>
      <c r="FV152" s="445"/>
      <c r="FW152" s="445"/>
      <c r="FX152" s="445"/>
      <c r="FY152" s="445"/>
      <c r="FZ152" s="445"/>
      <c r="GA152" s="445"/>
      <c r="GB152" s="445"/>
      <c r="GC152" s="446"/>
      <c r="GD152" s="446"/>
      <c r="GE152" s="446"/>
      <c r="GF152" s="446"/>
      <c r="GG152" s="446"/>
      <c r="GH152" s="446"/>
      <c r="GI152" s="446"/>
      <c r="GJ152" s="446"/>
    </row>
    <row r="153" spans="1:192" s="541" customFormat="1" x14ac:dyDescent="0.25">
      <c r="A153" s="409"/>
      <c r="B153" s="584"/>
      <c r="C153" s="181"/>
      <c r="D153" s="557"/>
      <c r="E153" s="558"/>
      <c r="F153" s="601">
        <v>3</v>
      </c>
      <c r="G153" s="602"/>
      <c r="H153" s="603" t="str">
        <f t="array" aca="1" ref="H153" ca="1">INDEX(joueurs,SMALL(IF(podiums=K153,ROW(INDIRECT("1:"&amp;ROWS(joueurs)))),COUNTIF(K$151:K153,K153)))</f>
        <v>Fred</v>
      </c>
      <c r="I153" s="603"/>
      <c r="J153" s="604"/>
      <c r="K153" s="605">
        <f>LARGE(podiums,ROWS($1:3))</f>
        <v>35</v>
      </c>
      <c r="L153" s="606">
        <f t="shared" ca="1" si="196"/>
        <v>0.30701754385964913</v>
      </c>
      <c r="M153" s="603"/>
      <c r="N153" s="555"/>
      <c r="O153" s="555"/>
      <c r="P153" s="568"/>
      <c r="Q153" s="568"/>
      <c r="R153" s="565"/>
      <c r="S153" s="566"/>
      <c r="T153" s="567"/>
      <c r="U153" s="567"/>
      <c r="V153" s="562"/>
      <c r="W153" s="139"/>
      <c r="X153" s="145"/>
      <c r="Y153" s="145"/>
      <c r="Z153" s="396"/>
      <c r="AA153" s="563"/>
      <c r="AB153" s="564"/>
      <c r="AC153" s="3517"/>
      <c r="AD153" s="3517"/>
      <c r="AE153" s="3518"/>
      <c r="AF153" s="3518"/>
      <c r="AG153" s="3519"/>
      <c r="AH153" s="3519"/>
      <c r="AI153" s="3520"/>
      <c r="AJ153" s="3520"/>
      <c r="AK153" s="3521"/>
      <c r="AL153" s="3521"/>
      <c r="AM153" s="3522"/>
      <c r="AN153" s="3522"/>
      <c r="AO153" s="3523"/>
      <c r="AP153" s="3523"/>
      <c r="AQ153" s="3517"/>
      <c r="AR153" s="3517"/>
      <c r="AS153" s="3518"/>
      <c r="AT153" s="3518"/>
      <c r="AU153" s="3519"/>
      <c r="AV153" s="3519"/>
      <c r="AW153" s="3520"/>
      <c r="AX153" s="3520"/>
      <c r="AY153" s="3524"/>
      <c r="AZ153" s="3524"/>
      <c r="BA153" s="3538"/>
      <c r="BB153" s="3538"/>
      <c r="BC153" s="439"/>
      <c r="BD153" s="439"/>
      <c r="BE153" s="439"/>
      <c r="BF153" s="438"/>
      <c r="BG153" s="438"/>
      <c r="BH153" s="438"/>
      <c r="BI153" s="438"/>
      <c r="BJ153" s="438"/>
      <c r="BK153" s="440"/>
      <c r="BL153" s="441"/>
      <c r="BM153" s="441"/>
      <c r="BN153" s="442"/>
      <c r="BO153" s="442"/>
      <c r="BP153" s="442"/>
      <c r="BQ153" s="442"/>
      <c r="BR153" s="442"/>
      <c r="BS153" s="442"/>
      <c r="BT153" s="442"/>
      <c r="BU153" s="442"/>
      <c r="BV153" s="443"/>
      <c r="BW153" s="443"/>
      <c r="BX153" s="444"/>
      <c r="BY153" s="444"/>
      <c r="BZ153" s="444"/>
      <c r="CA153" s="444"/>
      <c r="CB153" s="444"/>
      <c r="CC153" s="444"/>
      <c r="CD153" s="444"/>
      <c r="CE153" s="444"/>
      <c r="CF153" s="445"/>
      <c r="CG153" s="445"/>
      <c r="CH153" s="445"/>
      <c r="CI153" s="445"/>
      <c r="CJ153" s="445"/>
      <c r="CK153" s="445"/>
      <c r="CL153" s="445"/>
      <c r="CM153" s="445"/>
      <c r="CN153" s="445"/>
      <c r="CO153" s="445"/>
      <c r="CP153" s="445"/>
      <c r="CQ153" s="446"/>
      <c r="CR153" s="446"/>
      <c r="CS153" s="446"/>
      <c r="CT153" s="446"/>
      <c r="CU153" s="446"/>
      <c r="CV153" s="446"/>
      <c r="CW153" s="446"/>
      <c r="CX153" s="446"/>
      <c r="CY153" s="446"/>
      <c r="CZ153" s="446"/>
      <c r="DA153" s="447"/>
      <c r="DB153" s="447"/>
      <c r="DC153" s="447"/>
      <c r="DD153" s="447"/>
      <c r="DE153" s="447"/>
      <c r="DF153" s="447"/>
      <c r="DG153" s="447"/>
      <c r="DH153" s="447"/>
      <c r="DI153" s="447"/>
      <c r="DJ153" s="447"/>
      <c r="DK153" s="447"/>
      <c r="DL153" s="447"/>
      <c r="DM153" s="447"/>
      <c r="DN153" s="448"/>
      <c r="DO153" s="448"/>
      <c r="DP153" s="448"/>
      <c r="DQ153" s="448"/>
      <c r="DR153" s="448"/>
      <c r="DS153" s="448"/>
      <c r="DT153" s="448"/>
      <c r="DU153" s="448"/>
      <c r="DV153" s="448"/>
      <c r="DW153" s="448"/>
      <c r="DX153" s="448"/>
      <c r="DY153" s="448"/>
      <c r="DZ153" s="449"/>
      <c r="EA153" s="449"/>
      <c r="EB153" s="449"/>
      <c r="EC153" s="449"/>
      <c r="ED153" s="449"/>
      <c r="EE153" s="449"/>
      <c r="EF153" s="449"/>
      <c r="EG153" s="449"/>
      <c r="EH153" s="449"/>
      <c r="EI153" s="449"/>
      <c r="EJ153" s="449"/>
      <c r="EK153" s="449"/>
      <c r="EL153" s="449"/>
      <c r="EM153" s="450"/>
      <c r="EN153" s="450"/>
      <c r="EO153" s="450"/>
      <c r="EP153" s="450"/>
      <c r="EQ153" s="450"/>
      <c r="ER153" s="450"/>
      <c r="ES153" s="450"/>
      <c r="ET153" s="450"/>
      <c r="EU153" s="450"/>
      <c r="EV153" s="450"/>
      <c r="EW153" s="450"/>
      <c r="EX153" s="450"/>
      <c r="EY153" s="450"/>
      <c r="EZ153" s="450"/>
      <c r="FA153" s="444"/>
      <c r="FB153" s="444"/>
      <c r="FC153" s="444"/>
      <c r="FD153" s="444"/>
      <c r="FE153" s="444"/>
      <c r="FF153" s="444"/>
      <c r="FG153" s="444"/>
      <c r="FH153" s="444"/>
      <c r="FI153" s="444"/>
      <c r="FJ153" s="444"/>
      <c r="FK153" s="444"/>
      <c r="FL153" s="444"/>
      <c r="FM153" s="444"/>
      <c r="FN153" s="444"/>
      <c r="FO153" s="445"/>
      <c r="FP153" s="445"/>
      <c r="FQ153" s="445"/>
      <c r="FR153" s="445"/>
      <c r="FS153" s="445"/>
      <c r="FT153" s="445"/>
      <c r="FU153" s="445"/>
      <c r="FV153" s="445"/>
      <c r="FW153" s="445"/>
      <c r="FX153" s="445"/>
      <c r="FY153" s="445"/>
      <c r="FZ153" s="445"/>
      <c r="GA153" s="445"/>
      <c r="GB153" s="445"/>
      <c r="GC153" s="446"/>
      <c r="GD153" s="446"/>
      <c r="GE153" s="446"/>
      <c r="GF153" s="446"/>
      <c r="GG153" s="446"/>
      <c r="GH153" s="446"/>
      <c r="GI153" s="446"/>
      <c r="GJ153" s="446"/>
    </row>
    <row r="154" spans="1:192" s="541" customFormat="1" x14ac:dyDescent="0.25">
      <c r="A154" s="409"/>
      <c r="B154" s="584"/>
      <c r="C154" s="181"/>
      <c r="D154" s="557"/>
      <c r="E154" s="558"/>
      <c r="F154" s="601">
        <v>4</v>
      </c>
      <c r="G154" s="602"/>
      <c r="H154" s="603" t="str">
        <f t="array" aca="1" ref="H154" ca="1">INDEX(joueurs,SMALL(IF(podiums=K154,ROW(INDIRECT("1:"&amp;ROWS(joueurs)))),COUNTIF(K$151:K154,K154)))</f>
        <v>Rob</v>
      </c>
      <c r="I154" s="603"/>
      <c r="J154" s="604"/>
      <c r="K154" s="605">
        <f>LARGE(podiums,ROWS($1:4))</f>
        <v>32</v>
      </c>
      <c r="L154" s="606">
        <f t="shared" ca="1" si="196"/>
        <v>0.30188679245283018</v>
      </c>
      <c r="M154" s="603"/>
      <c r="N154" s="555"/>
      <c r="O154" s="555"/>
      <c r="P154" s="568"/>
      <c r="Q154" s="568"/>
      <c r="R154" s="565"/>
      <c r="S154" s="566"/>
      <c r="T154" s="567"/>
      <c r="U154" s="567"/>
      <c r="V154" s="562"/>
      <c r="W154" s="139"/>
      <c r="X154" s="145"/>
      <c r="Y154" s="145"/>
      <c r="Z154" s="396"/>
      <c r="AA154" s="563"/>
      <c r="AB154" s="564"/>
      <c r="AC154" s="3517"/>
      <c r="AD154" s="3517"/>
      <c r="AE154" s="3518"/>
      <c r="AF154" s="3518"/>
      <c r="AG154" s="3519"/>
      <c r="AH154" s="3519"/>
      <c r="AI154" s="3520"/>
      <c r="AJ154" s="3520"/>
      <c r="AK154" s="3521"/>
      <c r="AL154" s="3521"/>
      <c r="AM154" s="3522"/>
      <c r="AN154" s="3522"/>
      <c r="AO154" s="3523"/>
      <c r="AP154" s="3523"/>
      <c r="AQ154" s="3517"/>
      <c r="AR154" s="3517"/>
      <c r="AS154" s="3518"/>
      <c r="AT154" s="3518"/>
      <c r="AU154" s="3519"/>
      <c r="AV154" s="3519"/>
      <c r="AW154" s="3520"/>
      <c r="AX154" s="3520"/>
      <c r="AY154" s="3524"/>
      <c r="AZ154" s="3524"/>
      <c r="BA154" s="3538"/>
      <c r="BB154" s="3538"/>
      <c r="BC154" s="439"/>
      <c r="BD154" s="439"/>
      <c r="BE154" s="439"/>
      <c r="BF154" s="438"/>
      <c r="BG154" s="438"/>
      <c r="BH154" s="438"/>
      <c r="BI154" s="438"/>
      <c r="BJ154" s="438"/>
      <c r="BK154" s="440"/>
      <c r="BL154" s="441"/>
      <c r="BM154" s="441"/>
      <c r="BN154" s="442"/>
      <c r="BO154" s="442"/>
      <c r="BP154" s="442"/>
      <c r="BQ154" s="442"/>
      <c r="BR154" s="442"/>
      <c r="BS154" s="442"/>
      <c r="BT154" s="442"/>
      <c r="BU154" s="442"/>
      <c r="BV154" s="443"/>
      <c r="BW154" s="443"/>
      <c r="BX154" s="444"/>
      <c r="BY154" s="444"/>
      <c r="BZ154" s="444"/>
      <c r="CA154" s="444"/>
      <c r="CB154" s="444"/>
      <c r="CC154" s="444"/>
      <c r="CD154" s="444"/>
      <c r="CE154" s="444"/>
      <c r="CF154" s="445"/>
      <c r="CG154" s="445"/>
      <c r="CH154" s="445"/>
      <c r="CI154" s="445"/>
      <c r="CJ154" s="445"/>
      <c r="CK154" s="445"/>
      <c r="CL154" s="445"/>
      <c r="CM154" s="445"/>
      <c r="CN154" s="445"/>
      <c r="CO154" s="445"/>
      <c r="CP154" s="445"/>
      <c r="CQ154" s="446"/>
      <c r="CR154" s="446"/>
      <c r="CS154" s="446"/>
      <c r="CT154" s="446"/>
      <c r="CU154" s="446"/>
      <c r="CV154" s="446"/>
      <c r="CW154" s="446"/>
      <c r="CX154" s="446"/>
      <c r="CY154" s="446"/>
      <c r="CZ154" s="446"/>
      <c r="DA154" s="447"/>
      <c r="DB154" s="447"/>
      <c r="DC154" s="447"/>
      <c r="DD154" s="447"/>
      <c r="DE154" s="447"/>
      <c r="DF154" s="447"/>
      <c r="DG154" s="447"/>
      <c r="DH154" s="447"/>
      <c r="DI154" s="447"/>
      <c r="DJ154" s="447"/>
      <c r="DK154" s="447"/>
      <c r="DL154" s="447"/>
      <c r="DM154" s="447"/>
      <c r="DN154" s="448"/>
      <c r="DO154" s="448"/>
      <c r="DP154" s="448"/>
      <c r="DQ154" s="448"/>
      <c r="DR154" s="448"/>
      <c r="DS154" s="448"/>
      <c r="DT154" s="448"/>
      <c r="DU154" s="448"/>
      <c r="DV154" s="448"/>
      <c r="DW154" s="448"/>
      <c r="DX154" s="448"/>
      <c r="DY154" s="448"/>
      <c r="DZ154" s="449"/>
      <c r="EA154" s="449"/>
      <c r="EB154" s="449"/>
      <c r="EC154" s="449"/>
      <c r="ED154" s="449"/>
      <c r="EE154" s="449"/>
      <c r="EF154" s="449"/>
      <c r="EG154" s="449"/>
      <c r="EH154" s="449"/>
      <c r="EI154" s="449"/>
      <c r="EJ154" s="449"/>
      <c r="EK154" s="449"/>
      <c r="EL154" s="449"/>
      <c r="EM154" s="450"/>
      <c r="EN154" s="450"/>
      <c r="EO154" s="450"/>
      <c r="EP154" s="450"/>
      <c r="EQ154" s="450"/>
      <c r="ER154" s="450"/>
      <c r="ES154" s="450"/>
      <c r="ET154" s="450"/>
      <c r="EU154" s="450"/>
      <c r="EV154" s="450"/>
      <c r="EW154" s="450"/>
      <c r="EX154" s="450"/>
      <c r="EY154" s="450"/>
      <c r="EZ154" s="450"/>
      <c r="FA154" s="444"/>
      <c r="FB154" s="444"/>
      <c r="FC154" s="444"/>
      <c r="FD154" s="444"/>
      <c r="FE154" s="444"/>
      <c r="FF154" s="444"/>
      <c r="FG154" s="444"/>
      <c r="FH154" s="444"/>
      <c r="FI154" s="444"/>
      <c r="FJ154" s="444"/>
      <c r="FK154" s="444"/>
      <c r="FL154" s="444"/>
      <c r="FM154" s="444"/>
      <c r="FN154" s="444"/>
      <c r="FO154" s="445"/>
      <c r="FP154" s="445"/>
      <c r="FQ154" s="445"/>
      <c r="FR154" s="445"/>
      <c r="FS154" s="445"/>
      <c r="FT154" s="445"/>
      <c r="FU154" s="445"/>
      <c r="FV154" s="445"/>
      <c r="FW154" s="445"/>
      <c r="FX154" s="445"/>
      <c r="FY154" s="445"/>
      <c r="FZ154" s="445"/>
      <c r="GA154" s="445"/>
      <c r="GB154" s="445"/>
      <c r="GC154" s="446"/>
      <c r="GD154" s="446"/>
      <c r="GE154" s="446"/>
      <c r="GF154" s="446"/>
      <c r="GG154" s="446"/>
      <c r="GH154" s="446"/>
      <c r="GI154" s="446"/>
      <c r="GJ154" s="446"/>
    </row>
    <row r="155" spans="1:192" s="541" customFormat="1" x14ac:dyDescent="0.25">
      <c r="A155" s="409"/>
      <c r="B155" s="584"/>
      <c r="C155" s="181"/>
      <c r="D155" s="557"/>
      <c r="E155" s="558"/>
      <c r="F155" s="601">
        <v>5</v>
      </c>
      <c r="G155" s="602"/>
      <c r="H155" s="603" t="str">
        <f t="array" aca="1" ref="H155" ca="1">INDEX(joueurs,SMALL(IF(podiums=K155,ROW(INDIRECT("1:"&amp;ROWS(joueurs)))),COUNTIF(K$151:K155,K155)))</f>
        <v>Cyrille</v>
      </c>
      <c r="I155" s="603"/>
      <c r="J155" s="604"/>
      <c r="K155" s="605">
        <f>LARGE(podiums,ROWS($1:5))</f>
        <v>23</v>
      </c>
      <c r="L155" s="606">
        <f t="shared" ca="1" si="196"/>
        <v>0.24468085106382978</v>
      </c>
      <c r="M155" s="603"/>
      <c r="N155" s="555"/>
      <c r="O155" s="555"/>
      <c r="P155" s="568"/>
      <c r="Q155" s="568"/>
      <c r="R155" s="565"/>
      <c r="S155" s="566"/>
      <c r="T155" s="567"/>
      <c r="U155" s="567"/>
      <c r="V155" s="562"/>
      <c r="W155" s="139"/>
      <c r="X155" s="145"/>
      <c r="Y155" s="145"/>
      <c r="Z155" s="396"/>
      <c r="AA155" s="563"/>
      <c r="AB155" s="564"/>
      <c r="AC155" s="3517"/>
      <c r="AD155" s="3517"/>
      <c r="AE155" s="3518"/>
      <c r="AF155" s="3518"/>
      <c r="AG155" s="3519"/>
      <c r="AH155" s="3519"/>
      <c r="AI155" s="3520"/>
      <c r="AJ155" s="3520"/>
      <c r="AK155" s="3521"/>
      <c r="AL155" s="3521"/>
      <c r="AM155" s="3522"/>
      <c r="AN155" s="3522"/>
      <c r="AO155" s="3523"/>
      <c r="AP155" s="3523"/>
      <c r="AQ155" s="3517"/>
      <c r="AR155" s="3517"/>
      <c r="AS155" s="3518"/>
      <c r="AT155" s="3518"/>
      <c r="AU155" s="3519"/>
      <c r="AV155" s="3519"/>
      <c r="AW155" s="3520"/>
      <c r="AX155" s="3520"/>
      <c r="AY155" s="3524"/>
      <c r="AZ155" s="3524"/>
      <c r="BA155" s="3538"/>
      <c r="BB155" s="3538"/>
      <c r="BC155" s="439"/>
      <c r="BD155" s="439"/>
      <c r="BE155" s="439"/>
      <c r="BF155" s="438"/>
      <c r="BG155" s="438"/>
      <c r="BH155" s="438"/>
      <c r="BI155" s="438"/>
      <c r="BJ155" s="438"/>
      <c r="BK155" s="440"/>
      <c r="BL155" s="441"/>
      <c r="BM155" s="441"/>
      <c r="BN155" s="442"/>
      <c r="BO155" s="442"/>
      <c r="BP155" s="442"/>
      <c r="BQ155" s="442"/>
      <c r="BR155" s="442"/>
      <c r="BS155" s="442"/>
      <c r="BT155" s="442"/>
      <c r="BU155" s="442"/>
      <c r="BV155" s="443"/>
      <c r="BW155" s="443"/>
      <c r="BX155" s="444"/>
      <c r="BY155" s="444"/>
      <c r="BZ155" s="444"/>
      <c r="CA155" s="444"/>
      <c r="CB155" s="444"/>
      <c r="CC155" s="444"/>
      <c r="CD155" s="444"/>
      <c r="CE155" s="444"/>
      <c r="CF155" s="445"/>
      <c r="CG155" s="445"/>
      <c r="CH155" s="445"/>
      <c r="CI155" s="445"/>
      <c r="CJ155" s="445"/>
      <c r="CK155" s="445"/>
      <c r="CL155" s="445"/>
      <c r="CM155" s="445"/>
      <c r="CN155" s="445"/>
      <c r="CO155" s="445"/>
      <c r="CP155" s="445"/>
      <c r="CQ155" s="446"/>
      <c r="CR155" s="446"/>
      <c r="CS155" s="446"/>
      <c r="CT155" s="446"/>
      <c r="CU155" s="446"/>
      <c r="CV155" s="446"/>
      <c r="CW155" s="446"/>
      <c r="CX155" s="446"/>
      <c r="CY155" s="446"/>
      <c r="CZ155" s="446"/>
      <c r="DA155" s="447"/>
      <c r="DB155" s="447"/>
      <c r="DC155" s="447"/>
      <c r="DD155" s="447"/>
      <c r="DE155" s="447"/>
      <c r="DF155" s="447"/>
      <c r="DG155" s="447"/>
      <c r="DH155" s="447"/>
      <c r="DI155" s="447"/>
      <c r="DJ155" s="447"/>
      <c r="DK155" s="447"/>
      <c r="DL155" s="447"/>
      <c r="DM155" s="447"/>
      <c r="DN155" s="448"/>
      <c r="DO155" s="448"/>
      <c r="DP155" s="448"/>
      <c r="DQ155" s="448"/>
      <c r="DR155" s="448"/>
      <c r="DS155" s="448"/>
      <c r="DT155" s="448"/>
      <c r="DU155" s="448"/>
      <c r="DV155" s="448"/>
      <c r="DW155" s="448"/>
      <c r="DX155" s="448"/>
      <c r="DY155" s="448"/>
      <c r="DZ155" s="449"/>
      <c r="EA155" s="449"/>
      <c r="EB155" s="449"/>
      <c r="EC155" s="449"/>
      <c r="ED155" s="449"/>
      <c r="EE155" s="449"/>
      <c r="EF155" s="449"/>
      <c r="EG155" s="449"/>
      <c r="EH155" s="449"/>
      <c r="EI155" s="449"/>
      <c r="EJ155" s="449"/>
      <c r="EK155" s="449"/>
      <c r="EL155" s="449"/>
      <c r="EM155" s="450"/>
      <c r="EN155" s="450"/>
      <c r="EO155" s="450"/>
      <c r="EP155" s="450"/>
      <c r="EQ155" s="450"/>
      <c r="ER155" s="450"/>
      <c r="ES155" s="450"/>
      <c r="ET155" s="450"/>
      <c r="EU155" s="450"/>
      <c r="EV155" s="450"/>
      <c r="EW155" s="450"/>
      <c r="EX155" s="450"/>
      <c r="EY155" s="450"/>
      <c r="EZ155" s="450"/>
      <c r="FA155" s="444"/>
      <c r="FB155" s="444"/>
      <c r="FC155" s="444"/>
      <c r="FD155" s="444"/>
      <c r="FE155" s="444"/>
      <c r="FF155" s="444"/>
      <c r="FG155" s="444"/>
      <c r="FH155" s="444"/>
      <c r="FI155" s="444"/>
      <c r="FJ155" s="444"/>
      <c r="FK155" s="444"/>
      <c r="FL155" s="444"/>
      <c r="FM155" s="444"/>
      <c r="FN155" s="444"/>
      <c r="FO155" s="445"/>
      <c r="FP155" s="445"/>
      <c r="FQ155" s="445"/>
      <c r="FR155" s="445"/>
      <c r="FS155" s="445"/>
      <c r="FT155" s="445"/>
      <c r="FU155" s="445"/>
      <c r="FV155" s="445"/>
      <c r="FW155" s="445"/>
      <c r="FX155" s="445"/>
      <c r="FY155" s="445"/>
      <c r="FZ155" s="445"/>
      <c r="GA155" s="445"/>
      <c r="GB155" s="445"/>
      <c r="GC155" s="446"/>
      <c r="GD155" s="446"/>
      <c r="GE155" s="446"/>
      <c r="GF155" s="446"/>
      <c r="GG155" s="446"/>
      <c r="GH155" s="446"/>
      <c r="GI155" s="446"/>
      <c r="GJ155" s="446"/>
    </row>
    <row r="156" spans="1:192" s="541" customFormat="1" x14ac:dyDescent="0.25">
      <c r="A156" s="409"/>
      <c r="B156" s="584"/>
      <c r="C156" s="181"/>
      <c r="D156" s="557"/>
      <c r="E156" s="558"/>
      <c r="F156" s="601">
        <v>6</v>
      </c>
      <c r="G156" s="602"/>
      <c r="H156" s="603" t="str">
        <f t="array" aca="1" ref="H156" ca="1">INDEX(joueurs,SMALL(IF(podiums=K156,ROW(INDIRECT("1:"&amp;ROWS(joueurs)))),COUNTIF(K$151:K156,K156)))</f>
        <v>Pilou</v>
      </c>
      <c r="I156" s="603"/>
      <c r="J156" s="604"/>
      <c r="K156" s="605">
        <f>LARGE(podiums,ROWS($1:6))</f>
        <v>23</v>
      </c>
      <c r="L156" s="606">
        <f t="shared" ca="1" si="196"/>
        <v>0.32857142857142857</v>
      </c>
      <c r="M156" s="603"/>
      <c r="N156" s="555"/>
      <c r="O156" s="555"/>
      <c r="P156" s="568"/>
      <c r="Q156" s="568"/>
      <c r="R156" s="565"/>
      <c r="S156" s="566"/>
      <c r="T156" s="567"/>
      <c r="U156" s="567"/>
      <c r="V156" s="562"/>
      <c r="W156" s="139"/>
      <c r="X156" s="145"/>
      <c r="Y156" s="145"/>
      <c r="Z156" s="396"/>
      <c r="AA156" s="563"/>
      <c r="AB156" s="564"/>
      <c r="AC156" s="3517"/>
      <c r="AD156" s="3517"/>
      <c r="AE156" s="3518"/>
      <c r="AF156" s="3518"/>
      <c r="AG156" s="3519"/>
      <c r="AH156" s="3519"/>
      <c r="AI156" s="3520"/>
      <c r="AJ156" s="3520"/>
      <c r="AK156" s="3521"/>
      <c r="AL156" s="3521"/>
      <c r="AM156" s="3522"/>
      <c r="AN156" s="3522"/>
      <c r="AO156" s="3523"/>
      <c r="AP156" s="3523"/>
      <c r="AQ156" s="3517"/>
      <c r="AR156" s="3517"/>
      <c r="AS156" s="3518"/>
      <c r="AT156" s="3518"/>
      <c r="AU156" s="3519"/>
      <c r="AV156" s="3519"/>
      <c r="AW156" s="3520"/>
      <c r="AX156" s="3520"/>
      <c r="AY156" s="3524"/>
      <c r="AZ156" s="3524"/>
      <c r="BA156" s="3538"/>
      <c r="BB156" s="3538"/>
      <c r="BC156" s="439"/>
      <c r="BD156" s="439"/>
      <c r="BE156" s="439"/>
      <c r="BF156" s="438"/>
      <c r="BG156" s="438"/>
      <c r="BH156" s="438"/>
      <c r="BI156" s="438"/>
      <c r="BJ156" s="438"/>
      <c r="BK156" s="440"/>
      <c r="BL156" s="441"/>
      <c r="BM156" s="441"/>
      <c r="BN156" s="442"/>
      <c r="BO156" s="442"/>
      <c r="BP156" s="442"/>
      <c r="BQ156" s="442"/>
      <c r="BR156" s="442"/>
      <c r="BS156" s="442"/>
      <c r="BT156" s="442"/>
      <c r="BU156" s="442"/>
      <c r="BV156" s="443"/>
      <c r="BW156" s="443"/>
      <c r="BX156" s="444"/>
      <c r="BY156" s="444"/>
      <c r="BZ156" s="444"/>
      <c r="CA156" s="444"/>
      <c r="CB156" s="444"/>
      <c r="CC156" s="444"/>
      <c r="CD156" s="444"/>
      <c r="CE156" s="444"/>
      <c r="CF156" s="445"/>
      <c r="CG156" s="445"/>
      <c r="CH156" s="445"/>
      <c r="CI156" s="445"/>
      <c r="CJ156" s="445"/>
      <c r="CK156" s="445"/>
      <c r="CL156" s="445"/>
      <c r="CM156" s="445"/>
      <c r="CN156" s="445"/>
      <c r="CO156" s="445"/>
      <c r="CP156" s="445"/>
      <c r="CQ156" s="446"/>
      <c r="CR156" s="446"/>
      <c r="CS156" s="446"/>
      <c r="CT156" s="446"/>
      <c r="CU156" s="446"/>
      <c r="CV156" s="446"/>
      <c r="CW156" s="446"/>
      <c r="CX156" s="446"/>
      <c r="CY156" s="446"/>
      <c r="CZ156" s="446"/>
      <c r="DA156" s="447"/>
      <c r="DB156" s="447"/>
      <c r="DC156" s="447"/>
      <c r="DD156" s="447"/>
      <c r="DE156" s="447"/>
      <c r="DF156" s="447"/>
      <c r="DG156" s="447"/>
      <c r="DH156" s="447"/>
      <c r="DI156" s="447"/>
      <c r="DJ156" s="447"/>
      <c r="DK156" s="447"/>
      <c r="DL156" s="447"/>
      <c r="DM156" s="447"/>
      <c r="DN156" s="448"/>
      <c r="DO156" s="448"/>
      <c r="DP156" s="448"/>
      <c r="DQ156" s="448"/>
      <c r="DR156" s="448"/>
      <c r="DS156" s="448"/>
      <c r="DT156" s="448"/>
      <c r="DU156" s="448"/>
      <c r="DV156" s="448"/>
      <c r="DW156" s="448"/>
      <c r="DX156" s="448"/>
      <c r="DY156" s="448"/>
      <c r="DZ156" s="449"/>
      <c r="EA156" s="449"/>
      <c r="EB156" s="449"/>
      <c r="EC156" s="449"/>
      <c r="ED156" s="449"/>
      <c r="EE156" s="449"/>
      <c r="EF156" s="449"/>
      <c r="EG156" s="449"/>
      <c r="EH156" s="449"/>
      <c r="EI156" s="449"/>
      <c r="EJ156" s="449"/>
      <c r="EK156" s="449"/>
      <c r="EL156" s="449"/>
      <c r="EM156" s="450"/>
      <c r="EN156" s="450"/>
      <c r="EO156" s="450"/>
      <c r="EP156" s="450"/>
      <c r="EQ156" s="450"/>
      <c r="ER156" s="450"/>
      <c r="ES156" s="450"/>
      <c r="ET156" s="450"/>
      <c r="EU156" s="450"/>
      <c r="EV156" s="450"/>
      <c r="EW156" s="450"/>
      <c r="EX156" s="450"/>
      <c r="EY156" s="450"/>
      <c r="EZ156" s="450"/>
      <c r="FA156" s="444"/>
      <c r="FB156" s="444"/>
      <c r="FC156" s="444"/>
      <c r="FD156" s="444"/>
      <c r="FE156" s="444"/>
      <c r="FF156" s="444"/>
      <c r="FG156" s="444"/>
      <c r="FH156" s="444"/>
      <c r="FI156" s="444"/>
      <c r="FJ156" s="444"/>
      <c r="FK156" s="444"/>
      <c r="FL156" s="444"/>
      <c r="FM156" s="444"/>
      <c r="FN156" s="444"/>
      <c r="FO156" s="445"/>
      <c r="FP156" s="445"/>
      <c r="FQ156" s="445"/>
      <c r="FR156" s="445"/>
      <c r="FS156" s="445"/>
      <c r="FT156" s="445"/>
      <c r="FU156" s="445"/>
      <c r="FV156" s="445"/>
      <c r="FW156" s="445"/>
      <c r="FX156" s="445"/>
      <c r="FY156" s="445"/>
      <c r="FZ156" s="445"/>
      <c r="GA156" s="445"/>
      <c r="GB156" s="445"/>
      <c r="GC156" s="446"/>
      <c r="GD156" s="446"/>
      <c r="GE156" s="446"/>
      <c r="GF156" s="446"/>
      <c r="GG156" s="446"/>
      <c r="GH156" s="446"/>
      <c r="GI156" s="446"/>
      <c r="GJ156" s="446"/>
    </row>
    <row r="157" spans="1:192" s="541" customFormat="1" x14ac:dyDescent="0.25">
      <c r="A157" s="409"/>
      <c r="B157" s="584"/>
      <c r="C157" s="181"/>
      <c r="D157" s="557"/>
      <c r="E157" s="558"/>
      <c r="F157" s="601">
        <v>7</v>
      </c>
      <c r="G157" s="602"/>
      <c r="H157" s="603" t="str">
        <f t="array" aca="1" ref="H157" ca="1">INDEX(joueurs,SMALL(IF(podiums=K157,ROW(INDIRECT("1:"&amp;ROWS(joueurs)))),COUNTIF(K$151:K157,K157)))</f>
        <v>Oliv</v>
      </c>
      <c r="I157" s="603"/>
      <c r="J157" s="604"/>
      <c r="K157" s="605">
        <f>LARGE(podiums,ROWS($1:7))</f>
        <v>18</v>
      </c>
      <c r="L157" s="606">
        <f t="shared" ca="1" si="196"/>
        <v>0.25352112676056338</v>
      </c>
      <c r="M157" s="603"/>
      <c r="N157" s="555"/>
      <c r="O157" s="555"/>
      <c r="P157" s="568"/>
      <c r="Q157" s="568"/>
      <c r="R157" s="565"/>
      <c r="S157" s="566"/>
      <c r="T157" s="567"/>
      <c r="U157" s="567"/>
      <c r="V157" s="562"/>
      <c r="W157" s="139"/>
      <c r="X157" s="145"/>
      <c r="Y157" s="145"/>
      <c r="Z157" s="396"/>
      <c r="AA157" s="563"/>
      <c r="AB157" s="564"/>
      <c r="AC157" s="3517"/>
      <c r="AD157" s="3517"/>
      <c r="AE157" s="3518"/>
      <c r="AF157" s="3518"/>
      <c r="AG157" s="3519"/>
      <c r="AH157" s="3519"/>
      <c r="AI157" s="3520"/>
      <c r="AJ157" s="3520"/>
      <c r="AK157" s="3521"/>
      <c r="AL157" s="3521"/>
      <c r="AM157" s="3522"/>
      <c r="AN157" s="3522"/>
      <c r="AO157" s="3523"/>
      <c r="AP157" s="3523"/>
      <c r="AQ157" s="3517"/>
      <c r="AR157" s="3517"/>
      <c r="AS157" s="3518"/>
      <c r="AT157" s="3518"/>
      <c r="AU157" s="3519"/>
      <c r="AV157" s="3519"/>
      <c r="AW157" s="3520"/>
      <c r="AX157" s="3520"/>
      <c r="AY157" s="3524"/>
      <c r="AZ157" s="3524"/>
      <c r="BA157" s="3538"/>
      <c r="BB157" s="3538"/>
      <c r="BC157" s="439"/>
      <c r="BD157" s="439"/>
      <c r="BE157" s="439"/>
      <c r="BF157" s="438"/>
      <c r="BG157" s="438"/>
      <c r="BH157" s="438"/>
      <c r="BI157" s="438"/>
      <c r="BJ157" s="438"/>
      <c r="BK157" s="440"/>
      <c r="BL157" s="441"/>
      <c r="BM157" s="441"/>
      <c r="BN157" s="442"/>
      <c r="BO157" s="442"/>
      <c r="BP157" s="442"/>
      <c r="BQ157" s="442"/>
      <c r="BR157" s="442"/>
      <c r="BS157" s="442"/>
      <c r="BT157" s="442"/>
      <c r="BU157" s="442"/>
      <c r="BV157" s="443"/>
      <c r="BW157" s="443"/>
      <c r="BX157" s="444"/>
      <c r="BY157" s="444"/>
      <c r="BZ157" s="444"/>
      <c r="CA157" s="444"/>
      <c r="CB157" s="444"/>
      <c r="CC157" s="444"/>
      <c r="CD157" s="444"/>
      <c r="CE157" s="444"/>
      <c r="CF157" s="445"/>
      <c r="CG157" s="445"/>
      <c r="CH157" s="445"/>
      <c r="CI157" s="445"/>
      <c r="CJ157" s="445"/>
      <c r="CK157" s="445"/>
      <c r="CL157" s="445"/>
      <c r="CM157" s="445"/>
      <c r="CN157" s="445"/>
      <c r="CO157" s="445"/>
      <c r="CP157" s="445"/>
      <c r="CQ157" s="446"/>
      <c r="CR157" s="446"/>
      <c r="CS157" s="446"/>
      <c r="CT157" s="446"/>
      <c r="CU157" s="446"/>
      <c r="CV157" s="446"/>
      <c r="CW157" s="446"/>
      <c r="CX157" s="446"/>
      <c r="CY157" s="446"/>
      <c r="CZ157" s="446"/>
      <c r="DA157" s="447"/>
      <c r="DB157" s="447"/>
      <c r="DC157" s="447"/>
      <c r="DD157" s="447"/>
      <c r="DE157" s="447"/>
      <c r="DF157" s="447"/>
      <c r="DG157" s="447"/>
      <c r="DH157" s="447"/>
      <c r="DI157" s="447"/>
      <c r="DJ157" s="447"/>
      <c r="DK157" s="447"/>
      <c r="DL157" s="447"/>
      <c r="DM157" s="447"/>
      <c r="DN157" s="448"/>
      <c r="DO157" s="448"/>
      <c r="DP157" s="448"/>
      <c r="DQ157" s="448"/>
      <c r="DR157" s="448"/>
      <c r="DS157" s="448"/>
      <c r="DT157" s="448"/>
      <c r="DU157" s="448"/>
      <c r="DV157" s="448"/>
      <c r="DW157" s="448"/>
      <c r="DX157" s="448"/>
      <c r="DY157" s="448"/>
      <c r="DZ157" s="449"/>
      <c r="EA157" s="449"/>
      <c r="EB157" s="449"/>
      <c r="EC157" s="449"/>
      <c r="ED157" s="449"/>
      <c r="EE157" s="449"/>
      <c r="EF157" s="449"/>
      <c r="EG157" s="449"/>
      <c r="EH157" s="449"/>
      <c r="EI157" s="449"/>
      <c r="EJ157" s="449"/>
      <c r="EK157" s="449"/>
      <c r="EL157" s="449"/>
      <c r="EM157" s="450"/>
      <c r="EN157" s="450"/>
      <c r="EO157" s="450"/>
      <c r="EP157" s="450"/>
      <c r="EQ157" s="450"/>
      <c r="ER157" s="450"/>
      <c r="ES157" s="450"/>
      <c r="ET157" s="450"/>
      <c r="EU157" s="450"/>
      <c r="EV157" s="450"/>
      <c r="EW157" s="450"/>
      <c r="EX157" s="450"/>
      <c r="EY157" s="450"/>
      <c r="EZ157" s="450"/>
      <c r="FA157" s="444"/>
      <c r="FB157" s="444"/>
      <c r="FC157" s="444"/>
      <c r="FD157" s="444"/>
      <c r="FE157" s="444"/>
      <c r="FF157" s="444"/>
      <c r="FG157" s="444"/>
      <c r="FH157" s="444"/>
      <c r="FI157" s="444"/>
      <c r="FJ157" s="444"/>
      <c r="FK157" s="444"/>
      <c r="FL157" s="444"/>
      <c r="FM157" s="444"/>
      <c r="FN157" s="444"/>
      <c r="FO157" s="445"/>
      <c r="FP157" s="445"/>
      <c r="FQ157" s="445"/>
      <c r="FR157" s="445"/>
      <c r="FS157" s="445"/>
      <c r="FT157" s="445"/>
      <c r="FU157" s="445"/>
      <c r="FV157" s="445"/>
      <c r="FW157" s="445"/>
      <c r="FX157" s="445"/>
      <c r="FY157" s="445"/>
      <c r="FZ157" s="445"/>
      <c r="GA157" s="445"/>
      <c r="GB157" s="445"/>
      <c r="GC157" s="446"/>
      <c r="GD157" s="446"/>
      <c r="GE157" s="446"/>
      <c r="GF157" s="446"/>
      <c r="GG157" s="446"/>
      <c r="GH157" s="446"/>
      <c r="GI157" s="446"/>
      <c r="GJ157" s="446"/>
    </row>
    <row r="158" spans="1:192" s="541" customFormat="1" x14ac:dyDescent="0.25">
      <c r="A158" s="409"/>
      <c r="B158" s="584"/>
      <c r="C158" s="181"/>
      <c r="D158" s="557"/>
      <c r="E158" s="558"/>
      <c r="F158" s="601">
        <v>8</v>
      </c>
      <c r="G158" s="602"/>
      <c r="H158" s="603" t="str">
        <f t="array" aca="1" ref="H158" ca="1">INDEX(joueurs,SMALL(IF(podiums=K158,ROW(INDIRECT("1:"&amp;ROWS(joueurs)))),COUNTIF(K$151:K158,K158)))</f>
        <v>Fred S.</v>
      </c>
      <c r="I158" s="603"/>
      <c r="J158" s="604"/>
      <c r="K158" s="605">
        <f>LARGE(podiums,ROWS($1:8))</f>
        <v>15</v>
      </c>
      <c r="L158" s="606">
        <f t="shared" ca="1" si="196"/>
        <v>0.25862068965517243</v>
      </c>
      <c r="M158" s="603"/>
      <c r="N158" s="555"/>
      <c r="O158" s="555"/>
      <c r="P158" s="568"/>
      <c r="Q158" s="568"/>
      <c r="R158" s="565"/>
      <c r="S158" s="566"/>
      <c r="T158" s="567"/>
      <c r="U158" s="567"/>
      <c r="V158" s="562"/>
      <c r="W158" s="139"/>
      <c r="X158" s="145"/>
      <c r="Y158" s="145"/>
      <c r="Z158" s="396"/>
      <c r="AA158" s="563"/>
      <c r="AB158" s="564"/>
      <c r="AC158" s="3517"/>
      <c r="AD158" s="3517"/>
      <c r="AE158" s="3518"/>
      <c r="AF158" s="3518"/>
      <c r="AG158" s="3519"/>
      <c r="AH158" s="3519"/>
      <c r="AI158" s="3520"/>
      <c r="AJ158" s="3520"/>
      <c r="AK158" s="3521"/>
      <c r="AL158" s="3521"/>
      <c r="AM158" s="3522"/>
      <c r="AN158" s="3522"/>
      <c r="AO158" s="3523"/>
      <c r="AP158" s="3523"/>
      <c r="AQ158" s="3517"/>
      <c r="AR158" s="3517"/>
      <c r="AS158" s="3518"/>
      <c r="AT158" s="3518"/>
      <c r="AU158" s="3519"/>
      <c r="AV158" s="3519"/>
      <c r="AW158" s="3520"/>
      <c r="AX158" s="3520"/>
      <c r="AY158" s="3524"/>
      <c r="AZ158" s="3524"/>
      <c r="BA158" s="3538"/>
      <c r="BB158" s="3538"/>
      <c r="BC158" s="439"/>
      <c r="BD158" s="439"/>
      <c r="BE158" s="439"/>
      <c r="BF158" s="438"/>
      <c r="BG158" s="438"/>
      <c r="BH158" s="438"/>
      <c r="BI158" s="438"/>
      <c r="BJ158" s="438"/>
      <c r="BK158" s="440"/>
      <c r="BL158" s="441"/>
      <c r="BM158" s="441"/>
      <c r="BN158" s="442"/>
      <c r="BO158" s="442"/>
      <c r="BP158" s="442"/>
      <c r="BQ158" s="442"/>
      <c r="BR158" s="442"/>
      <c r="BS158" s="442"/>
      <c r="BT158" s="442"/>
      <c r="BU158" s="442"/>
      <c r="BV158" s="443"/>
      <c r="BW158" s="443"/>
      <c r="BX158" s="444"/>
      <c r="BY158" s="444"/>
      <c r="BZ158" s="444"/>
      <c r="CA158" s="444"/>
      <c r="CB158" s="444"/>
      <c r="CC158" s="444"/>
      <c r="CD158" s="444"/>
      <c r="CE158" s="444"/>
      <c r="CF158" s="445"/>
      <c r="CG158" s="445"/>
      <c r="CH158" s="445"/>
      <c r="CI158" s="445"/>
      <c r="CJ158" s="445"/>
      <c r="CK158" s="445"/>
      <c r="CL158" s="445"/>
      <c r="CM158" s="445"/>
      <c r="CN158" s="445"/>
      <c r="CO158" s="445"/>
      <c r="CP158" s="445"/>
      <c r="CQ158" s="446"/>
      <c r="CR158" s="446"/>
      <c r="CS158" s="446"/>
      <c r="CT158" s="446"/>
      <c r="CU158" s="446"/>
      <c r="CV158" s="446"/>
      <c r="CW158" s="446"/>
      <c r="CX158" s="446"/>
      <c r="CY158" s="446"/>
      <c r="CZ158" s="446"/>
      <c r="DA158" s="447"/>
      <c r="DB158" s="447"/>
      <c r="DC158" s="447"/>
      <c r="DD158" s="447"/>
      <c r="DE158" s="447"/>
      <c r="DF158" s="447"/>
      <c r="DG158" s="447"/>
      <c r="DH158" s="447"/>
      <c r="DI158" s="447"/>
      <c r="DJ158" s="447"/>
      <c r="DK158" s="447"/>
      <c r="DL158" s="447"/>
      <c r="DM158" s="447"/>
      <c r="DN158" s="448"/>
      <c r="DO158" s="448"/>
      <c r="DP158" s="448"/>
      <c r="DQ158" s="448"/>
      <c r="DR158" s="448"/>
      <c r="DS158" s="448"/>
      <c r="DT158" s="448"/>
      <c r="DU158" s="448"/>
      <c r="DV158" s="448"/>
      <c r="DW158" s="448"/>
      <c r="DX158" s="448"/>
      <c r="DY158" s="448"/>
      <c r="DZ158" s="449"/>
      <c r="EA158" s="449"/>
      <c r="EB158" s="449"/>
      <c r="EC158" s="449"/>
      <c r="ED158" s="449"/>
      <c r="EE158" s="449"/>
      <c r="EF158" s="449"/>
      <c r="EG158" s="449"/>
      <c r="EH158" s="449"/>
      <c r="EI158" s="449"/>
      <c r="EJ158" s="449"/>
      <c r="EK158" s="449"/>
      <c r="EL158" s="449"/>
      <c r="EM158" s="450"/>
      <c r="EN158" s="450"/>
      <c r="EO158" s="450"/>
      <c r="EP158" s="450"/>
      <c r="EQ158" s="450"/>
      <c r="ER158" s="450"/>
      <c r="ES158" s="450"/>
      <c r="ET158" s="450"/>
      <c r="EU158" s="450"/>
      <c r="EV158" s="450"/>
      <c r="EW158" s="450"/>
      <c r="EX158" s="450"/>
      <c r="EY158" s="450"/>
      <c r="EZ158" s="450"/>
      <c r="FA158" s="444"/>
      <c r="FB158" s="444"/>
      <c r="FC158" s="444"/>
      <c r="FD158" s="444"/>
      <c r="FE158" s="444"/>
      <c r="FF158" s="444"/>
      <c r="FG158" s="444"/>
      <c r="FH158" s="444"/>
      <c r="FI158" s="444"/>
      <c r="FJ158" s="444"/>
      <c r="FK158" s="444"/>
      <c r="FL158" s="444"/>
      <c r="FM158" s="444"/>
      <c r="FN158" s="444"/>
      <c r="FO158" s="445"/>
      <c r="FP158" s="445"/>
      <c r="FQ158" s="445"/>
      <c r="FR158" s="445"/>
      <c r="FS158" s="445"/>
      <c r="FT158" s="445"/>
      <c r="FU158" s="445"/>
      <c r="FV158" s="445"/>
      <c r="FW158" s="445"/>
      <c r="FX158" s="445"/>
      <c r="FY158" s="445"/>
      <c r="FZ158" s="445"/>
      <c r="GA158" s="445"/>
      <c r="GB158" s="445"/>
      <c r="GC158" s="446"/>
      <c r="GD158" s="446"/>
      <c r="GE158" s="446"/>
      <c r="GF158" s="446"/>
      <c r="GG158" s="446"/>
      <c r="GH158" s="446"/>
      <c r="GI158" s="446"/>
      <c r="GJ158" s="446"/>
    </row>
    <row r="159" spans="1:192" s="541" customFormat="1" x14ac:dyDescent="0.25">
      <c r="A159" s="409"/>
      <c r="B159" s="584"/>
      <c r="C159" s="181"/>
      <c r="D159" s="557"/>
      <c r="E159" s="558"/>
      <c r="F159" s="601">
        <v>9</v>
      </c>
      <c r="G159" s="602"/>
      <c r="H159" s="603" t="str">
        <f t="array" aca="1" ref="H159" ca="1">INDEX(joueurs,SMALL(IF(podiums=K159,ROW(INDIRECT("1:"&amp;ROWS(joueurs)))),COUNTIF(K$151:K159,K159)))</f>
        <v>Franck</v>
      </c>
      <c r="I159" s="603"/>
      <c r="J159" s="604"/>
      <c r="K159" s="605">
        <f>LARGE(podiums,ROWS($1:9))</f>
        <v>14</v>
      </c>
      <c r="L159" s="606">
        <f t="shared" ca="1" si="196"/>
        <v>0.16666666666666666</v>
      </c>
      <c r="M159" s="603"/>
      <c r="N159" s="555"/>
      <c r="O159" s="555"/>
      <c r="P159" s="568"/>
      <c r="Q159" s="568"/>
      <c r="R159" s="565"/>
      <c r="S159" s="566"/>
      <c r="T159" s="567"/>
      <c r="U159" s="567"/>
      <c r="V159" s="562"/>
      <c r="W159" s="139"/>
      <c r="X159" s="145"/>
      <c r="Y159" s="145"/>
      <c r="Z159" s="396"/>
      <c r="AA159" s="563"/>
      <c r="AB159" s="564"/>
      <c r="AC159" s="3517"/>
      <c r="AD159" s="3517"/>
      <c r="AE159" s="3518"/>
      <c r="AF159" s="3518"/>
      <c r="AG159" s="3519"/>
      <c r="AH159" s="3519"/>
      <c r="AI159" s="3520"/>
      <c r="AJ159" s="3520"/>
      <c r="AK159" s="3521"/>
      <c r="AL159" s="3521"/>
      <c r="AM159" s="3522"/>
      <c r="AN159" s="3522"/>
      <c r="AO159" s="3523"/>
      <c r="AP159" s="3523"/>
      <c r="AQ159" s="3517"/>
      <c r="AR159" s="3517"/>
      <c r="AS159" s="3518"/>
      <c r="AT159" s="3518"/>
      <c r="AU159" s="3519"/>
      <c r="AV159" s="3519"/>
      <c r="AW159" s="3520"/>
      <c r="AX159" s="3520"/>
      <c r="AY159" s="3524"/>
      <c r="AZ159" s="3524"/>
      <c r="BA159" s="3538"/>
      <c r="BB159" s="3538"/>
      <c r="BC159" s="439"/>
      <c r="BD159" s="439"/>
      <c r="BE159" s="439"/>
      <c r="BF159" s="438"/>
      <c r="BG159" s="438"/>
      <c r="BH159" s="438"/>
      <c r="BI159" s="438"/>
      <c r="BJ159" s="438"/>
      <c r="BK159" s="440"/>
      <c r="BL159" s="441"/>
      <c r="BM159" s="441"/>
      <c r="BN159" s="442"/>
      <c r="BO159" s="442"/>
      <c r="BP159" s="442"/>
      <c r="BQ159" s="442"/>
      <c r="BR159" s="442"/>
      <c r="BS159" s="442"/>
      <c r="BT159" s="442"/>
      <c r="BU159" s="442"/>
      <c r="BV159" s="443"/>
      <c r="BW159" s="443"/>
      <c r="BX159" s="444"/>
      <c r="BY159" s="444"/>
      <c r="BZ159" s="444"/>
      <c r="CA159" s="444"/>
      <c r="CB159" s="444"/>
      <c r="CC159" s="444"/>
      <c r="CD159" s="444"/>
      <c r="CE159" s="444"/>
      <c r="CF159" s="445"/>
      <c r="CG159" s="445"/>
      <c r="CH159" s="445"/>
      <c r="CI159" s="445"/>
      <c r="CJ159" s="445"/>
      <c r="CK159" s="445"/>
      <c r="CL159" s="445"/>
      <c r="CM159" s="445"/>
      <c r="CN159" s="445"/>
      <c r="CO159" s="445"/>
      <c r="CP159" s="445"/>
      <c r="CQ159" s="446"/>
      <c r="CR159" s="446"/>
      <c r="CS159" s="446"/>
      <c r="CT159" s="446"/>
      <c r="CU159" s="446"/>
      <c r="CV159" s="446"/>
      <c r="CW159" s="446"/>
      <c r="CX159" s="446"/>
      <c r="CY159" s="446"/>
      <c r="CZ159" s="446"/>
      <c r="DA159" s="447"/>
      <c r="DB159" s="447"/>
      <c r="DC159" s="447"/>
      <c r="DD159" s="447"/>
      <c r="DE159" s="447"/>
      <c r="DF159" s="447"/>
      <c r="DG159" s="447"/>
      <c r="DH159" s="447"/>
      <c r="DI159" s="447"/>
      <c r="DJ159" s="447"/>
      <c r="DK159" s="447"/>
      <c r="DL159" s="447"/>
      <c r="DM159" s="447"/>
      <c r="DN159" s="448"/>
      <c r="DO159" s="448"/>
      <c r="DP159" s="448"/>
      <c r="DQ159" s="448"/>
      <c r="DR159" s="448"/>
      <c r="DS159" s="448"/>
      <c r="DT159" s="448"/>
      <c r="DU159" s="448"/>
      <c r="DV159" s="448"/>
      <c r="DW159" s="448"/>
      <c r="DX159" s="448"/>
      <c r="DY159" s="448"/>
      <c r="DZ159" s="449"/>
      <c r="EA159" s="449"/>
      <c r="EB159" s="449"/>
      <c r="EC159" s="449"/>
      <c r="ED159" s="449"/>
      <c r="EE159" s="449"/>
      <c r="EF159" s="449"/>
      <c r="EG159" s="449"/>
      <c r="EH159" s="449"/>
      <c r="EI159" s="449"/>
      <c r="EJ159" s="449"/>
      <c r="EK159" s="449"/>
      <c r="EL159" s="449"/>
      <c r="EM159" s="450"/>
      <c r="EN159" s="450"/>
      <c r="EO159" s="450"/>
      <c r="EP159" s="450"/>
      <c r="EQ159" s="450"/>
      <c r="ER159" s="450"/>
      <c r="ES159" s="450"/>
      <c r="ET159" s="450"/>
      <c r="EU159" s="450"/>
      <c r="EV159" s="450"/>
      <c r="EW159" s="450"/>
      <c r="EX159" s="450"/>
      <c r="EY159" s="450"/>
      <c r="EZ159" s="450"/>
      <c r="FA159" s="444"/>
      <c r="FB159" s="444"/>
      <c r="FC159" s="444"/>
      <c r="FD159" s="444"/>
      <c r="FE159" s="444"/>
      <c r="FF159" s="444"/>
      <c r="FG159" s="444"/>
      <c r="FH159" s="444"/>
      <c r="FI159" s="444"/>
      <c r="FJ159" s="444"/>
      <c r="FK159" s="444"/>
      <c r="FL159" s="444"/>
      <c r="FM159" s="444"/>
      <c r="FN159" s="444"/>
      <c r="FO159" s="445"/>
      <c r="FP159" s="445"/>
      <c r="FQ159" s="445"/>
      <c r="FR159" s="445"/>
      <c r="FS159" s="445"/>
      <c r="FT159" s="445"/>
      <c r="FU159" s="445"/>
      <c r="FV159" s="445"/>
      <c r="FW159" s="445"/>
      <c r="FX159" s="445"/>
      <c r="FY159" s="445"/>
      <c r="FZ159" s="445"/>
      <c r="GA159" s="445"/>
      <c r="GB159" s="445"/>
      <c r="GC159" s="446"/>
      <c r="GD159" s="446"/>
      <c r="GE159" s="446"/>
      <c r="GF159" s="446"/>
      <c r="GG159" s="446"/>
      <c r="GH159" s="446"/>
      <c r="GI159" s="446"/>
      <c r="GJ159" s="446"/>
    </row>
    <row r="160" spans="1:192" s="541" customFormat="1" x14ac:dyDescent="0.25">
      <c r="A160" s="409"/>
      <c r="B160" s="584"/>
      <c r="C160" s="181"/>
      <c r="D160" s="557"/>
      <c r="E160" s="558"/>
      <c r="F160" s="601">
        <v>10</v>
      </c>
      <c r="G160" s="602"/>
      <c r="H160" s="603" t="str">
        <f t="array" aca="1" ref="H160" ca="1">INDEX(joueurs,SMALL(IF(podiums=K160,ROW(INDIRECT("1:"&amp;ROWS(joueurs)))),COUNTIF(K$151:K160,K160)))</f>
        <v>Fabrice</v>
      </c>
      <c r="I160" s="603"/>
      <c r="J160" s="604"/>
      <c r="K160" s="605">
        <f>LARGE(podiums,ROWS($1:10))</f>
        <v>11</v>
      </c>
      <c r="L160" s="606">
        <f t="shared" ca="1" si="196"/>
        <v>0.16666666666666666</v>
      </c>
      <c r="M160" s="603"/>
      <c r="N160" s="555"/>
      <c r="O160" s="555"/>
      <c r="P160" s="568"/>
      <c r="Q160" s="568"/>
      <c r="R160" s="565"/>
      <c r="S160" s="566"/>
      <c r="T160" s="567"/>
      <c r="U160" s="567"/>
      <c r="V160" s="562"/>
      <c r="W160" s="139"/>
      <c r="X160" s="145"/>
      <c r="Y160" s="145"/>
      <c r="Z160" s="396"/>
      <c r="AA160" s="563"/>
      <c r="AB160" s="564"/>
      <c r="AC160" s="3517"/>
      <c r="AD160" s="3517"/>
      <c r="AE160" s="3518"/>
      <c r="AF160" s="3518"/>
      <c r="AG160" s="3519"/>
      <c r="AH160" s="3519"/>
      <c r="AI160" s="3520"/>
      <c r="AJ160" s="3520"/>
      <c r="AK160" s="3521"/>
      <c r="AL160" s="3521"/>
      <c r="AM160" s="3522"/>
      <c r="AN160" s="3522"/>
      <c r="AO160" s="3523"/>
      <c r="AP160" s="3523"/>
      <c r="AQ160" s="3517"/>
      <c r="AR160" s="3517"/>
      <c r="AS160" s="3518"/>
      <c r="AT160" s="3518"/>
      <c r="AU160" s="3519"/>
      <c r="AV160" s="3519"/>
      <c r="AW160" s="3520"/>
      <c r="AX160" s="3520"/>
      <c r="AY160" s="3524"/>
      <c r="AZ160" s="3524"/>
      <c r="BA160" s="3538"/>
      <c r="BB160" s="3538"/>
      <c r="BC160" s="439"/>
      <c r="BD160" s="439"/>
      <c r="BE160" s="439"/>
      <c r="BF160" s="438"/>
      <c r="BG160" s="438"/>
      <c r="BH160" s="438"/>
      <c r="BI160" s="438"/>
      <c r="BJ160" s="438"/>
      <c r="BK160" s="440"/>
      <c r="BL160" s="441"/>
      <c r="BM160" s="441"/>
      <c r="BN160" s="442"/>
      <c r="BO160" s="442"/>
      <c r="BP160" s="442"/>
      <c r="BQ160" s="442"/>
      <c r="BR160" s="442"/>
      <c r="BS160" s="442"/>
      <c r="BT160" s="442"/>
      <c r="BU160" s="442"/>
      <c r="BV160" s="443"/>
      <c r="BW160" s="443"/>
      <c r="BX160" s="444"/>
      <c r="BY160" s="444"/>
      <c r="BZ160" s="444"/>
      <c r="CA160" s="444"/>
      <c r="CB160" s="444"/>
      <c r="CC160" s="444"/>
      <c r="CD160" s="444"/>
      <c r="CE160" s="444"/>
      <c r="CF160" s="445"/>
      <c r="CG160" s="445"/>
      <c r="CH160" s="445"/>
      <c r="CI160" s="445"/>
      <c r="CJ160" s="445"/>
      <c r="CK160" s="445"/>
      <c r="CL160" s="445"/>
      <c r="CM160" s="445"/>
      <c r="CN160" s="445"/>
      <c r="CO160" s="445"/>
      <c r="CP160" s="445"/>
      <c r="CQ160" s="446"/>
      <c r="CR160" s="446"/>
      <c r="CS160" s="446"/>
      <c r="CT160" s="446"/>
      <c r="CU160" s="446"/>
      <c r="CV160" s="446"/>
      <c r="CW160" s="446"/>
      <c r="CX160" s="446"/>
      <c r="CY160" s="446"/>
      <c r="CZ160" s="446"/>
      <c r="DA160" s="447"/>
      <c r="DB160" s="447"/>
      <c r="DC160" s="447"/>
      <c r="DD160" s="447"/>
      <c r="DE160" s="447"/>
      <c r="DF160" s="447"/>
      <c r="DG160" s="447"/>
      <c r="DH160" s="447"/>
      <c r="DI160" s="447"/>
      <c r="DJ160" s="447"/>
      <c r="DK160" s="447"/>
      <c r="DL160" s="447"/>
      <c r="DM160" s="447"/>
      <c r="DN160" s="448"/>
      <c r="DO160" s="448"/>
      <c r="DP160" s="448"/>
      <c r="DQ160" s="448"/>
      <c r="DR160" s="448"/>
      <c r="DS160" s="448"/>
      <c r="DT160" s="448"/>
      <c r="DU160" s="448"/>
      <c r="DV160" s="448"/>
      <c r="DW160" s="448"/>
      <c r="DX160" s="448"/>
      <c r="DY160" s="448"/>
      <c r="DZ160" s="449"/>
      <c r="EA160" s="449"/>
      <c r="EB160" s="449"/>
      <c r="EC160" s="449"/>
      <c r="ED160" s="449"/>
      <c r="EE160" s="449"/>
      <c r="EF160" s="449"/>
      <c r="EG160" s="449"/>
      <c r="EH160" s="449"/>
      <c r="EI160" s="449"/>
      <c r="EJ160" s="449"/>
      <c r="EK160" s="449"/>
      <c r="EL160" s="449"/>
      <c r="EM160" s="450"/>
      <c r="EN160" s="450"/>
      <c r="EO160" s="450"/>
      <c r="EP160" s="450"/>
      <c r="EQ160" s="450"/>
      <c r="ER160" s="450"/>
      <c r="ES160" s="450"/>
      <c r="ET160" s="450"/>
      <c r="EU160" s="450"/>
      <c r="EV160" s="450"/>
      <c r="EW160" s="450"/>
      <c r="EX160" s="450"/>
      <c r="EY160" s="450"/>
      <c r="EZ160" s="450"/>
      <c r="FA160" s="444"/>
      <c r="FB160" s="444"/>
      <c r="FC160" s="444"/>
      <c r="FD160" s="444"/>
      <c r="FE160" s="444"/>
      <c r="FF160" s="444"/>
      <c r="FG160" s="444"/>
      <c r="FH160" s="444"/>
      <c r="FI160" s="444"/>
      <c r="FJ160" s="444"/>
      <c r="FK160" s="444"/>
      <c r="FL160" s="444"/>
      <c r="FM160" s="444"/>
      <c r="FN160" s="444"/>
      <c r="FO160" s="445"/>
      <c r="FP160" s="445"/>
      <c r="FQ160" s="445"/>
      <c r="FR160" s="445"/>
      <c r="FS160" s="445"/>
      <c r="FT160" s="445"/>
      <c r="FU160" s="445"/>
      <c r="FV160" s="445"/>
      <c r="FW160" s="445"/>
      <c r="FX160" s="445"/>
      <c r="FY160" s="445"/>
      <c r="FZ160" s="445"/>
      <c r="GA160" s="445"/>
      <c r="GB160" s="445"/>
      <c r="GC160" s="446"/>
      <c r="GD160" s="446"/>
      <c r="GE160" s="446"/>
      <c r="GF160" s="446"/>
      <c r="GG160" s="446"/>
      <c r="GH160" s="446"/>
      <c r="GI160" s="446"/>
      <c r="GJ160" s="446"/>
    </row>
    <row r="161" spans="1:253" s="541" customFormat="1" x14ac:dyDescent="0.25">
      <c r="A161" s="409"/>
      <c r="B161" s="584"/>
      <c r="C161" s="181"/>
      <c r="D161" s="557"/>
      <c r="E161" s="558"/>
      <c r="F161" s="585"/>
      <c r="G161" s="580"/>
      <c r="H161" s="580"/>
      <c r="I161" s="580"/>
      <c r="J161" s="586"/>
      <c r="K161" s="587"/>
      <c r="L161" s="587"/>
      <c r="M161" s="587"/>
      <c r="N161" s="555"/>
      <c r="O161" s="555"/>
      <c r="P161" s="568"/>
      <c r="Q161" s="568"/>
      <c r="R161" s="565"/>
      <c r="S161" s="566"/>
      <c r="T161" s="567"/>
      <c r="U161" s="567"/>
      <c r="V161" s="562"/>
      <c r="W161" s="139"/>
      <c r="X161" s="145"/>
      <c r="Y161" s="145"/>
      <c r="Z161" s="396"/>
      <c r="AA161" s="563"/>
      <c r="AB161" s="564"/>
      <c r="AC161" s="3517"/>
      <c r="AD161" s="3517"/>
      <c r="AE161" s="3518"/>
      <c r="AF161" s="3518"/>
      <c r="AG161" s="3519"/>
      <c r="AH161" s="3519"/>
      <c r="AI161" s="3520"/>
      <c r="AJ161" s="3520"/>
      <c r="AK161" s="3521"/>
      <c r="AL161" s="3521"/>
      <c r="AM161" s="3522"/>
      <c r="AN161" s="3522"/>
      <c r="AO161" s="3523"/>
      <c r="AP161" s="3523"/>
      <c r="AQ161" s="3517"/>
      <c r="AR161" s="3517"/>
      <c r="AS161" s="3518"/>
      <c r="AT161" s="3518"/>
      <c r="AU161" s="3519"/>
      <c r="AV161" s="3519"/>
      <c r="AW161" s="3520"/>
      <c r="AX161" s="3520"/>
      <c r="AY161" s="3524"/>
      <c r="AZ161" s="3524"/>
      <c r="BA161" s="3538"/>
      <c r="BB161" s="3538"/>
      <c r="BC161" s="439"/>
      <c r="BD161" s="439"/>
      <c r="BE161" s="439"/>
      <c r="BF161" s="438"/>
      <c r="BG161" s="438"/>
      <c r="BH161" s="438"/>
      <c r="BI161" s="438"/>
      <c r="BJ161" s="438"/>
      <c r="BK161" s="440"/>
      <c r="BL161" s="441"/>
      <c r="BM161" s="441"/>
      <c r="BN161" s="442"/>
      <c r="BO161" s="442"/>
      <c r="BP161" s="442"/>
      <c r="BQ161" s="442"/>
      <c r="BR161" s="442"/>
      <c r="BS161" s="442"/>
      <c r="BT161" s="442"/>
      <c r="BU161" s="442"/>
      <c r="BV161" s="443"/>
      <c r="BW161" s="443"/>
      <c r="BX161" s="444"/>
      <c r="BY161" s="444"/>
      <c r="BZ161" s="444"/>
      <c r="CA161" s="444"/>
      <c r="CB161" s="444"/>
      <c r="CC161" s="444"/>
      <c r="CD161" s="444"/>
      <c r="CE161" s="444"/>
      <c r="CF161" s="445"/>
      <c r="CG161" s="445"/>
      <c r="CH161" s="445"/>
      <c r="CI161" s="445"/>
      <c r="CJ161" s="445"/>
      <c r="CK161" s="445"/>
      <c r="CL161" s="445"/>
      <c r="CM161" s="445"/>
      <c r="CN161" s="445"/>
      <c r="CO161" s="445"/>
      <c r="CP161" s="445"/>
      <c r="CQ161" s="446"/>
      <c r="CR161" s="446"/>
      <c r="CS161" s="446"/>
      <c r="CT161" s="446"/>
      <c r="CU161" s="446"/>
      <c r="CV161" s="446"/>
      <c r="CW161" s="446"/>
      <c r="CX161" s="446"/>
      <c r="CY161" s="446"/>
      <c r="CZ161" s="446"/>
      <c r="DA161" s="447"/>
      <c r="DB161" s="447"/>
      <c r="DC161" s="447"/>
      <c r="DD161" s="447"/>
      <c r="DE161" s="447"/>
      <c r="DF161" s="447"/>
      <c r="DG161" s="447"/>
      <c r="DH161" s="447"/>
      <c r="DI161" s="447"/>
      <c r="DJ161" s="447"/>
      <c r="DK161" s="447"/>
      <c r="DL161" s="447"/>
      <c r="DM161" s="447"/>
      <c r="DN161" s="448"/>
      <c r="DO161" s="448"/>
      <c r="DP161" s="448"/>
      <c r="DQ161" s="448"/>
      <c r="DR161" s="448"/>
      <c r="DS161" s="448"/>
      <c r="DT161" s="448"/>
      <c r="DU161" s="448"/>
      <c r="DV161" s="448"/>
      <c r="DW161" s="448"/>
      <c r="DX161" s="448"/>
      <c r="DY161" s="448"/>
      <c r="DZ161" s="449"/>
      <c r="EA161" s="449"/>
      <c r="EB161" s="449"/>
      <c r="EC161" s="449"/>
      <c r="ED161" s="449"/>
      <c r="EE161" s="449"/>
      <c r="EF161" s="449"/>
      <c r="EG161" s="449"/>
      <c r="EH161" s="449"/>
      <c r="EI161" s="449"/>
      <c r="EJ161" s="449"/>
      <c r="EK161" s="449"/>
      <c r="EL161" s="449"/>
      <c r="EM161" s="450"/>
      <c r="EN161" s="450"/>
      <c r="EO161" s="450"/>
      <c r="EP161" s="450"/>
      <c r="EQ161" s="450"/>
      <c r="ER161" s="450"/>
      <c r="ES161" s="450"/>
      <c r="ET161" s="450"/>
      <c r="EU161" s="450"/>
      <c r="EV161" s="450"/>
      <c r="EW161" s="450"/>
      <c r="EX161" s="450"/>
      <c r="EY161" s="450"/>
      <c r="EZ161" s="450"/>
      <c r="FA161" s="444"/>
      <c r="FB161" s="444"/>
      <c r="FC161" s="444"/>
      <c r="FD161" s="444"/>
      <c r="FE161" s="444"/>
      <c r="FF161" s="444"/>
      <c r="FG161" s="444"/>
      <c r="FH161" s="444"/>
      <c r="FI161" s="444"/>
      <c r="FJ161" s="444"/>
      <c r="FK161" s="444"/>
      <c r="FL161" s="444"/>
      <c r="FM161" s="444"/>
      <c r="FN161" s="444"/>
      <c r="FO161" s="445"/>
      <c r="FP161" s="445"/>
      <c r="FQ161" s="445"/>
      <c r="FR161" s="445"/>
      <c r="FS161" s="445"/>
      <c r="FT161" s="445"/>
      <c r="FU161" s="445"/>
      <c r="FV161" s="445"/>
      <c r="FW161" s="445"/>
      <c r="FX161" s="445"/>
      <c r="FY161" s="445"/>
      <c r="FZ161" s="445"/>
      <c r="GA161" s="445"/>
      <c r="GB161" s="445"/>
      <c r="GC161" s="446"/>
      <c r="GD161" s="446"/>
      <c r="GE161" s="446"/>
      <c r="GF161" s="446"/>
      <c r="GG161" s="446"/>
      <c r="GH161" s="446"/>
      <c r="GI161" s="446"/>
      <c r="GJ161" s="446"/>
    </row>
    <row r="162" spans="1:253" s="541" customFormat="1" x14ac:dyDescent="0.25">
      <c r="A162" s="409"/>
      <c r="B162" s="584"/>
      <c r="C162" s="181"/>
      <c r="D162" s="557"/>
      <c r="E162" s="558"/>
      <c r="F162" s="607" t="s">
        <v>260</v>
      </c>
      <c r="G162" s="608"/>
      <c r="H162" s="608"/>
      <c r="I162" s="608"/>
      <c r="J162" s="608"/>
      <c r="K162" s="608"/>
      <c r="L162" s="609"/>
      <c r="M162" s="608"/>
      <c r="N162" s="555"/>
      <c r="O162" s="555"/>
      <c r="P162" s="568"/>
      <c r="Q162" s="568"/>
      <c r="R162" s="565"/>
      <c r="S162" s="566"/>
      <c r="T162" s="567"/>
      <c r="U162" s="567"/>
      <c r="V162" s="562"/>
      <c r="W162" s="139"/>
      <c r="X162" s="145"/>
      <c r="Y162" s="145"/>
      <c r="Z162" s="396"/>
      <c r="AA162" s="563"/>
      <c r="AB162" s="564"/>
      <c r="AC162" s="3517"/>
      <c r="AD162" s="3517"/>
      <c r="AE162" s="3518"/>
      <c r="AF162" s="3518"/>
      <c r="AG162" s="3519"/>
      <c r="AH162" s="3519"/>
      <c r="AI162" s="3520"/>
      <c r="AJ162" s="3520"/>
      <c r="AK162" s="3521"/>
      <c r="AL162" s="3521"/>
      <c r="AM162" s="3522"/>
      <c r="AN162" s="3522"/>
      <c r="AO162" s="3523"/>
      <c r="AP162" s="3523"/>
      <c r="AQ162" s="3517"/>
      <c r="AR162" s="3517"/>
      <c r="AS162" s="3518"/>
      <c r="AT162" s="3518"/>
      <c r="AU162" s="3519"/>
      <c r="AV162" s="3519"/>
      <c r="AW162" s="3520"/>
      <c r="AX162" s="3520"/>
      <c r="AY162" s="3524"/>
      <c r="AZ162" s="3524"/>
      <c r="BA162" s="3538"/>
      <c r="BB162" s="3538"/>
      <c r="BC162" s="439"/>
      <c r="BD162" s="439"/>
      <c r="BE162" s="439"/>
      <c r="BF162" s="438"/>
      <c r="BG162" s="438"/>
      <c r="BH162" s="438"/>
      <c r="BI162" s="438"/>
      <c r="BJ162" s="438"/>
      <c r="BK162" s="440"/>
      <c r="BL162" s="441"/>
      <c r="BM162" s="441"/>
      <c r="BN162" s="442"/>
      <c r="BO162" s="442"/>
      <c r="BP162" s="442"/>
      <c r="BQ162" s="442"/>
      <c r="BR162" s="442"/>
      <c r="BS162" s="442"/>
      <c r="BT162" s="442"/>
      <c r="BU162" s="442"/>
      <c r="BV162" s="443"/>
      <c r="BW162" s="443"/>
      <c r="BX162" s="444"/>
      <c r="BY162" s="444"/>
      <c r="BZ162" s="444"/>
      <c r="CA162" s="444"/>
      <c r="CB162" s="444"/>
      <c r="CC162" s="444"/>
      <c r="CD162" s="444"/>
      <c r="CE162" s="444"/>
      <c r="CF162" s="445"/>
      <c r="CG162" s="445"/>
      <c r="CH162" s="445"/>
      <c r="CI162" s="445"/>
      <c r="CJ162" s="445"/>
      <c r="CK162" s="445"/>
      <c r="CL162" s="445"/>
      <c r="CM162" s="445"/>
      <c r="CN162" s="445"/>
      <c r="CO162" s="445"/>
      <c r="CP162" s="445"/>
      <c r="CQ162" s="446"/>
      <c r="CR162" s="446"/>
      <c r="CS162" s="446"/>
      <c r="CT162" s="446"/>
      <c r="CU162" s="446"/>
      <c r="CV162" s="446"/>
      <c r="CW162" s="446"/>
      <c r="CX162" s="446"/>
      <c r="CY162" s="446"/>
      <c r="CZ162" s="446"/>
      <c r="DA162" s="447"/>
      <c r="DB162" s="447"/>
      <c r="DC162" s="447"/>
      <c r="DD162" s="447"/>
      <c r="DE162" s="447"/>
      <c r="DF162" s="447"/>
      <c r="DG162" s="447"/>
      <c r="DH162" s="447"/>
      <c r="DI162" s="447"/>
      <c r="DJ162" s="447"/>
      <c r="DK162" s="447"/>
      <c r="DL162" s="447"/>
      <c r="DM162" s="447"/>
      <c r="DN162" s="448"/>
      <c r="DO162" s="448"/>
      <c r="DP162" s="448"/>
      <c r="DQ162" s="448"/>
      <c r="DR162" s="448"/>
      <c r="DS162" s="448"/>
      <c r="DT162" s="448"/>
      <c r="DU162" s="448"/>
      <c r="DV162" s="448"/>
      <c r="DW162" s="448"/>
      <c r="DX162" s="448"/>
      <c r="DY162" s="448"/>
      <c r="DZ162" s="449"/>
      <c r="EA162" s="449"/>
      <c r="EB162" s="449"/>
      <c r="EC162" s="449"/>
      <c r="ED162" s="449"/>
      <c r="EE162" s="449"/>
      <c r="EF162" s="449"/>
      <c r="EG162" s="449"/>
      <c r="EH162" s="449"/>
      <c r="EI162" s="449"/>
      <c r="EJ162" s="449"/>
      <c r="EK162" s="449"/>
      <c r="EL162" s="449"/>
      <c r="EM162" s="450"/>
      <c r="EN162" s="450"/>
      <c r="EO162" s="450"/>
      <c r="EP162" s="450"/>
      <c r="EQ162" s="450"/>
      <c r="ER162" s="450"/>
      <c r="ES162" s="450"/>
      <c r="ET162" s="450"/>
      <c r="EU162" s="450"/>
      <c r="EV162" s="450"/>
      <c r="EW162" s="450"/>
      <c r="EX162" s="450"/>
      <c r="EY162" s="450"/>
      <c r="EZ162" s="450"/>
      <c r="FA162" s="444"/>
      <c r="FB162" s="444"/>
      <c r="FC162" s="444"/>
      <c r="FD162" s="444"/>
      <c r="FE162" s="444"/>
      <c r="FF162" s="444"/>
      <c r="FG162" s="444"/>
      <c r="FH162" s="444"/>
      <c r="FI162" s="444"/>
      <c r="FJ162" s="444"/>
      <c r="FK162" s="444"/>
      <c r="FL162" s="444"/>
      <c r="FM162" s="444"/>
      <c r="FN162" s="444"/>
      <c r="FO162" s="445"/>
      <c r="FP162" s="445"/>
      <c r="FQ162" s="445"/>
      <c r="FR162" s="445"/>
      <c r="FS162" s="445"/>
      <c r="FT162" s="445"/>
      <c r="FU162" s="445"/>
      <c r="FV162" s="445"/>
      <c r="FW162" s="445"/>
      <c r="FX162" s="445"/>
      <c r="FY162" s="445"/>
      <c r="FZ162" s="445"/>
      <c r="GA162" s="445"/>
      <c r="GB162" s="445"/>
      <c r="GC162" s="446"/>
      <c r="GD162" s="446"/>
      <c r="GE162" s="446"/>
      <c r="GF162" s="446"/>
      <c r="GG162" s="446"/>
      <c r="GH162" s="446"/>
      <c r="GI162" s="446"/>
      <c r="GJ162" s="446"/>
    </row>
    <row r="163" spans="1:253" s="541" customFormat="1" x14ac:dyDescent="0.25">
      <c r="A163" s="409"/>
      <c r="B163" s="584"/>
      <c r="C163" s="181"/>
      <c r="D163" s="557"/>
      <c r="E163" s="558"/>
      <c r="F163" s="610">
        <v>1</v>
      </c>
      <c r="G163" s="611"/>
      <c r="H163" s="612" t="str">
        <f t="array" aca="1" ref="H163" ca="1">INDEX(joueurs,SMALL(IF(loose=K163,ROW(INDIRECT("1:"&amp;ROWS(joueurs)))),COUNTIF(K$163:K163,K163)))</f>
        <v>Claude</v>
      </c>
      <c r="I163" s="612"/>
      <c r="J163" s="613"/>
      <c r="K163" s="614">
        <f>LARGE(loose,ROWS($1:1))</f>
        <v>9</v>
      </c>
      <c r="L163" s="615">
        <f ca="1">INDEX($B$7:$Y$108,MATCH(H163,$B$7:$B$108,0),24)</f>
        <v>0.23076923076923078</v>
      </c>
      <c r="M163" s="611"/>
      <c r="N163" s="555"/>
      <c r="O163" s="555"/>
      <c r="P163" s="568"/>
      <c r="Q163" s="568"/>
      <c r="R163" s="565"/>
      <c r="S163" s="566"/>
      <c r="T163" s="567"/>
      <c r="U163" s="567"/>
      <c r="V163" s="562"/>
      <c r="W163" s="139"/>
      <c r="X163" s="145"/>
      <c r="Y163" s="145"/>
      <c r="Z163" s="396"/>
      <c r="AA163" s="563"/>
      <c r="AB163" s="564"/>
      <c r="AC163" s="3517"/>
      <c r="AD163" s="3517"/>
      <c r="AE163" s="3518"/>
      <c r="AF163" s="3518"/>
      <c r="AG163" s="3519"/>
      <c r="AH163" s="3519"/>
      <c r="AI163" s="3520"/>
      <c r="AJ163" s="3520"/>
      <c r="AK163" s="3521"/>
      <c r="AL163" s="3521"/>
      <c r="AM163" s="3522"/>
      <c r="AN163" s="3522"/>
      <c r="AO163" s="3523"/>
      <c r="AP163" s="3523"/>
      <c r="AQ163" s="3517"/>
      <c r="AR163" s="3517"/>
      <c r="AS163" s="3518"/>
      <c r="AT163" s="3518"/>
      <c r="AU163" s="3519"/>
      <c r="AV163" s="3519"/>
      <c r="AW163" s="3520"/>
      <c r="AX163" s="3520"/>
      <c r="AY163" s="3524"/>
      <c r="AZ163" s="3524"/>
      <c r="BA163" s="3538"/>
      <c r="BB163" s="3538"/>
      <c r="BC163" s="439"/>
      <c r="BD163" s="439"/>
      <c r="BE163" s="439"/>
      <c r="BF163" s="438"/>
      <c r="BG163" s="438"/>
      <c r="BH163" s="438"/>
      <c r="BI163" s="438"/>
      <c r="BJ163" s="438"/>
      <c r="BK163" s="440"/>
      <c r="BL163" s="441"/>
      <c r="BM163" s="441"/>
      <c r="BN163" s="442"/>
      <c r="BO163" s="442"/>
      <c r="BP163" s="442"/>
      <c r="BQ163" s="442"/>
      <c r="BR163" s="442"/>
      <c r="BS163" s="442"/>
      <c r="BT163" s="442"/>
      <c r="BU163" s="442"/>
      <c r="BV163" s="443"/>
      <c r="BW163" s="443"/>
      <c r="BX163" s="444"/>
      <c r="BY163" s="444"/>
      <c r="BZ163" s="444"/>
      <c r="CA163" s="444"/>
      <c r="CB163" s="444"/>
      <c r="CC163" s="444"/>
      <c r="CD163" s="444"/>
      <c r="CE163" s="444"/>
      <c r="CF163" s="445"/>
      <c r="CG163" s="445"/>
      <c r="CH163" s="445"/>
      <c r="CI163" s="445"/>
      <c r="CJ163" s="445"/>
      <c r="CK163" s="445"/>
      <c r="CL163" s="445"/>
      <c r="CM163" s="445"/>
      <c r="CN163" s="445"/>
      <c r="CO163" s="445"/>
      <c r="CP163" s="445"/>
      <c r="CQ163" s="446"/>
      <c r="CR163" s="446"/>
      <c r="CS163" s="446"/>
      <c r="CT163" s="446"/>
      <c r="CU163" s="446"/>
      <c r="CV163" s="446"/>
      <c r="CW163" s="446"/>
      <c r="CX163" s="446"/>
      <c r="CY163" s="446"/>
      <c r="CZ163" s="446"/>
      <c r="DA163" s="447"/>
      <c r="DB163" s="447"/>
      <c r="DC163" s="447"/>
      <c r="DD163" s="447"/>
      <c r="DE163" s="447"/>
      <c r="DF163" s="447"/>
      <c r="DG163" s="447"/>
      <c r="DH163" s="447"/>
      <c r="DI163" s="447"/>
      <c r="DJ163" s="447"/>
      <c r="DK163" s="447"/>
      <c r="DL163" s="447"/>
      <c r="DM163" s="447"/>
      <c r="DN163" s="448"/>
      <c r="DO163" s="448"/>
      <c r="DP163" s="448"/>
      <c r="DQ163" s="448"/>
      <c r="DR163" s="448"/>
      <c r="DS163" s="448"/>
      <c r="DT163" s="448"/>
      <c r="DU163" s="448"/>
      <c r="DV163" s="448"/>
      <c r="DW163" s="448"/>
      <c r="DX163" s="448"/>
      <c r="DY163" s="448"/>
      <c r="DZ163" s="449"/>
      <c r="EA163" s="449"/>
      <c r="EB163" s="449"/>
      <c r="EC163" s="449"/>
      <c r="ED163" s="449"/>
      <c r="EE163" s="449"/>
      <c r="EF163" s="449"/>
      <c r="EG163" s="449"/>
      <c r="EH163" s="449"/>
      <c r="EI163" s="449"/>
      <c r="EJ163" s="449"/>
      <c r="EK163" s="449"/>
      <c r="EL163" s="449"/>
      <c r="EM163" s="450"/>
      <c r="EN163" s="450"/>
      <c r="EO163" s="450"/>
      <c r="EP163" s="450"/>
      <c r="EQ163" s="450"/>
      <c r="ER163" s="450"/>
      <c r="ES163" s="450"/>
      <c r="ET163" s="450"/>
      <c r="EU163" s="450"/>
      <c r="EV163" s="450"/>
      <c r="EW163" s="450"/>
      <c r="EX163" s="450"/>
      <c r="EY163" s="450"/>
      <c r="EZ163" s="450"/>
      <c r="FA163" s="444"/>
      <c r="FB163" s="444"/>
      <c r="FC163" s="444"/>
      <c r="FD163" s="444"/>
      <c r="FE163" s="444"/>
      <c r="FF163" s="444"/>
      <c r="FG163" s="444"/>
      <c r="FH163" s="444"/>
      <c r="FI163" s="444"/>
      <c r="FJ163" s="444"/>
      <c r="FK163" s="444"/>
      <c r="FL163" s="444"/>
      <c r="FM163" s="444"/>
      <c r="FN163" s="444"/>
      <c r="FO163" s="445"/>
      <c r="FP163" s="445"/>
      <c r="FQ163" s="445"/>
      <c r="FR163" s="445"/>
      <c r="FS163" s="445"/>
      <c r="FT163" s="445"/>
      <c r="FU163" s="445"/>
      <c r="FV163" s="445"/>
      <c r="FW163" s="445"/>
      <c r="FX163" s="445"/>
      <c r="FY163" s="445"/>
      <c r="FZ163" s="445"/>
      <c r="GA163" s="445"/>
      <c r="GB163" s="445"/>
      <c r="GC163" s="446"/>
      <c r="GD163" s="446"/>
      <c r="GE163" s="446"/>
      <c r="GF163" s="446"/>
      <c r="GG163" s="446"/>
      <c r="GH163" s="446"/>
      <c r="GI163" s="446"/>
      <c r="GJ163" s="446"/>
    </row>
    <row r="164" spans="1:253" s="541" customFormat="1" x14ac:dyDescent="0.25">
      <c r="A164" s="409"/>
      <c r="B164" s="584"/>
      <c r="C164" s="181"/>
      <c r="D164" s="557"/>
      <c r="E164" s="558"/>
      <c r="F164" s="610">
        <v>2</v>
      </c>
      <c r="G164" s="611"/>
      <c r="H164" s="612" t="str">
        <f t="array" aca="1" ref="H164" ca="1">INDEX(joueurs,SMALL(IF(loose=K164,ROW(INDIRECT("1:"&amp;ROWS(joueurs)))),COUNTIF(K$163:K164,K164)))</f>
        <v>Dams</v>
      </c>
      <c r="I164" s="612"/>
      <c r="J164" s="613"/>
      <c r="K164" s="614">
        <f>LARGE(loose,ROWS($1:2))</f>
        <v>7</v>
      </c>
      <c r="L164" s="615">
        <f t="shared" ref="L164:L172" ca="1" si="197">INDEX($B$7:$Y$108,MATCH(H164,$B$7:$B$108,0),24)</f>
        <v>5.1470588235294115E-2</v>
      </c>
      <c r="M164" s="611"/>
      <c r="N164" s="555"/>
      <c r="O164" s="555"/>
      <c r="P164" s="568"/>
      <c r="Q164" s="568"/>
      <c r="R164" s="565"/>
      <c r="S164" s="566"/>
      <c r="T164" s="567"/>
      <c r="U164" s="567"/>
      <c r="V164" s="562"/>
      <c r="W164" s="139"/>
      <c r="X164" s="145"/>
      <c r="Y164" s="145"/>
      <c r="Z164" s="396"/>
      <c r="AA164" s="563"/>
      <c r="AB164" s="564"/>
      <c r="AC164" s="3517"/>
      <c r="AD164" s="3517"/>
      <c r="AE164" s="3518"/>
      <c r="AF164" s="3518"/>
      <c r="AG164" s="3519"/>
      <c r="AH164" s="3519"/>
      <c r="AI164" s="3520"/>
      <c r="AJ164" s="3520"/>
      <c r="AK164" s="3521"/>
      <c r="AL164" s="3521"/>
      <c r="AM164" s="3522"/>
      <c r="AN164" s="3522"/>
      <c r="AO164" s="3523"/>
      <c r="AP164" s="3523"/>
      <c r="AQ164" s="3517"/>
      <c r="AR164" s="3517"/>
      <c r="AS164" s="3518"/>
      <c r="AT164" s="3518"/>
      <c r="AU164" s="3519"/>
      <c r="AV164" s="3519"/>
      <c r="AW164" s="3520"/>
      <c r="AX164" s="3520"/>
      <c r="AY164" s="3524"/>
      <c r="AZ164" s="3524"/>
      <c r="BA164" s="3538"/>
      <c r="BB164" s="3538"/>
      <c r="BC164" s="439"/>
      <c r="BD164" s="439"/>
      <c r="BE164" s="439"/>
      <c r="BF164" s="438"/>
      <c r="BG164" s="438"/>
      <c r="BH164" s="438"/>
      <c r="BI164" s="438"/>
      <c r="BJ164" s="438"/>
      <c r="BK164" s="440"/>
      <c r="BL164" s="441"/>
      <c r="BM164" s="441"/>
      <c r="BN164" s="442"/>
      <c r="BO164" s="442"/>
      <c r="BP164" s="442"/>
      <c r="BQ164" s="442"/>
      <c r="BR164" s="442"/>
      <c r="BS164" s="442"/>
      <c r="BT164" s="442"/>
      <c r="BU164" s="442"/>
      <c r="BV164" s="443"/>
      <c r="BW164" s="443"/>
      <c r="BX164" s="444"/>
      <c r="BY164" s="444"/>
      <c r="BZ164" s="444"/>
      <c r="CA164" s="444"/>
      <c r="CB164" s="444"/>
      <c r="CC164" s="444"/>
      <c r="CD164" s="444"/>
      <c r="CE164" s="444"/>
      <c r="CF164" s="445"/>
      <c r="CG164" s="445"/>
      <c r="CH164" s="445"/>
      <c r="CI164" s="445"/>
      <c r="CJ164" s="445"/>
      <c r="CK164" s="445"/>
      <c r="CL164" s="445"/>
      <c r="CM164" s="445"/>
      <c r="CN164" s="445"/>
      <c r="CO164" s="445"/>
      <c r="CP164" s="445"/>
      <c r="CQ164" s="446"/>
      <c r="CR164" s="446"/>
      <c r="CS164" s="446"/>
      <c r="CT164" s="446"/>
      <c r="CU164" s="446"/>
      <c r="CV164" s="446"/>
      <c r="CW164" s="446"/>
      <c r="CX164" s="446"/>
      <c r="CY164" s="446"/>
      <c r="CZ164" s="446"/>
      <c r="DA164" s="447"/>
      <c r="DB164" s="447"/>
      <c r="DC164" s="447"/>
      <c r="DD164" s="447"/>
      <c r="DE164" s="447"/>
      <c r="DF164" s="447"/>
      <c r="DG164" s="447"/>
      <c r="DH164" s="447"/>
      <c r="DI164" s="447"/>
      <c r="DJ164" s="447"/>
      <c r="DK164" s="447"/>
      <c r="DL164" s="447"/>
      <c r="DM164" s="447"/>
      <c r="DN164" s="448"/>
      <c r="DO164" s="448"/>
      <c r="DP164" s="448"/>
      <c r="DQ164" s="448"/>
      <c r="DR164" s="448"/>
      <c r="DS164" s="448"/>
      <c r="DT164" s="448"/>
      <c r="DU164" s="448"/>
      <c r="DV164" s="448"/>
      <c r="DW164" s="448"/>
      <c r="DX164" s="448"/>
      <c r="DY164" s="448"/>
      <c r="DZ164" s="449"/>
      <c r="EA164" s="449"/>
      <c r="EB164" s="449"/>
      <c r="EC164" s="449"/>
      <c r="ED164" s="449"/>
      <c r="EE164" s="449"/>
      <c r="EF164" s="449"/>
      <c r="EG164" s="449"/>
      <c r="EH164" s="449"/>
      <c r="EI164" s="449"/>
      <c r="EJ164" s="449"/>
      <c r="EK164" s="449"/>
      <c r="EL164" s="449"/>
      <c r="EM164" s="450"/>
      <c r="EN164" s="450"/>
      <c r="EO164" s="450"/>
      <c r="EP164" s="450"/>
      <c r="EQ164" s="450"/>
      <c r="ER164" s="450"/>
      <c r="ES164" s="450"/>
      <c r="ET164" s="450"/>
      <c r="EU164" s="450"/>
      <c r="EV164" s="450"/>
      <c r="EW164" s="450"/>
      <c r="EX164" s="450"/>
      <c r="EY164" s="450"/>
      <c r="EZ164" s="450"/>
      <c r="FA164" s="444"/>
      <c r="FB164" s="444"/>
      <c r="FC164" s="444"/>
      <c r="FD164" s="444"/>
      <c r="FE164" s="444"/>
      <c r="FF164" s="444"/>
      <c r="FG164" s="444"/>
      <c r="FH164" s="444"/>
      <c r="FI164" s="444"/>
      <c r="FJ164" s="444"/>
      <c r="FK164" s="444"/>
      <c r="FL164" s="444"/>
      <c r="FM164" s="444"/>
      <c r="FN164" s="444"/>
      <c r="FO164" s="445"/>
      <c r="FP164" s="445"/>
      <c r="FQ164" s="445"/>
      <c r="FR164" s="445"/>
      <c r="FS164" s="445"/>
      <c r="FT164" s="445"/>
      <c r="FU164" s="445"/>
      <c r="FV164" s="445"/>
      <c r="FW164" s="445"/>
      <c r="FX164" s="445"/>
      <c r="FY164" s="445"/>
      <c r="FZ164" s="445"/>
      <c r="GA164" s="445"/>
      <c r="GB164" s="445"/>
      <c r="GC164" s="446"/>
      <c r="GD164" s="446"/>
      <c r="GE164" s="446"/>
      <c r="GF164" s="446"/>
      <c r="GG164" s="446"/>
      <c r="GH164" s="446"/>
      <c r="GI164" s="446"/>
      <c r="GJ164" s="446"/>
    </row>
    <row r="165" spans="1:253" s="541" customFormat="1" x14ac:dyDescent="0.25">
      <c r="A165" s="409"/>
      <c r="B165" s="584"/>
      <c r="C165" s="181"/>
      <c r="D165" s="557"/>
      <c r="E165" s="558"/>
      <c r="F165" s="610">
        <v>3</v>
      </c>
      <c r="G165" s="611"/>
      <c r="H165" s="612" t="str">
        <f t="array" aca="1" ref="H165" ca="1">INDEX(joueurs,SMALL(IF(loose=K165,ROW(INDIRECT("1:"&amp;ROWS(joueurs)))),COUNTIF(K$163:K165,K165)))</f>
        <v>Rob</v>
      </c>
      <c r="I165" s="612"/>
      <c r="J165" s="613"/>
      <c r="K165" s="614">
        <f>LARGE(loose,ROWS($1:3))</f>
        <v>7</v>
      </c>
      <c r="L165" s="615">
        <f t="shared" ca="1" si="197"/>
        <v>6.6037735849056603E-2</v>
      </c>
      <c r="M165" s="611"/>
      <c r="N165" s="555"/>
      <c r="O165" s="555"/>
      <c r="P165" s="568"/>
      <c r="Q165" s="568"/>
      <c r="R165" s="565"/>
      <c r="S165" s="566"/>
      <c r="T165" s="567"/>
      <c r="U165" s="567"/>
      <c r="V165" s="562"/>
      <c r="W165" s="139"/>
      <c r="X165" s="145"/>
      <c r="Y165" s="145"/>
      <c r="Z165" s="396"/>
      <c r="AA165" s="563"/>
      <c r="AB165" s="564"/>
      <c r="AC165" s="3517"/>
      <c r="AD165" s="3517"/>
      <c r="AE165" s="3518"/>
      <c r="AF165" s="3518"/>
      <c r="AG165" s="3519"/>
      <c r="AH165" s="3519"/>
      <c r="AI165" s="3520"/>
      <c r="AJ165" s="3520"/>
      <c r="AK165" s="3521"/>
      <c r="AL165" s="3521"/>
      <c r="AM165" s="3522"/>
      <c r="AN165" s="3522"/>
      <c r="AO165" s="3523"/>
      <c r="AP165" s="3523"/>
      <c r="AQ165" s="3517"/>
      <c r="AR165" s="3517"/>
      <c r="AS165" s="3518"/>
      <c r="AT165" s="3518"/>
      <c r="AU165" s="3519"/>
      <c r="AV165" s="3519"/>
      <c r="AW165" s="3520"/>
      <c r="AX165" s="3520"/>
      <c r="AY165" s="3524"/>
      <c r="AZ165" s="3524"/>
      <c r="BA165" s="3538"/>
      <c r="BB165" s="3538"/>
      <c r="BC165" s="439"/>
      <c r="BD165" s="439"/>
      <c r="BE165" s="439"/>
      <c r="BF165" s="438"/>
      <c r="BG165" s="438"/>
      <c r="BH165" s="438"/>
      <c r="BI165" s="438"/>
      <c r="BJ165" s="438"/>
      <c r="BK165" s="440"/>
      <c r="BL165" s="441"/>
      <c r="BM165" s="441"/>
      <c r="BN165" s="442"/>
      <c r="BO165" s="442"/>
      <c r="BP165" s="442"/>
      <c r="BQ165" s="442"/>
      <c r="BR165" s="442"/>
      <c r="BS165" s="442"/>
      <c r="BT165" s="442"/>
      <c r="BU165" s="442"/>
      <c r="BV165" s="443"/>
      <c r="BW165" s="443"/>
      <c r="BX165" s="444"/>
      <c r="BY165" s="444"/>
      <c r="BZ165" s="444"/>
      <c r="CA165" s="444"/>
      <c r="CB165" s="444"/>
      <c r="CC165" s="444"/>
      <c r="CD165" s="444"/>
      <c r="CE165" s="444"/>
      <c r="CF165" s="445"/>
      <c r="CG165" s="445"/>
      <c r="CH165" s="445"/>
      <c r="CI165" s="445"/>
      <c r="CJ165" s="445"/>
      <c r="CK165" s="445"/>
      <c r="CL165" s="445"/>
      <c r="CM165" s="445"/>
      <c r="CN165" s="445"/>
      <c r="CO165" s="445"/>
      <c r="CP165" s="445"/>
      <c r="CQ165" s="446"/>
      <c r="CR165" s="446"/>
      <c r="CS165" s="446"/>
      <c r="CT165" s="446"/>
      <c r="CU165" s="446"/>
      <c r="CV165" s="446"/>
      <c r="CW165" s="446"/>
      <c r="CX165" s="446"/>
      <c r="CY165" s="446"/>
      <c r="CZ165" s="446"/>
      <c r="DA165" s="447"/>
      <c r="DB165" s="447"/>
      <c r="DC165" s="447"/>
      <c r="DD165" s="447"/>
      <c r="DE165" s="447"/>
      <c r="DF165" s="447"/>
      <c r="DG165" s="447"/>
      <c r="DH165" s="447"/>
      <c r="DI165" s="447"/>
      <c r="DJ165" s="447"/>
      <c r="DK165" s="447"/>
      <c r="DL165" s="447"/>
      <c r="DM165" s="447"/>
      <c r="DN165" s="448"/>
      <c r="DO165" s="448"/>
      <c r="DP165" s="448"/>
      <c r="DQ165" s="448"/>
      <c r="DR165" s="448"/>
      <c r="DS165" s="448"/>
      <c r="DT165" s="448"/>
      <c r="DU165" s="448"/>
      <c r="DV165" s="448"/>
      <c r="DW165" s="448"/>
      <c r="DX165" s="448"/>
      <c r="DY165" s="448"/>
      <c r="DZ165" s="449"/>
      <c r="EA165" s="449"/>
      <c r="EB165" s="449"/>
      <c r="EC165" s="449"/>
      <c r="ED165" s="449"/>
      <c r="EE165" s="449"/>
      <c r="EF165" s="449"/>
      <c r="EG165" s="449"/>
      <c r="EH165" s="449"/>
      <c r="EI165" s="449"/>
      <c r="EJ165" s="449"/>
      <c r="EK165" s="449"/>
      <c r="EL165" s="449"/>
      <c r="EM165" s="450"/>
      <c r="EN165" s="450"/>
      <c r="EO165" s="450"/>
      <c r="EP165" s="450"/>
      <c r="EQ165" s="450"/>
      <c r="ER165" s="450"/>
      <c r="ES165" s="450"/>
      <c r="ET165" s="450"/>
      <c r="EU165" s="450"/>
      <c r="EV165" s="450"/>
      <c r="EW165" s="450"/>
      <c r="EX165" s="450"/>
      <c r="EY165" s="450"/>
      <c r="EZ165" s="450"/>
      <c r="FA165" s="444"/>
      <c r="FB165" s="444"/>
      <c r="FC165" s="444"/>
      <c r="FD165" s="444"/>
      <c r="FE165" s="444"/>
      <c r="FF165" s="444"/>
      <c r="FG165" s="444"/>
      <c r="FH165" s="444"/>
      <c r="FI165" s="444"/>
      <c r="FJ165" s="444"/>
      <c r="FK165" s="444"/>
      <c r="FL165" s="444"/>
      <c r="FM165" s="444"/>
      <c r="FN165" s="444"/>
      <c r="FO165" s="445"/>
      <c r="FP165" s="445"/>
      <c r="FQ165" s="445"/>
      <c r="FR165" s="445"/>
      <c r="FS165" s="445"/>
      <c r="FT165" s="445"/>
      <c r="FU165" s="445"/>
      <c r="FV165" s="445"/>
      <c r="FW165" s="445"/>
      <c r="FX165" s="445"/>
      <c r="FY165" s="445"/>
      <c r="FZ165" s="445"/>
      <c r="GA165" s="445"/>
      <c r="GB165" s="445"/>
      <c r="GC165" s="446"/>
      <c r="GD165" s="446"/>
      <c r="GE165" s="446"/>
      <c r="GF165" s="446"/>
      <c r="GG165" s="446"/>
      <c r="GH165" s="446"/>
      <c r="GI165" s="446"/>
      <c r="GJ165" s="446"/>
    </row>
    <row r="166" spans="1:253" s="541" customFormat="1" x14ac:dyDescent="0.25">
      <c r="A166" s="409"/>
      <c r="B166" s="584"/>
      <c r="C166" s="181"/>
      <c r="D166" s="557"/>
      <c r="E166" s="558"/>
      <c r="F166" s="610">
        <v>4</v>
      </c>
      <c r="G166" s="611"/>
      <c r="H166" s="612" t="str">
        <f t="array" aca="1" ref="H166" ca="1">INDEX(joueurs,SMALL(IF(loose=K166,ROW(INDIRECT("1:"&amp;ROWS(joueurs)))),COUNTIF(K$163:K166,K166)))</f>
        <v>Franck</v>
      </c>
      <c r="I166" s="612"/>
      <c r="J166" s="613"/>
      <c r="K166" s="614">
        <f>LARGE(loose,ROWS($1:4))</f>
        <v>6</v>
      </c>
      <c r="L166" s="615">
        <f t="shared" ca="1" si="197"/>
        <v>7.1428571428571425E-2</v>
      </c>
      <c r="M166" s="611"/>
      <c r="N166" s="555"/>
      <c r="O166" s="555"/>
      <c r="P166" s="568"/>
      <c r="Q166" s="568"/>
      <c r="R166" s="565"/>
      <c r="S166" s="566"/>
      <c r="T166" s="567"/>
      <c r="U166" s="567"/>
      <c r="V166" s="562"/>
      <c r="W166" s="139"/>
      <c r="X166" s="145"/>
      <c r="Y166" s="145"/>
      <c r="Z166" s="396"/>
      <c r="AA166" s="563"/>
      <c r="AB166" s="564"/>
      <c r="AC166" s="3517"/>
      <c r="AD166" s="3517"/>
      <c r="AE166" s="3518"/>
      <c r="AF166" s="3518"/>
      <c r="AG166" s="3519"/>
      <c r="AH166" s="3519"/>
      <c r="AI166" s="3520"/>
      <c r="AJ166" s="3520"/>
      <c r="AK166" s="3521"/>
      <c r="AL166" s="3521"/>
      <c r="AM166" s="3522"/>
      <c r="AN166" s="3522"/>
      <c r="AO166" s="3523"/>
      <c r="AP166" s="3523"/>
      <c r="AQ166" s="3517"/>
      <c r="AR166" s="3517"/>
      <c r="AS166" s="3518"/>
      <c r="AT166" s="3518"/>
      <c r="AU166" s="3519"/>
      <c r="AV166" s="3519"/>
      <c r="AW166" s="3520"/>
      <c r="AX166" s="3520"/>
      <c r="AY166" s="3524"/>
      <c r="AZ166" s="3524"/>
      <c r="BA166" s="3538"/>
      <c r="BB166" s="3538"/>
      <c r="BC166" s="439"/>
      <c r="BD166" s="439"/>
      <c r="BE166" s="439"/>
      <c r="BF166" s="438"/>
      <c r="BG166" s="438"/>
      <c r="BH166" s="438"/>
      <c r="BI166" s="438"/>
      <c r="BJ166" s="438"/>
      <c r="BK166" s="440"/>
      <c r="BL166" s="441"/>
      <c r="BM166" s="441"/>
      <c r="BN166" s="442"/>
      <c r="BO166" s="442"/>
      <c r="BP166" s="442"/>
      <c r="BQ166" s="442"/>
      <c r="BR166" s="442"/>
      <c r="BS166" s="442"/>
      <c r="BT166" s="442"/>
      <c r="BU166" s="442"/>
      <c r="BV166" s="443"/>
      <c r="BW166" s="443"/>
      <c r="BX166" s="444"/>
      <c r="BY166" s="444"/>
      <c r="BZ166" s="444"/>
      <c r="CA166" s="444"/>
      <c r="CB166" s="444"/>
      <c r="CC166" s="444"/>
      <c r="CD166" s="444"/>
      <c r="CE166" s="444"/>
      <c r="CF166" s="445"/>
      <c r="CG166" s="445"/>
      <c r="CH166" s="445"/>
      <c r="CI166" s="445"/>
      <c r="CJ166" s="445"/>
      <c r="CK166" s="445"/>
      <c r="CL166" s="445"/>
      <c r="CM166" s="445"/>
      <c r="CN166" s="445"/>
      <c r="CO166" s="445"/>
      <c r="CP166" s="445"/>
      <c r="CQ166" s="446"/>
      <c r="CR166" s="446"/>
      <c r="CS166" s="446"/>
      <c r="CT166" s="446"/>
      <c r="CU166" s="446"/>
      <c r="CV166" s="446"/>
      <c r="CW166" s="446"/>
      <c r="CX166" s="446"/>
      <c r="CY166" s="446"/>
      <c r="CZ166" s="446"/>
      <c r="DA166" s="447"/>
      <c r="DB166" s="447"/>
      <c r="DC166" s="447"/>
      <c r="DD166" s="447"/>
      <c r="DE166" s="447"/>
      <c r="DF166" s="447"/>
      <c r="DG166" s="447"/>
      <c r="DH166" s="447"/>
      <c r="DI166" s="447"/>
      <c r="DJ166" s="447"/>
      <c r="DK166" s="447"/>
      <c r="DL166" s="447"/>
      <c r="DM166" s="447"/>
      <c r="DN166" s="448"/>
      <c r="DO166" s="448"/>
      <c r="DP166" s="448"/>
      <c r="DQ166" s="448"/>
      <c r="DR166" s="448"/>
      <c r="DS166" s="448"/>
      <c r="DT166" s="448"/>
      <c r="DU166" s="448"/>
      <c r="DV166" s="448"/>
      <c r="DW166" s="448"/>
      <c r="DX166" s="448"/>
      <c r="DY166" s="448"/>
      <c r="DZ166" s="449"/>
      <c r="EA166" s="449"/>
      <c r="EB166" s="449"/>
      <c r="EC166" s="449"/>
      <c r="ED166" s="449"/>
      <c r="EE166" s="449"/>
      <c r="EF166" s="449"/>
      <c r="EG166" s="449"/>
      <c r="EH166" s="449"/>
      <c r="EI166" s="449"/>
      <c r="EJ166" s="449"/>
      <c r="EK166" s="449"/>
      <c r="EL166" s="449"/>
      <c r="EM166" s="450"/>
      <c r="EN166" s="450"/>
      <c r="EO166" s="450"/>
      <c r="EP166" s="450"/>
      <c r="EQ166" s="450"/>
      <c r="ER166" s="450"/>
      <c r="ES166" s="450"/>
      <c r="ET166" s="450"/>
      <c r="EU166" s="450"/>
      <c r="EV166" s="450"/>
      <c r="EW166" s="450"/>
      <c r="EX166" s="450"/>
      <c r="EY166" s="450"/>
      <c r="EZ166" s="450"/>
      <c r="FA166" s="444"/>
      <c r="FB166" s="444"/>
      <c r="FC166" s="444"/>
      <c r="FD166" s="444"/>
      <c r="FE166" s="444"/>
      <c r="FF166" s="444"/>
      <c r="FG166" s="444"/>
      <c r="FH166" s="444"/>
      <c r="FI166" s="444"/>
      <c r="FJ166" s="444"/>
      <c r="FK166" s="444"/>
      <c r="FL166" s="444"/>
      <c r="FM166" s="444"/>
      <c r="FN166" s="444"/>
      <c r="FO166" s="445"/>
      <c r="FP166" s="445"/>
      <c r="FQ166" s="445"/>
      <c r="FR166" s="445"/>
      <c r="FS166" s="445"/>
      <c r="FT166" s="445"/>
      <c r="FU166" s="445"/>
      <c r="FV166" s="445"/>
      <c r="FW166" s="445"/>
      <c r="FX166" s="445"/>
      <c r="FY166" s="445"/>
      <c r="FZ166" s="445"/>
      <c r="GA166" s="445"/>
      <c r="GB166" s="445"/>
      <c r="GC166" s="446"/>
      <c r="GD166" s="446"/>
      <c r="GE166" s="446"/>
      <c r="GF166" s="446"/>
      <c r="GG166" s="446"/>
      <c r="GH166" s="446"/>
      <c r="GI166" s="446"/>
      <c r="GJ166" s="446"/>
    </row>
    <row r="167" spans="1:253" s="541" customFormat="1" x14ac:dyDescent="0.25">
      <c r="A167" s="409"/>
      <c r="B167" s="584"/>
      <c r="C167" s="181"/>
      <c r="D167" s="557"/>
      <c r="E167" s="558"/>
      <c r="F167" s="610">
        <v>5</v>
      </c>
      <c r="G167" s="611"/>
      <c r="H167" s="612" t="str">
        <f t="array" aca="1" ref="H167" ca="1">INDEX(joueurs,SMALL(IF(loose=K167,ROW(INDIRECT("1:"&amp;ROWS(joueurs)))),COUNTIF(K$163:K167,K167)))</f>
        <v>Francky</v>
      </c>
      <c r="I167" s="612"/>
      <c r="J167" s="613"/>
      <c r="K167" s="614">
        <f>LARGE(loose,ROWS($1:5))</f>
        <v>6</v>
      </c>
      <c r="L167" s="615">
        <f t="shared" ca="1" si="197"/>
        <v>0.25</v>
      </c>
      <c r="M167" s="611"/>
      <c r="N167" s="555"/>
      <c r="O167" s="555"/>
      <c r="P167" s="568"/>
      <c r="Q167" s="568"/>
      <c r="R167" s="565"/>
      <c r="S167" s="566"/>
      <c r="T167" s="567"/>
      <c r="U167" s="597"/>
      <c r="V167" s="562"/>
      <c r="W167" s="139"/>
      <c r="X167" s="145"/>
      <c r="Y167" s="145"/>
      <c r="Z167" s="396"/>
      <c r="AA167" s="563"/>
      <c r="AB167" s="564"/>
      <c r="AC167" s="3517"/>
      <c r="AD167" s="3517"/>
      <c r="AE167" s="3518"/>
      <c r="AF167" s="3518"/>
      <c r="AG167" s="3519"/>
      <c r="AH167" s="3519"/>
      <c r="AI167" s="3520"/>
      <c r="AJ167" s="3520"/>
      <c r="AK167" s="3521"/>
      <c r="AL167" s="3521"/>
      <c r="AM167" s="3522"/>
      <c r="AN167" s="3522"/>
      <c r="AO167" s="3523"/>
      <c r="AP167" s="3523"/>
      <c r="AQ167" s="3517"/>
      <c r="AR167" s="3517"/>
      <c r="AS167" s="3518"/>
      <c r="AT167" s="3518"/>
      <c r="AU167" s="3519"/>
      <c r="AV167" s="3519"/>
      <c r="AW167" s="3520"/>
      <c r="AX167" s="3520"/>
      <c r="AY167" s="3524"/>
      <c r="AZ167" s="3524"/>
      <c r="BA167" s="3538"/>
      <c r="BB167" s="3538"/>
      <c r="BC167" s="439"/>
      <c r="BD167" s="439"/>
      <c r="BE167" s="439"/>
      <c r="BF167" s="438"/>
      <c r="BG167" s="438"/>
      <c r="BH167" s="438"/>
      <c r="BI167" s="438"/>
      <c r="BJ167" s="438"/>
      <c r="BK167" s="440"/>
      <c r="BL167" s="441"/>
      <c r="BM167" s="441"/>
      <c r="BN167" s="442"/>
      <c r="BO167" s="442"/>
      <c r="BP167" s="442"/>
      <c r="BQ167" s="442"/>
      <c r="BR167" s="442"/>
      <c r="BS167" s="442"/>
      <c r="BT167" s="442"/>
      <c r="BU167" s="442"/>
      <c r="BV167" s="443"/>
      <c r="BW167" s="443"/>
      <c r="BX167" s="444"/>
      <c r="BY167" s="444"/>
      <c r="BZ167" s="444"/>
      <c r="CA167" s="444"/>
      <c r="CB167" s="444"/>
      <c r="CC167" s="444"/>
      <c r="CD167" s="444"/>
      <c r="CE167" s="444"/>
      <c r="CF167" s="445"/>
      <c r="CG167" s="445"/>
      <c r="CH167" s="445"/>
      <c r="CI167" s="445"/>
      <c r="CJ167" s="445"/>
      <c r="CK167" s="445"/>
      <c r="CL167" s="445"/>
      <c r="CM167" s="445"/>
      <c r="CN167" s="445"/>
      <c r="CO167" s="445"/>
      <c r="CP167" s="445"/>
      <c r="CQ167" s="446"/>
      <c r="CR167" s="446"/>
      <c r="CS167" s="446"/>
      <c r="CT167" s="446"/>
      <c r="CU167" s="446"/>
      <c r="CV167" s="446"/>
      <c r="CW167" s="446"/>
      <c r="CX167" s="446"/>
      <c r="CY167" s="446"/>
      <c r="CZ167" s="446"/>
      <c r="DA167" s="447"/>
      <c r="DB167" s="447"/>
      <c r="DC167" s="447"/>
      <c r="DD167" s="447"/>
      <c r="DE167" s="447"/>
      <c r="DF167" s="447"/>
      <c r="DG167" s="447"/>
      <c r="DH167" s="447"/>
      <c r="DI167" s="447"/>
      <c r="DJ167" s="447"/>
      <c r="DK167" s="447"/>
      <c r="DL167" s="447"/>
      <c r="DM167" s="447"/>
      <c r="DN167" s="448"/>
      <c r="DO167" s="448"/>
      <c r="DP167" s="448"/>
      <c r="DQ167" s="448"/>
      <c r="DR167" s="448"/>
      <c r="DS167" s="448"/>
      <c r="DT167" s="448"/>
      <c r="DU167" s="448"/>
      <c r="DV167" s="448"/>
      <c r="DW167" s="448"/>
      <c r="DX167" s="448"/>
      <c r="DY167" s="448"/>
      <c r="DZ167" s="449"/>
      <c r="EA167" s="449"/>
      <c r="EB167" s="449"/>
      <c r="EC167" s="449"/>
      <c r="ED167" s="449"/>
      <c r="EE167" s="449"/>
      <c r="EF167" s="449"/>
      <c r="EG167" s="449"/>
      <c r="EH167" s="449"/>
      <c r="EI167" s="449"/>
      <c r="EJ167" s="449"/>
      <c r="EK167" s="449"/>
      <c r="EL167" s="449"/>
      <c r="EM167" s="450"/>
      <c r="EN167" s="450"/>
      <c r="EO167" s="450"/>
      <c r="EP167" s="450"/>
      <c r="EQ167" s="450"/>
      <c r="ER167" s="450"/>
      <c r="ES167" s="450"/>
      <c r="ET167" s="450"/>
      <c r="EU167" s="450"/>
      <c r="EV167" s="450"/>
      <c r="EW167" s="450"/>
      <c r="EX167" s="450"/>
      <c r="EY167" s="450"/>
      <c r="EZ167" s="450"/>
      <c r="FA167" s="444"/>
      <c r="FB167" s="444"/>
      <c r="FC167" s="444"/>
      <c r="FD167" s="444"/>
      <c r="FE167" s="444"/>
      <c r="FF167" s="444"/>
      <c r="FG167" s="444"/>
      <c r="FH167" s="444"/>
      <c r="FI167" s="444"/>
      <c r="FJ167" s="444"/>
      <c r="FK167" s="444"/>
      <c r="FL167" s="444"/>
      <c r="FM167" s="444"/>
      <c r="FN167" s="444"/>
      <c r="FO167" s="445"/>
      <c r="FP167" s="445"/>
      <c r="FQ167" s="445"/>
      <c r="FR167" s="445"/>
      <c r="FS167" s="445"/>
      <c r="FT167" s="445"/>
      <c r="FU167" s="445"/>
      <c r="FV167" s="445"/>
      <c r="FW167" s="445"/>
      <c r="FX167" s="445"/>
      <c r="FY167" s="445"/>
      <c r="FZ167" s="445"/>
      <c r="GA167" s="445"/>
      <c r="GB167" s="445"/>
      <c r="GC167" s="446"/>
      <c r="GD167" s="446"/>
      <c r="GE167" s="446"/>
      <c r="GF167" s="446"/>
      <c r="GG167" s="446"/>
      <c r="GH167" s="446"/>
      <c r="GI167" s="446"/>
      <c r="GJ167" s="446"/>
    </row>
    <row r="168" spans="1:253" s="541" customFormat="1" x14ac:dyDescent="0.25">
      <c r="A168" s="409"/>
      <c r="B168" s="584"/>
      <c r="C168" s="181"/>
      <c r="D168" s="557"/>
      <c r="E168" s="558"/>
      <c r="F168" s="610">
        <v>6</v>
      </c>
      <c r="G168" s="611"/>
      <c r="H168" s="612" t="str">
        <f t="array" aca="1" ref="H168" ca="1">INDEX(joueurs,SMALL(IF(loose=K168,ROW(INDIRECT("1:"&amp;ROWS(joueurs)))),COUNTIF(K$163:K168,K168)))</f>
        <v>Fred</v>
      </c>
      <c r="I168" s="612"/>
      <c r="J168" s="613"/>
      <c r="K168" s="614">
        <f>LARGE(loose,ROWS($1:6))</f>
        <v>6</v>
      </c>
      <c r="L168" s="615">
        <f t="shared" ca="1" si="197"/>
        <v>5.2631578947368418E-2</v>
      </c>
      <c r="M168" s="611"/>
      <c r="N168" s="555"/>
      <c r="O168" s="555"/>
      <c r="P168" s="568"/>
      <c r="Q168" s="568"/>
      <c r="R168" s="565"/>
      <c r="S168" s="566"/>
      <c r="T168" s="567"/>
      <c r="U168" s="567"/>
      <c r="V168" s="562"/>
      <c r="W168" s="139"/>
      <c r="X168" s="145"/>
      <c r="Y168" s="145"/>
      <c r="Z168" s="396"/>
      <c r="AA168" s="563"/>
      <c r="AB168" s="564"/>
      <c r="AC168" s="3517"/>
      <c r="AD168" s="3517"/>
      <c r="AE168" s="3518"/>
      <c r="AF168" s="3518"/>
      <c r="AG168" s="3519"/>
      <c r="AH168" s="3519"/>
      <c r="AI168" s="3520"/>
      <c r="AJ168" s="3520"/>
      <c r="AK168" s="3521"/>
      <c r="AL168" s="3521"/>
      <c r="AM168" s="3522"/>
      <c r="AN168" s="3522"/>
      <c r="AO168" s="3523"/>
      <c r="AP168" s="3523"/>
      <c r="AQ168" s="3517"/>
      <c r="AR168" s="3517"/>
      <c r="AS168" s="3518"/>
      <c r="AT168" s="3518"/>
      <c r="AU168" s="3519"/>
      <c r="AV168" s="3519"/>
      <c r="AW168" s="3520"/>
      <c r="AX168" s="3520"/>
      <c r="AY168" s="3524"/>
      <c r="AZ168" s="3524"/>
      <c r="BA168" s="3538"/>
      <c r="BB168" s="3538"/>
      <c r="BC168" s="439"/>
      <c r="BD168" s="439"/>
      <c r="BE168" s="439"/>
      <c r="BF168" s="438"/>
      <c r="BG168" s="438"/>
      <c r="BH168" s="438"/>
      <c r="BI168" s="438"/>
      <c r="BJ168" s="438"/>
      <c r="BK168" s="440"/>
      <c r="BL168" s="441"/>
      <c r="BM168" s="441"/>
      <c r="BN168" s="442"/>
      <c r="BO168" s="442"/>
      <c r="BP168" s="442"/>
      <c r="BQ168" s="442"/>
      <c r="BR168" s="442"/>
      <c r="BS168" s="442"/>
      <c r="BT168" s="442"/>
      <c r="BU168" s="442"/>
      <c r="BV168" s="443"/>
      <c r="BW168" s="443"/>
      <c r="BX168" s="444"/>
      <c r="BY168" s="444"/>
      <c r="BZ168" s="444"/>
      <c r="CA168" s="444"/>
      <c r="CB168" s="444"/>
      <c r="CC168" s="444"/>
      <c r="CD168" s="444"/>
      <c r="CE168" s="444"/>
      <c r="CF168" s="445"/>
      <c r="CG168" s="445"/>
      <c r="CH168" s="445"/>
      <c r="CI168" s="445"/>
      <c r="CJ168" s="445"/>
      <c r="CK168" s="445"/>
      <c r="CL168" s="445"/>
      <c r="CM168" s="445"/>
      <c r="CN168" s="445"/>
      <c r="CO168" s="445"/>
      <c r="CP168" s="445"/>
      <c r="CQ168" s="446"/>
      <c r="CR168" s="446"/>
      <c r="CS168" s="446"/>
      <c r="CT168" s="446"/>
      <c r="CU168" s="446"/>
      <c r="CV168" s="446"/>
      <c r="CW168" s="446"/>
      <c r="CX168" s="446"/>
      <c r="CY168" s="446"/>
      <c r="CZ168" s="446"/>
      <c r="DA168" s="447"/>
      <c r="DB168" s="447"/>
      <c r="DC168" s="447"/>
      <c r="DD168" s="447"/>
      <c r="DE168" s="447"/>
      <c r="DF168" s="447"/>
      <c r="DG168" s="447"/>
      <c r="DH168" s="447"/>
      <c r="DI168" s="447"/>
      <c r="DJ168" s="447"/>
      <c r="DK168" s="447"/>
      <c r="DL168" s="447"/>
      <c r="DM168" s="447"/>
      <c r="DN168" s="448"/>
      <c r="DO168" s="448"/>
      <c r="DP168" s="448"/>
      <c r="DQ168" s="448"/>
      <c r="DR168" s="448"/>
      <c r="DS168" s="448"/>
      <c r="DT168" s="448"/>
      <c r="DU168" s="448"/>
      <c r="DV168" s="448"/>
      <c r="DW168" s="448"/>
      <c r="DX168" s="448"/>
      <c r="DY168" s="448"/>
      <c r="DZ168" s="449"/>
      <c r="EA168" s="449"/>
      <c r="EB168" s="449"/>
      <c r="EC168" s="449"/>
      <c r="ED168" s="449"/>
      <c r="EE168" s="449"/>
      <c r="EF168" s="449"/>
      <c r="EG168" s="449"/>
      <c r="EH168" s="449"/>
      <c r="EI168" s="449"/>
      <c r="EJ168" s="449"/>
      <c r="EK168" s="449"/>
      <c r="EL168" s="449"/>
      <c r="EM168" s="450"/>
      <c r="EN168" s="450"/>
      <c r="EO168" s="450"/>
      <c r="EP168" s="450"/>
      <c r="EQ168" s="450"/>
      <c r="ER168" s="450"/>
      <c r="ES168" s="450"/>
      <c r="ET168" s="450"/>
      <c r="EU168" s="450"/>
      <c r="EV168" s="450"/>
      <c r="EW168" s="450"/>
      <c r="EX168" s="450"/>
      <c r="EY168" s="450"/>
      <c r="EZ168" s="450"/>
      <c r="FA168" s="444"/>
      <c r="FB168" s="444"/>
      <c r="FC168" s="444"/>
      <c r="FD168" s="444"/>
      <c r="FE168" s="444"/>
      <c r="FF168" s="444"/>
      <c r="FG168" s="444"/>
      <c r="FH168" s="444"/>
      <c r="FI168" s="444"/>
      <c r="FJ168" s="444"/>
      <c r="FK168" s="444"/>
      <c r="FL168" s="444"/>
      <c r="FM168" s="444"/>
      <c r="FN168" s="444"/>
      <c r="FO168" s="445"/>
      <c r="FP168" s="445"/>
      <c r="FQ168" s="445"/>
      <c r="FR168" s="445"/>
      <c r="FS168" s="445"/>
      <c r="FT168" s="445"/>
      <c r="FU168" s="445"/>
      <c r="FV168" s="445"/>
      <c r="FW168" s="445"/>
      <c r="FX168" s="445"/>
      <c r="FY168" s="445"/>
      <c r="FZ168" s="445"/>
      <c r="GA168" s="445"/>
      <c r="GB168" s="445"/>
      <c r="GC168" s="446"/>
      <c r="GD168" s="446"/>
      <c r="GE168" s="446"/>
      <c r="GF168" s="446"/>
      <c r="GG168" s="446"/>
      <c r="GH168" s="446"/>
      <c r="GI168" s="446"/>
      <c r="GJ168" s="446"/>
    </row>
    <row r="169" spans="1:253" s="541" customFormat="1" x14ac:dyDescent="0.25">
      <c r="A169" s="409"/>
      <c r="B169" s="584"/>
      <c r="C169" s="181"/>
      <c r="D169" s="557"/>
      <c r="E169" s="558"/>
      <c r="F169" s="610">
        <v>7</v>
      </c>
      <c r="G169" s="611"/>
      <c r="H169" s="612" t="str">
        <f t="array" aca="1" ref="H169" ca="1">INDEX(joueurs,SMALL(IF(loose=K169,ROW(INDIRECT("1:"&amp;ROWS(joueurs)))),COUNTIF(K$163:K169,K169)))</f>
        <v>Oliv</v>
      </c>
      <c r="I169" s="612"/>
      <c r="J169" s="613"/>
      <c r="K169" s="614">
        <f>LARGE(loose,ROWS($1:7))</f>
        <v>6</v>
      </c>
      <c r="L169" s="615">
        <f t="shared" ca="1" si="197"/>
        <v>8.4507042253521125E-2</v>
      </c>
      <c r="M169" s="611"/>
      <c r="N169" s="555"/>
      <c r="O169" s="555"/>
      <c r="P169" s="568"/>
      <c r="Q169" s="568"/>
      <c r="R169" s="565"/>
      <c r="S169" s="566"/>
      <c r="T169" s="567"/>
      <c r="U169" s="567"/>
      <c r="V169" s="562"/>
      <c r="W169" s="139"/>
      <c r="X169" s="145"/>
      <c r="Y169" s="145"/>
      <c r="Z169" s="396"/>
      <c r="AA169" s="563"/>
      <c r="AB169" s="564"/>
      <c r="AC169" s="3517"/>
      <c r="AD169" s="3517"/>
      <c r="AE169" s="3518"/>
      <c r="AF169" s="3518"/>
      <c r="AG169" s="3519"/>
      <c r="AH169" s="3519"/>
      <c r="AI169" s="3520"/>
      <c r="AJ169" s="3520"/>
      <c r="AK169" s="3521"/>
      <c r="AL169" s="3521"/>
      <c r="AM169" s="3522"/>
      <c r="AN169" s="3522"/>
      <c r="AO169" s="3523"/>
      <c r="AP169" s="3523"/>
      <c r="AQ169" s="3517"/>
      <c r="AR169" s="3517"/>
      <c r="AS169" s="3518"/>
      <c r="AT169" s="3518"/>
      <c r="AU169" s="3519"/>
      <c r="AV169" s="3519"/>
      <c r="AW169" s="3520"/>
      <c r="AX169" s="3520"/>
      <c r="AY169" s="3524"/>
      <c r="AZ169" s="3524"/>
      <c r="BA169" s="3538"/>
      <c r="BB169" s="3538"/>
      <c r="BC169" s="439"/>
      <c r="BD169" s="439"/>
      <c r="BE169" s="439"/>
      <c r="BF169" s="438"/>
      <c r="BG169" s="438"/>
      <c r="BH169" s="438"/>
      <c r="BI169" s="438"/>
      <c r="BJ169" s="438"/>
      <c r="BK169" s="440"/>
      <c r="BL169" s="441"/>
      <c r="BM169" s="441"/>
      <c r="BN169" s="442"/>
      <c r="BO169" s="442"/>
      <c r="BP169" s="442"/>
      <c r="BQ169" s="442"/>
      <c r="BR169" s="442"/>
      <c r="BS169" s="442"/>
      <c r="BT169" s="442"/>
      <c r="BU169" s="442"/>
      <c r="BV169" s="443"/>
      <c r="BW169" s="443"/>
      <c r="BX169" s="444"/>
      <c r="BY169" s="444"/>
      <c r="BZ169" s="444"/>
      <c r="CA169" s="444"/>
      <c r="CB169" s="444"/>
      <c r="CC169" s="444"/>
      <c r="CD169" s="444"/>
      <c r="CE169" s="444"/>
      <c r="CF169" s="445"/>
      <c r="CG169" s="445"/>
      <c r="CH169" s="445"/>
      <c r="CI169" s="445"/>
      <c r="CJ169" s="445"/>
      <c r="CK169" s="445"/>
      <c r="CL169" s="445"/>
      <c r="CM169" s="445"/>
      <c r="CN169" s="445"/>
      <c r="CO169" s="445"/>
      <c r="CP169" s="445"/>
      <c r="CQ169" s="446"/>
      <c r="CR169" s="446"/>
      <c r="CS169" s="446"/>
      <c r="CT169" s="446"/>
      <c r="CU169" s="446"/>
      <c r="CV169" s="446"/>
      <c r="CW169" s="446"/>
      <c r="CX169" s="446"/>
      <c r="CY169" s="446"/>
      <c r="CZ169" s="446"/>
      <c r="DA169" s="447"/>
      <c r="DB169" s="447"/>
      <c r="DC169" s="447"/>
      <c r="DD169" s="447"/>
      <c r="DE169" s="447"/>
      <c r="DF169" s="447"/>
      <c r="DG169" s="447"/>
      <c r="DH169" s="447"/>
      <c r="DI169" s="447"/>
      <c r="DJ169" s="447"/>
      <c r="DK169" s="447"/>
      <c r="DL169" s="447"/>
      <c r="DM169" s="447"/>
      <c r="DN169" s="448"/>
      <c r="DO169" s="448"/>
      <c r="DP169" s="448"/>
      <c r="DQ169" s="448"/>
      <c r="DR169" s="448"/>
      <c r="DS169" s="448"/>
      <c r="DT169" s="448"/>
      <c r="DU169" s="448"/>
      <c r="DV169" s="448"/>
      <c r="DW169" s="448"/>
      <c r="DX169" s="448"/>
      <c r="DY169" s="448"/>
      <c r="DZ169" s="449"/>
      <c r="EA169" s="449"/>
      <c r="EB169" s="449"/>
      <c r="EC169" s="449"/>
      <c r="ED169" s="449"/>
      <c r="EE169" s="449"/>
      <c r="EF169" s="449"/>
      <c r="EG169" s="449"/>
      <c r="EH169" s="449"/>
      <c r="EI169" s="449"/>
      <c r="EJ169" s="449"/>
      <c r="EK169" s="449"/>
      <c r="EL169" s="449"/>
      <c r="EM169" s="450"/>
      <c r="EN169" s="450"/>
      <c r="EO169" s="450"/>
      <c r="EP169" s="450"/>
      <c r="EQ169" s="450"/>
      <c r="ER169" s="450"/>
      <c r="ES169" s="450"/>
      <c r="ET169" s="450"/>
      <c r="EU169" s="450"/>
      <c r="EV169" s="450"/>
      <c r="EW169" s="450"/>
      <c r="EX169" s="450"/>
      <c r="EY169" s="450"/>
      <c r="EZ169" s="450"/>
      <c r="FA169" s="444"/>
      <c r="FB169" s="444"/>
      <c r="FC169" s="444"/>
      <c r="FD169" s="444"/>
      <c r="FE169" s="444"/>
      <c r="FF169" s="444"/>
      <c r="FG169" s="444"/>
      <c r="FH169" s="444"/>
      <c r="FI169" s="444"/>
      <c r="FJ169" s="444"/>
      <c r="FK169" s="444"/>
      <c r="FL169" s="444"/>
      <c r="FM169" s="444"/>
      <c r="FN169" s="444"/>
      <c r="FO169" s="445"/>
      <c r="FP169" s="445"/>
      <c r="FQ169" s="445"/>
      <c r="FR169" s="445"/>
      <c r="FS169" s="445"/>
      <c r="FT169" s="445"/>
      <c r="FU169" s="445"/>
      <c r="FV169" s="445"/>
      <c r="FW169" s="445"/>
      <c r="FX169" s="445"/>
      <c r="FY169" s="445"/>
      <c r="FZ169" s="445"/>
      <c r="GA169" s="445"/>
      <c r="GB169" s="445"/>
      <c r="GC169" s="446"/>
      <c r="GD169" s="446"/>
      <c r="GE169" s="446"/>
      <c r="GF169" s="446"/>
      <c r="GG169" s="446"/>
      <c r="GH169" s="446"/>
      <c r="GI169" s="446"/>
      <c r="GJ169" s="446"/>
    </row>
    <row r="170" spans="1:253" s="541" customFormat="1" x14ac:dyDescent="0.25">
      <c r="A170" s="409"/>
      <c r="B170" s="584"/>
      <c r="C170" s="181"/>
      <c r="D170" s="557"/>
      <c r="E170" s="558"/>
      <c r="F170" s="610">
        <v>8</v>
      </c>
      <c r="G170" s="611"/>
      <c r="H170" s="612" t="str">
        <f t="array" aca="1" ref="H170" ca="1">INDEX(joueurs,SMALL(IF(loose=K170,ROW(INDIRECT("1:"&amp;ROWS(joueurs)))),COUNTIF(K$163:K170,K170)))</f>
        <v>Fabrice</v>
      </c>
      <c r="I170" s="612"/>
      <c r="J170" s="613"/>
      <c r="K170" s="614">
        <f>LARGE(loose,ROWS($1:8))</f>
        <v>5</v>
      </c>
      <c r="L170" s="615">
        <f t="shared" ca="1" si="197"/>
        <v>7.575757575757576E-2</v>
      </c>
      <c r="M170" s="611"/>
      <c r="N170" s="555"/>
      <c r="O170" s="555"/>
      <c r="P170" s="568"/>
      <c r="Q170" s="568"/>
      <c r="R170" s="565"/>
      <c r="S170" s="566"/>
      <c r="T170" s="567"/>
      <c r="U170" s="567"/>
      <c r="V170" s="562"/>
      <c r="W170" s="139"/>
      <c r="X170" s="145"/>
      <c r="Y170" s="145"/>
      <c r="Z170" s="396"/>
      <c r="AA170" s="563"/>
      <c r="AB170" s="564"/>
      <c r="AC170" s="3517"/>
      <c r="AD170" s="3517"/>
      <c r="AE170" s="3518"/>
      <c r="AF170" s="3518"/>
      <c r="AG170" s="3519"/>
      <c r="AH170" s="3519"/>
      <c r="AI170" s="3520"/>
      <c r="AJ170" s="3520"/>
      <c r="AK170" s="3521"/>
      <c r="AL170" s="3521"/>
      <c r="AM170" s="3522"/>
      <c r="AN170" s="3522"/>
      <c r="AO170" s="3523"/>
      <c r="AP170" s="3523"/>
      <c r="AQ170" s="3517"/>
      <c r="AR170" s="3517"/>
      <c r="AS170" s="3518"/>
      <c r="AT170" s="3518"/>
      <c r="AU170" s="3519"/>
      <c r="AV170" s="3519"/>
      <c r="AW170" s="3520"/>
      <c r="AX170" s="3520"/>
      <c r="AY170" s="3524"/>
      <c r="AZ170" s="3524"/>
      <c r="BA170" s="3538"/>
      <c r="BB170" s="3538"/>
      <c r="BC170" s="439"/>
      <c r="BD170" s="439"/>
      <c r="BE170" s="439"/>
      <c r="BF170" s="438"/>
      <c r="BG170" s="438"/>
      <c r="BH170" s="438"/>
      <c r="BI170" s="438"/>
      <c r="BJ170" s="438"/>
      <c r="BK170" s="440"/>
      <c r="BL170" s="441"/>
      <c r="BM170" s="441"/>
      <c r="BN170" s="442"/>
      <c r="BO170" s="442"/>
      <c r="BP170" s="442"/>
      <c r="BQ170" s="442"/>
      <c r="BR170" s="442"/>
      <c r="BS170" s="442"/>
      <c r="BT170" s="442"/>
      <c r="BU170" s="442"/>
      <c r="BV170" s="443"/>
      <c r="BW170" s="443"/>
      <c r="BX170" s="444"/>
      <c r="BY170" s="444"/>
      <c r="BZ170" s="444"/>
      <c r="CA170" s="444"/>
      <c r="CB170" s="444"/>
      <c r="CC170" s="444"/>
      <c r="CD170" s="444"/>
      <c r="CE170" s="444"/>
      <c r="CF170" s="445"/>
      <c r="CG170" s="445"/>
      <c r="CH170" s="445"/>
      <c r="CI170" s="445"/>
      <c r="CJ170" s="445"/>
      <c r="CK170" s="445"/>
      <c r="CL170" s="445"/>
      <c r="CM170" s="445"/>
      <c r="CN170" s="445"/>
      <c r="CO170" s="445"/>
      <c r="CP170" s="445"/>
      <c r="CQ170" s="446"/>
      <c r="CR170" s="446"/>
      <c r="CS170" s="446"/>
      <c r="CT170" s="446"/>
      <c r="CU170" s="446"/>
      <c r="CV170" s="446"/>
      <c r="CW170" s="446"/>
      <c r="CX170" s="446"/>
      <c r="CY170" s="446"/>
      <c r="CZ170" s="446"/>
      <c r="DA170" s="447"/>
      <c r="DB170" s="447"/>
      <c r="DC170" s="447"/>
      <c r="DD170" s="447"/>
      <c r="DE170" s="447"/>
      <c r="DF170" s="447"/>
      <c r="DG170" s="447"/>
      <c r="DH170" s="447"/>
      <c r="DI170" s="447"/>
      <c r="DJ170" s="447"/>
      <c r="DK170" s="447"/>
      <c r="DL170" s="447"/>
      <c r="DM170" s="447"/>
      <c r="DN170" s="448"/>
      <c r="DO170" s="448"/>
      <c r="DP170" s="448"/>
      <c r="DQ170" s="448"/>
      <c r="DR170" s="448"/>
      <c r="DS170" s="448"/>
      <c r="DT170" s="448"/>
      <c r="DU170" s="448"/>
      <c r="DV170" s="448"/>
      <c r="DW170" s="448"/>
      <c r="DX170" s="448"/>
      <c r="DY170" s="448"/>
      <c r="DZ170" s="449"/>
      <c r="EA170" s="449"/>
      <c r="EB170" s="449"/>
      <c r="EC170" s="449"/>
      <c r="ED170" s="449"/>
      <c r="EE170" s="449"/>
      <c r="EF170" s="449"/>
      <c r="EG170" s="449"/>
      <c r="EH170" s="449"/>
      <c r="EI170" s="449"/>
      <c r="EJ170" s="449"/>
      <c r="EK170" s="449"/>
      <c r="EL170" s="449"/>
      <c r="EM170" s="450"/>
      <c r="EN170" s="450"/>
      <c r="EO170" s="450"/>
      <c r="EP170" s="450"/>
      <c r="EQ170" s="450"/>
      <c r="ER170" s="450"/>
      <c r="ES170" s="450"/>
      <c r="ET170" s="450"/>
      <c r="EU170" s="450"/>
      <c r="EV170" s="450"/>
      <c r="EW170" s="450"/>
      <c r="EX170" s="450"/>
      <c r="EY170" s="450"/>
      <c r="EZ170" s="450"/>
      <c r="FA170" s="444"/>
      <c r="FB170" s="444"/>
      <c r="FC170" s="444"/>
      <c r="FD170" s="444"/>
      <c r="FE170" s="444"/>
      <c r="FF170" s="444"/>
      <c r="FG170" s="444"/>
      <c r="FH170" s="444"/>
      <c r="FI170" s="444"/>
      <c r="FJ170" s="444"/>
      <c r="FK170" s="444"/>
      <c r="FL170" s="444"/>
      <c r="FM170" s="444"/>
      <c r="FN170" s="444"/>
      <c r="FO170" s="445"/>
      <c r="FP170" s="445"/>
      <c r="FQ170" s="445"/>
      <c r="FR170" s="445"/>
      <c r="FS170" s="445"/>
      <c r="FT170" s="445"/>
      <c r="FU170" s="445"/>
      <c r="FV170" s="445"/>
      <c r="FW170" s="445"/>
      <c r="FX170" s="445"/>
      <c r="FY170" s="445"/>
      <c r="FZ170" s="445"/>
      <c r="GA170" s="445"/>
      <c r="GB170" s="445"/>
      <c r="GC170" s="446"/>
      <c r="GD170" s="446"/>
      <c r="GE170" s="446"/>
      <c r="GF170" s="446"/>
      <c r="GG170" s="446"/>
      <c r="GH170" s="446"/>
      <c r="GI170" s="446"/>
      <c r="GJ170" s="446"/>
    </row>
    <row r="171" spans="1:253" s="541" customFormat="1" x14ac:dyDescent="0.25">
      <c r="A171" s="409"/>
      <c r="B171" s="584"/>
      <c r="C171" s="181"/>
      <c r="D171" s="557"/>
      <c r="E171" s="558"/>
      <c r="F171" s="610">
        <v>9</v>
      </c>
      <c r="G171" s="611"/>
      <c r="H171" s="612" t="str">
        <f t="array" aca="1" ref="H171" ca="1">INDEX(joueurs,SMALL(IF(loose=K171,ROW(INDIRECT("1:"&amp;ROWS(joueurs)))),COUNTIF(K$163:K171,K171)))</f>
        <v>Fred S.</v>
      </c>
      <c r="I171" s="612"/>
      <c r="J171" s="613"/>
      <c r="K171" s="614">
        <f>LARGE(loose,ROWS($1:9))</f>
        <v>5</v>
      </c>
      <c r="L171" s="615">
        <f t="shared" ca="1" si="197"/>
        <v>8.6206896551724144E-2</v>
      </c>
      <c r="M171" s="611"/>
      <c r="N171" s="555"/>
      <c r="O171" s="555"/>
      <c r="P171" s="568"/>
      <c r="Q171" s="568"/>
      <c r="R171" s="565"/>
      <c r="S171" s="566"/>
      <c r="T171" s="567"/>
      <c r="U171" s="567"/>
      <c r="V171" s="562"/>
      <c r="W171" s="139"/>
      <c r="X171" s="145"/>
      <c r="Y171" s="145"/>
      <c r="Z171" s="396"/>
      <c r="AA171" s="563"/>
      <c r="AB171" s="564"/>
      <c r="AC171" s="3517"/>
      <c r="AD171" s="3517"/>
      <c r="AE171" s="3518"/>
      <c r="AF171" s="3518"/>
      <c r="AG171" s="3519"/>
      <c r="AH171" s="3519"/>
      <c r="AI171" s="3520"/>
      <c r="AJ171" s="3520"/>
      <c r="AK171" s="3521"/>
      <c r="AL171" s="3521"/>
      <c r="AM171" s="3522"/>
      <c r="AN171" s="3522"/>
      <c r="AO171" s="3523"/>
      <c r="AP171" s="3523"/>
      <c r="AQ171" s="3517"/>
      <c r="AR171" s="3517"/>
      <c r="AS171" s="3518"/>
      <c r="AT171" s="3518"/>
      <c r="AU171" s="3519"/>
      <c r="AV171" s="3519"/>
      <c r="AW171" s="3520"/>
      <c r="AX171" s="3520"/>
      <c r="AY171" s="3524"/>
      <c r="AZ171" s="3524"/>
      <c r="BA171" s="3538"/>
      <c r="BB171" s="3538"/>
      <c r="BC171" s="439"/>
      <c r="BD171" s="439"/>
      <c r="BE171" s="439"/>
      <c r="BF171" s="438"/>
      <c r="BG171" s="438"/>
      <c r="BH171" s="438"/>
      <c r="BI171" s="438"/>
      <c r="BJ171" s="438"/>
      <c r="BK171" s="440"/>
      <c r="BL171" s="441"/>
      <c r="BM171" s="441"/>
      <c r="BN171" s="442"/>
      <c r="BO171" s="442"/>
      <c r="BP171" s="442"/>
      <c r="BQ171" s="442"/>
      <c r="BR171" s="442"/>
      <c r="BS171" s="442"/>
      <c r="BT171" s="442"/>
      <c r="BU171" s="442"/>
      <c r="BV171" s="443"/>
      <c r="BW171" s="443"/>
      <c r="BX171" s="444"/>
      <c r="BY171" s="444"/>
      <c r="BZ171" s="444"/>
      <c r="CA171" s="444"/>
      <c r="CB171" s="444"/>
      <c r="CC171" s="444"/>
      <c r="CD171" s="444"/>
      <c r="CE171" s="444"/>
      <c r="CF171" s="445"/>
      <c r="CG171" s="445"/>
      <c r="CH171" s="445"/>
      <c r="CI171" s="445"/>
      <c r="CJ171" s="445"/>
      <c r="CK171" s="445"/>
      <c r="CL171" s="445"/>
      <c r="CM171" s="445"/>
      <c r="CN171" s="445"/>
      <c r="CO171" s="445"/>
      <c r="CP171" s="445"/>
      <c r="CQ171" s="446"/>
      <c r="CR171" s="446"/>
      <c r="CS171" s="446"/>
      <c r="CT171" s="446"/>
      <c r="CU171" s="446"/>
      <c r="CV171" s="446"/>
      <c r="CW171" s="446"/>
      <c r="CX171" s="446"/>
      <c r="CY171" s="446"/>
      <c r="CZ171" s="446"/>
      <c r="DA171" s="447"/>
      <c r="DB171" s="447"/>
      <c r="DC171" s="447"/>
      <c r="DD171" s="447"/>
      <c r="DE171" s="447"/>
      <c r="DF171" s="447"/>
      <c r="DG171" s="447"/>
      <c r="DH171" s="447"/>
      <c r="DI171" s="447"/>
      <c r="DJ171" s="447"/>
      <c r="DK171" s="447"/>
      <c r="DL171" s="447"/>
      <c r="DM171" s="447"/>
      <c r="DN171" s="448"/>
      <c r="DO171" s="448"/>
      <c r="DP171" s="448"/>
      <c r="DQ171" s="448"/>
      <c r="DR171" s="448"/>
      <c r="DS171" s="448"/>
      <c r="DT171" s="448"/>
      <c r="DU171" s="448"/>
      <c r="DV171" s="448"/>
      <c r="DW171" s="448"/>
      <c r="DX171" s="448"/>
      <c r="DY171" s="448"/>
      <c r="DZ171" s="449"/>
      <c r="EA171" s="449"/>
      <c r="EB171" s="449"/>
      <c r="EC171" s="449"/>
      <c r="ED171" s="449"/>
      <c r="EE171" s="449"/>
      <c r="EF171" s="449"/>
      <c r="EG171" s="449"/>
      <c r="EH171" s="449"/>
      <c r="EI171" s="449"/>
      <c r="EJ171" s="449"/>
      <c r="EK171" s="449"/>
      <c r="EL171" s="449"/>
      <c r="EM171" s="450"/>
      <c r="EN171" s="450"/>
      <c r="EO171" s="450"/>
      <c r="EP171" s="450"/>
      <c r="EQ171" s="450"/>
      <c r="ER171" s="450"/>
      <c r="ES171" s="450"/>
      <c r="ET171" s="450"/>
      <c r="EU171" s="450"/>
      <c r="EV171" s="450"/>
      <c r="EW171" s="450"/>
      <c r="EX171" s="450"/>
      <c r="EY171" s="450"/>
      <c r="EZ171" s="450"/>
      <c r="FA171" s="444"/>
      <c r="FB171" s="444"/>
      <c r="FC171" s="444"/>
      <c r="FD171" s="444"/>
      <c r="FE171" s="444"/>
      <c r="FF171" s="444"/>
      <c r="FG171" s="444"/>
      <c r="FH171" s="444"/>
      <c r="FI171" s="444"/>
      <c r="FJ171" s="444"/>
      <c r="FK171" s="444"/>
      <c r="FL171" s="444"/>
      <c r="FM171" s="444"/>
      <c r="FN171" s="444"/>
      <c r="FO171" s="445"/>
      <c r="FP171" s="445"/>
      <c r="FQ171" s="445"/>
      <c r="FR171" s="445"/>
      <c r="FS171" s="445"/>
      <c r="FT171" s="445"/>
      <c r="FU171" s="445"/>
      <c r="FV171" s="445"/>
      <c r="FW171" s="445"/>
      <c r="FX171" s="445"/>
      <c r="FY171" s="445"/>
      <c r="FZ171" s="445"/>
      <c r="GA171" s="445"/>
      <c r="GB171" s="445"/>
      <c r="GC171" s="446"/>
      <c r="GD171" s="446"/>
      <c r="GE171" s="446"/>
      <c r="GF171" s="446"/>
      <c r="GG171" s="446"/>
      <c r="GH171" s="446"/>
      <c r="GI171" s="446"/>
      <c r="GJ171" s="446"/>
    </row>
    <row r="172" spans="1:253" s="541" customFormat="1" x14ac:dyDescent="0.25">
      <c r="A172" s="409"/>
      <c r="B172" s="584"/>
      <c r="C172" s="181"/>
      <c r="D172" s="557"/>
      <c r="E172" s="558"/>
      <c r="F172" s="610">
        <v>10</v>
      </c>
      <c r="G172" s="611"/>
      <c r="H172" s="612" t="str">
        <f t="array" aca="1" ref="H172" ca="1">INDEX(joueurs,SMALL(IF(loose=K172,ROW(INDIRECT("1:"&amp;ROWS(joueurs)))),COUNTIF(K$163:K172,K172)))</f>
        <v>Bobos</v>
      </c>
      <c r="I172" s="612"/>
      <c r="J172" s="613"/>
      <c r="K172" s="614">
        <f>LARGE(loose,ROWS($1:10))</f>
        <v>4</v>
      </c>
      <c r="L172" s="615">
        <f t="shared" ca="1" si="197"/>
        <v>0.12903225806451613</v>
      </c>
      <c r="M172" s="611"/>
      <c r="N172" s="555"/>
      <c r="O172" s="555"/>
      <c r="P172" s="568"/>
      <c r="Q172" s="568"/>
      <c r="R172" s="565"/>
      <c r="S172" s="566"/>
      <c r="T172" s="567"/>
      <c r="U172" s="567"/>
      <c r="V172" s="562"/>
      <c r="W172" s="139"/>
      <c r="X172" s="145"/>
      <c r="Y172" s="145"/>
      <c r="Z172" s="396"/>
      <c r="AA172" s="563"/>
      <c r="AB172" s="564"/>
      <c r="AC172" s="3517"/>
      <c r="AD172" s="3517"/>
      <c r="AE172" s="3518"/>
      <c r="AF172" s="3518"/>
      <c r="AG172" s="3519"/>
      <c r="AH172" s="3519"/>
      <c r="AI172" s="3520"/>
      <c r="AJ172" s="3520"/>
      <c r="AK172" s="3521"/>
      <c r="AL172" s="3521"/>
      <c r="AM172" s="3522"/>
      <c r="AN172" s="3522"/>
      <c r="AO172" s="3523"/>
      <c r="AP172" s="3523"/>
      <c r="AQ172" s="3517"/>
      <c r="AR172" s="3517"/>
      <c r="AS172" s="3518"/>
      <c r="AT172" s="3518"/>
      <c r="AU172" s="3519"/>
      <c r="AV172" s="3519"/>
      <c r="AW172" s="3520"/>
      <c r="AX172" s="3520"/>
      <c r="AY172" s="3524"/>
      <c r="AZ172" s="3524"/>
      <c r="BA172" s="3538"/>
      <c r="BB172" s="3538"/>
      <c r="BC172" s="439"/>
      <c r="BD172" s="439"/>
      <c r="BE172" s="439"/>
      <c r="BF172" s="438"/>
      <c r="BG172" s="438"/>
      <c r="BH172" s="438"/>
      <c r="BI172" s="438"/>
      <c r="BJ172" s="438"/>
      <c r="BK172" s="440"/>
      <c r="BL172" s="441"/>
      <c r="BM172" s="441"/>
      <c r="BN172" s="442"/>
      <c r="BO172" s="442"/>
      <c r="BP172" s="442"/>
      <c r="BQ172" s="442"/>
      <c r="BR172" s="442"/>
      <c r="BS172" s="442"/>
      <c r="BT172" s="442"/>
      <c r="BU172" s="442"/>
      <c r="BV172" s="443"/>
      <c r="BW172" s="443"/>
      <c r="BX172" s="444"/>
      <c r="BY172" s="444"/>
      <c r="BZ172" s="444"/>
      <c r="CA172" s="444"/>
      <c r="CB172" s="444"/>
      <c r="CC172" s="444"/>
      <c r="CD172" s="444"/>
      <c r="CE172" s="444"/>
      <c r="CF172" s="445"/>
      <c r="CG172" s="445"/>
      <c r="CH172" s="445"/>
      <c r="CI172" s="445"/>
      <c r="CJ172" s="445"/>
      <c r="CK172" s="445"/>
      <c r="CL172" s="445"/>
      <c r="CM172" s="445"/>
      <c r="CN172" s="445"/>
      <c r="CO172" s="445"/>
      <c r="CP172" s="445"/>
      <c r="CQ172" s="446"/>
      <c r="CR172" s="446"/>
      <c r="CS172" s="446"/>
      <c r="CT172" s="446"/>
      <c r="CU172" s="446"/>
      <c r="CV172" s="446"/>
      <c r="CW172" s="446"/>
      <c r="CX172" s="446"/>
      <c r="CY172" s="446"/>
      <c r="CZ172" s="446"/>
      <c r="DA172" s="447"/>
      <c r="DB172" s="447"/>
      <c r="DC172" s="447"/>
      <c r="DD172" s="447"/>
      <c r="DE172" s="447"/>
      <c r="DF172" s="447"/>
      <c r="DG172" s="447"/>
      <c r="DH172" s="447"/>
      <c r="DI172" s="447"/>
      <c r="DJ172" s="447"/>
      <c r="DK172" s="447"/>
      <c r="DL172" s="447"/>
      <c r="DM172" s="447"/>
      <c r="DN172" s="448"/>
      <c r="DO172" s="448"/>
      <c r="DP172" s="448"/>
      <c r="DQ172" s="448"/>
      <c r="DR172" s="448"/>
      <c r="DS172" s="448"/>
      <c r="DT172" s="448"/>
      <c r="DU172" s="448"/>
      <c r="DV172" s="448"/>
      <c r="DW172" s="448"/>
      <c r="DX172" s="448"/>
      <c r="DY172" s="448"/>
      <c r="DZ172" s="449"/>
      <c r="EA172" s="449"/>
      <c r="EB172" s="449"/>
      <c r="EC172" s="449"/>
      <c r="ED172" s="449"/>
      <c r="EE172" s="449"/>
      <c r="EF172" s="449"/>
      <c r="EG172" s="449"/>
      <c r="EH172" s="449"/>
      <c r="EI172" s="449"/>
      <c r="EJ172" s="449"/>
      <c r="EK172" s="449"/>
      <c r="EL172" s="449"/>
      <c r="EM172" s="450"/>
      <c r="EN172" s="450"/>
      <c r="EO172" s="450"/>
      <c r="EP172" s="450"/>
      <c r="EQ172" s="450"/>
      <c r="ER172" s="450"/>
      <c r="ES172" s="450"/>
      <c r="ET172" s="450"/>
      <c r="EU172" s="450"/>
      <c r="EV172" s="450"/>
      <c r="EW172" s="450"/>
      <c r="EX172" s="450"/>
      <c r="EY172" s="450"/>
      <c r="EZ172" s="450"/>
      <c r="FA172" s="444"/>
      <c r="FB172" s="444"/>
      <c r="FC172" s="444"/>
      <c r="FD172" s="444"/>
      <c r="FE172" s="444"/>
      <c r="FF172" s="444"/>
      <c r="FG172" s="444"/>
      <c r="FH172" s="444"/>
      <c r="FI172" s="444"/>
      <c r="FJ172" s="444"/>
      <c r="FK172" s="444"/>
      <c r="FL172" s="444"/>
      <c r="FM172" s="444"/>
      <c r="FN172" s="444"/>
      <c r="FO172" s="445"/>
      <c r="FP172" s="445"/>
      <c r="FQ172" s="445"/>
      <c r="FR172" s="445"/>
      <c r="FS172" s="445"/>
      <c r="FT172" s="445"/>
      <c r="FU172" s="445"/>
      <c r="FV172" s="445"/>
      <c r="FW172" s="445"/>
      <c r="FX172" s="445"/>
      <c r="FY172" s="445"/>
      <c r="FZ172" s="445"/>
      <c r="GA172" s="445"/>
      <c r="GB172" s="445"/>
      <c r="GC172" s="446"/>
      <c r="GD172" s="446"/>
      <c r="GE172" s="446"/>
      <c r="GF172" s="446"/>
      <c r="GG172" s="446"/>
      <c r="GH172" s="446"/>
      <c r="GI172" s="446"/>
      <c r="GJ172" s="446"/>
    </row>
    <row r="173" spans="1:253" s="541" customFormat="1" x14ac:dyDescent="0.25">
      <c r="A173" s="409"/>
      <c r="B173" s="584"/>
      <c r="C173" s="181"/>
      <c r="D173" s="557"/>
      <c r="E173" s="558"/>
      <c r="F173" s="616"/>
      <c r="G173" s="617"/>
      <c r="H173" s="566"/>
      <c r="I173" s="566"/>
      <c r="J173" s="554"/>
      <c r="K173" s="772"/>
      <c r="L173" s="618"/>
      <c r="M173" s="618"/>
      <c r="N173" s="555"/>
      <c r="O173" s="555"/>
      <c r="P173" s="568"/>
      <c r="Q173" s="568"/>
      <c r="R173" s="565"/>
      <c r="S173" s="566"/>
      <c r="T173" s="567"/>
      <c r="U173" s="567"/>
      <c r="V173" s="562"/>
      <c r="W173" s="139"/>
      <c r="X173" s="145"/>
      <c r="Y173" s="145"/>
      <c r="Z173" s="396"/>
      <c r="AA173" s="563"/>
      <c r="AB173" s="564"/>
      <c r="AC173" s="3525"/>
      <c r="AD173" s="3525"/>
      <c r="AE173" s="3526"/>
      <c r="AF173" s="3526"/>
      <c r="AG173" s="3527"/>
      <c r="AH173" s="3527"/>
      <c r="AI173" s="3528"/>
      <c r="AJ173" s="3528"/>
      <c r="AK173" s="3529"/>
      <c r="AL173" s="3529"/>
      <c r="AM173" s="3530"/>
      <c r="AN173" s="3530"/>
      <c r="AO173" s="3531"/>
      <c r="AP173" s="3531"/>
      <c r="AQ173" s="3525"/>
      <c r="AR173" s="3525"/>
      <c r="AS173" s="3526"/>
      <c r="AT173" s="3526"/>
      <c r="AU173" s="3527"/>
      <c r="AV173" s="3527"/>
      <c r="AW173" s="3528"/>
      <c r="AX173" s="3528"/>
      <c r="AY173" s="3532"/>
      <c r="AZ173" s="3532"/>
      <c r="BA173" s="3539"/>
      <c r="BB173" s="3539"/>
      <c r="BC173" s="439"/>
      <c r="BD173" s="439"/>
      <c r="BE173" s="439"/>
      <c r="BF173" s="438"/>
      <c r="BG173" s="438"/>
      <c r="BH173" s="438"/>
      <c r="BI173" s="438"/>
      <c r="BJ173" s="438"/>
      <c r="BK173" s="440"/>
      <c r="BL173" s="441"/>
      <c r="BM173" s="441"/>
      <c r="BN173" s="442"/>
      <c r="BO173" s="442"/>
      <c r="BP173" s="442"/>
      <c r="BQ173" s="442"/>
      <c r="BR173" s="442"/>
      <c r="BS173" s="442"/>
      <c r="BT173" s="442"/>
      <c r="BU173" s="442"/>
      <c r="BV173" s="443"/>
      <c r="BW173" s="443"/>
      <c r="BX173" s="444"/>
      <c r="BY173" s="444"/>
      <c r="BZ173" s="444"/>
      <c r="CA173" s="444"/>
      <c r="CB173" s="444"/>
      <c r="CC173" s="444"/>
      <c r="CD173" s="444"/>
      <c r="CE173" s="444"/>
      <c r="CF173" s="445"/>
      <c r="CG173" s="445"/>
      <c r="CH173" s="445"/>
      <c r="CI173" s="445"/>
      <c r="CJ173" s="445"/>
      <c r="CK173" s="445"/>
      <c r="CL173" s="445"/>
      <c r="CM173" s="445"/>
      <c r="CN173" s="445"/>
      <c r="CO173" s="445"/>
      <c r="CP173" s="445"/>
      <c r="CQ173" s="446"/>
      <c r="CR173" s="446"/>
      <c r="CS173" s="446"/>
      <c r="CT173" s="446"/>
      <c r="CU173" s="446"/>
      <c r="CV173" s="446"/>
      <c r="CW173" s="446"/>
      <c r="CX173" s="446"/>
      <c r="CY173" s="446"/>
      <c r="CZ173" s="446"/>
      <c r="DA173" s="447"/>
      <c r="DB173" s="447"/>
      <c r="DC173" s="447"/>
      <c r="DD173" s="447"/>
      <c r="DE173" s="447"/>
      <c r="DF173" s="447"/>
      <c r="DG173" s="447"/>
      <c r="DH173" s="447"/>
      <c r="DI173" s="447"/>
      <c r="DJ173" s="447"/>
      <c r="DK173" s="447"/>
      <c r="DL173" s="447"/>
      <c r="DM173" s="447"/>
      <c r="DN173" s="448"/>
      <c r="DO173" s="448"/>
      <c r="DP173" s="448"/>
      <c r="DQ173" s="448"/>
      <c r="DR173" s="448"/>
      <c r="DS173" s="448"/>
      <c r="DT173" s="448"/>
      <c r="DU173" s="448"/>
      <c r="DV173" s="448"/>
      <c r="DW173" s="448"/>
      <c r="DX173" s="448"/>
      <c r="DY173" s="448"/>
      <c r="DZ173" s="449"/>
      <c r="EA173" s="449"/>
      <c r="EB173" s="449"/>
      <c r="EC173" s="449"/>
      <c r="ED173" s="449"/>
      <c r="EE173" s="449"/>
      <c r="EF173" s="449"/>
      <c r="EG173" s="449"/>
      <c r="EH173" s="449"/>
      <c r="EI173" s="449"/>
      <c r="EJ173" s="449"/>
      <c r="EK173" s="449"/>
      <c r="EL173" s="449"/>
      <c r="EM173" s="450"/>
      <c r="EN173" s="450"/>
      <c r="EO173" s="450"/>
      <c r="EP173" s="450"/>
      <c r="EQ173" s="450"/>
      <c r="ER173" s="450"/>
      <c r="ES173" s="450"/>
      <c r="ET173" s="450"/>
      <c r="EU173" s="450"/>
      <c r="EV173" s="450"/>
      <c r="EW173" s="450"/>
      <c r="EX173" s="450"/>
      <c r="EY173" s="450"/>
      <c r="EZ173" s="450"/>
      <c r="FA173" s="444"/>
      <c r="FB173" s="444"/>
      <c r="FC173" s="444"/>
      <c r="FD173" s="444"/>
      <c r="FE173" s="444"/>
      <c r="FF173" s="444"/>
      <c r="FG173" s="444"/>
      <c r="FH173" s="444"/>
      <c r="FI173" s="444"/>
      <c r="FJ173" s="444"/>
      <c r="FK173" s="444"/>
      <c r="FL173" s="444"/>
      <c r="FM173" s="444"/>
      <c r="FN173" s="444"/>
      <c r="FO173" s="445"/>
      <c r="FP173" s="445"/>
      <c r="FQ173" s="445"/>
      <c r="FR173" s="445"/>
      <c r="FS173" s="445"/>
      <c r="FT173" s="445"/>
      <c r="FU173" s="445"/>
      <c r="FV173" s="445"/>
      <c r="FW173" s="445"/>
      <c r="FX173" s="445"/>
      <c r="FY173" s="445"/>
      <c r="FZ173" s="445"/>
      <c r="GA173" s="445"/>
      <c r="GB173" s="445"/>
      <c r="GC173" s="446"/>
      <c r="GD173" s="446"/>
      <c r="GE173" s="446"/>
      <c r="GF173" s="446"/>
      <c r="GG173" s="446"/>
      <c r="GH173" s="446"/>
      <c r="GI173" s="446"/>
      <c r="GJ173" s="446"/>
    </row>
    <row r="174" spans="1:253" s="541" customFormat="1" x14ac:dyDescent="0.25">
      <c r="A174" s="409"/>
      <c r="B174" s="57"/>
      <c r="C174" s="181"/>
      <c r="D174" s="120"/>
      <c r="E174" s="435"/>
      <c r="F174" s="434"/>
      <c r="G174" s="123"/>
      <c r="H174" s="124"/>
      <c r="I174" s="124"/>
      <c r="J174" s="382"/>
      <c r="K174" s="772"/>
      <c r="L174" s="383"/>
      <c r="M174" s="383"/>
      <c r="N174" s="131"/>
      <c r="O174" s="132"/>
      <c r="P174" s="127"/>
      <c r="Q174" s="128"/>
      <c r="R174" s="133"/>
      <c r="S174" s="124"/>
      <c r="T174" s="144"/>
      <c r="U174" s="144"/>
      <c r="V174" s="138"/>
      <c r="W174" s="140"/>
      <c r="X174" s="146"/>
      <c r="Y174" s="146"/>
      <c r="Z174" s="397"/>
      <c r="AA174" s="398"/>
      <c r="AB174" s="404"/>
      <c r="AC174" s="3525"/>
      <c r="AD174" s="3525"/>
      <c r="AE174" s="3526"/>
      <c r="AF174" s="3526"/>
      <c r="AG174" s="3527"/>
      <c r="AH174" s="3527"/>
      <c r="AI174" s="3528"/>
      <c r="AJ174" s="3528"/>
      <c r="AK174" s="3529"/>
      <c r="AL174" s="3529"/>
      <c r="AM174" s="3530"/>
      <c r="AN174" s="3530"/>
      <c r="AO174" s="3531"/>
      <c r="AP174" s="3531"/>
      <c r="AQ174" s="3525"/>
      <c r="AR174" s="3525"/>
      <c r="AS174" s="3526"/>
      <c r="AT174" s="3526"/>
      <c r="AU174" s="3527"/>
      <c r="AV174" s="3527"/>
      <c r="AW174" s="3528"/>
      <c r="AX174" s="3528"/>
      <c r="AY174" s="3532"/>
      <c r="AZ174" s="3532"/>
      <c r="BA174" s="3539"/>
      <c r="BB174" s="3539"/>
      <c r="BC174" s="147"/>
      <c r="BD174" s="147"/>
      <c r="BE174" s="147"/>
      <c r="BF174" s="148"/>
      <c r="BG174" s="148"/>
      <c r="BH174" s="148"/>
      <c r="BI174" s="148"/>
      <c r="BJ174" s="148"/>
      <c r="BK174" s="149"/>
      <c r="BL174" s="150"/>
      <c r="BM174" s="150"/>
      <c r="BN174" s="155"/>
      <c r="BO174" s="155"/>
      <c r="BP174" s="155"/>
      <c r="BQ174" s="155"/>
      <c r="BR174" s="155"/>
      <c r="BS174" s="155"/>
      <c r="BT174" s="155"/>
      <c r="BU174" s="155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7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8"/>
      <c r="CR174" s="158"/>
      <c r="CS174" s="158"/>
      <c r="CT174" s="158"/>
      <c r="CU174" s="158"/>
      <c r="CV174" s="158"/>
      <c r="CW174" s="158"/>
      <c r="CX174" s="158"/>
      <c r="CY174" s="158"/>
      <c r="CZ174" s="158"/>
      <c r="DA174" s="151"/>
      <c r="DB174" s="151"/>
      <c r="DC174" s="151"/>
      <c r="DD174" s="151"/>
      <c r="DE174" s="151"/>
      <c r="DF174" s="151"/>
      <c r="DG174" s="151"/>
      <c r="DH174" s="151"/>
      <c r="DI174" s="151"/>
      <c r="DJ174" s="151"/>
      <c r="DK174" s="151"/>
      <c r="DL174" s="151"/>
      <c r="DM174" s="151"/>
      <c r="DN174" s="159"/>
      <c r="DO174" s="159"/>
      <c r="DP174" s="159"/>
      <c r="DQ174" s="159"/>
      <c r="DR174" s="159"/>
      <c r="DS174" s="159"/>
      <c r="DT174" s="159"/>
      <c r="DU174" s="159"/>
      <c r="DV174" s="159"/>
      <c r="DW174" s="159"/>
      <c r="DX174" s="159"/>
      <c r="DY174" s="159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5"/>
      <c r="EN174" s="155"/>
      <c r="EO174" s="155"/>
      <c r="EP174" s="155"/>
      <c r="EQ174" s="155"/>
      <c r="ER174" s="155"/>
      <c r="ES174" s="155"/>
      <c r="ET174" s="155"/>
      <c r="EU174" s="155"/>
      <c r="EV174" s="155"/>
      <c r="EW174" s="155"/>
      <c r="EX174" s="155"/>
      <c r="EY174" s="155"/>
      <c r="EZ174" s="155"/>
      <c r="FA174" s="156"/>
      <c r="FB174" s="156"/>
      <c r="FC174" s="156"/>
      <c r="FD174" s="156"/>
      <c r="FE174" s="156"/>
      <c r="FF174" s="156"/>
      <c r="FG174" s="156"/>
      <c r="FH174" s="156"/>
      <c r="FI174" s="156"/>
      <c r="FJ174" s="156"/>
      <c r="FK174" s="156"/>
      <c r="FL174" s="156"/>
      <c r="FM174" s="156"/>
      <c r="FN174" s="156"/>
      <c r="FO174" s="157"/>
      <c r="FP174" s="157"/>
      <c r="FQ174" s="157"/>
      <c r="FR174" s="157"/>
      <c r="FS174" s="157"/>
      <c r="FT174" s="157"/>
      <c r="FU174" s="157"/>
      <c r="FV174" s="157"/>
      <c r="FW174" s="157"/>
      <c r="FX174" s="157"/>
      <c r="FY174" s="157"/>
      <c r="FZ174" s="157"/>
      <c r="GA174" s="157"/>
      <c r="GB174" s="157"/>
      <c r="GC174" s="158"/>
      <c r="GD174" s="158"/>
      <c r="GE174" s="158"/>
      <c r="GF174" s="158"/>
      <c r="GG174" s="158"/>
      <c r="GH174" s="158"/>
      <c r="GI174" s="158"/>
      <c r="GJ174" s="158"/>
      <c r="GK174" s="489"/>
      <c r="GL174" s="489"/>
      <c r="GM174" s="522"/>
      <c r="GN174" s="522"/>
      <c r="GO174" s="522"/>
      <c r="GP174" s="522"/>
      <c r="GQ174" s="522"/>
      <c r="GR174" s="522"/>
      <c r="GS174" s="522"/>
      <c r="GT174" s="522"/>
      <c r="GU174" s="522"/>
      <c r="GV174" s="522"/>
      <c r="GW174" s="522"/>
      <c r="GX174" s="522"/>
      <c r="GY174" s="522"/>
      <c r="GZ174" s="522"/>
      <c r="HA174" s="522"/>
      <c r="HB174" s="522"/>
      <c r="HC174" s="522"/>
      <c r="HD174" s="522"/>
      <c r="HE174" s="522"/>
      <c r="HF174" s="522"/>
      <c r="HG174" s="522"/>
      <c r="HH174" s="522"/>
      <c r="HI174" s="522"/>
      <c r="HJ174" s="522"/>
      <c r="HK174" s="522"/>
      <c r="HL174" s="522"/>
      <c r="HM174" s="522"/>
      <c r="HN174" s="522"/>
      <c r="HO174" s="522"/>
      <c r="HP174" s="522"/>
      <c r="HQ174" s="522"/>
      <c r="HR174" s="522"/>
      <c r="HS174" s="522"/>
      <c r="HT174" s="522"/>
      <c r="HU174" s="522"/>
      <c r="HV174" s="522"/>
      <c r="HW174" s="522"/>
      <c r="HX174" s="522"/>
      <c r="HY174" s="522"/>
      <c r="HZ174" s="522"/>
      <c r="IA174" s="522"/>
      <c r="IB174" s="522"/>
      <c r="IC174" s="522"/>
      <c r="ID174" s="522"/>
      <c r="IE174" s="522"/>
      <c r="IF174" s="522"/>
      <c r="IG174" s="522"/>
      <c r="IH174" s="522"/>
      <c r="II174" s="522"/>
      <c r="IJ174" s="522"/>
      <c r="IK174" s="522"/>
      <c r="IL174" s="522"/>
      <c r="IM174" s="522"/>
      <c r="IN174" s="522"/>
      <c r="IO174" s="522"/>
      <c r="IP174" s="522"/>
      <c r="IQ174" s="522"/>
      <c r="IR174" s="522"/>
      <c r="IS174" s="522"/>
    </row>
    <row r="175" spans="1:253" s="541" customFormat="1" x14ac:dyDescent="0.25">
      <c r="A175" s="409"/>
      <c r="B175" s="57"/>
      <c r="C175" s="181"/>
      <c r="D175" s="120"/>
      <c r="E175" s="435"/>
      <c r="F175" s="434"/>
      <c r="G175" s="123"/>
      <c r="H175" s="124"/>
      <c r="I175" s="124"/>
      <c r="J175" s="382"/>
      <c r="K175" s="772"/>
      <c r="L175" s="383"/>
      <c r="M175" s="383"/>
      <c r="N175" s="131"/>
      <c r="O175" s="132"/>
      <c r="P175" s="127"/>
      <c r="Q175" s="128"/>
      <c r="R175" s="133"/>
      <c r="S175" s="124"/>
      <c r="T175" s="144"/>
      <c r="U175" s="144"/>
      <c r="V175" s="138"/>
      <c r="W175" s="140"/>
      <c r="X175" s="146"/>
      <c r="Y175" s="146"/>
      <c r="Z175" s="397"/>
      <c r="AA175" s="398"/>
      <c r="AB175" s="404"/>
      <c r="AC175" s="3525"/>
      <c r="AD175" s="3525"/>
      <c r="AE175" s="3526"/>
      <c r="AF175" s="3526"/>
      <c r="AG175" s="3527"/>
      <c r="AH175" s="3527"/>
      <c r="AI175" s="3528"/>
      <c r="AJ175" s="3528"/>
      <c r="AK175" s="3529"/>
      <c r="AL175" s="3529"/>
      <c r="AM175" s="3530"/>
      <c r="AN175" s="3530"/>
      <c r="AO175" s="3531"/>
      <c r="AP175" s="3531"/>
      <c r="AQ175" s="3525"/>
      <c r="AR175" s="3525"/>
      <c r="AS175" s="3526"/>
      <c r="AT175" s="3526"/>
      <c r="AU175" s="3527"/>
      <c r="AV175" s="3527"/>
      <c r="AW175" s="3528"/>
      <c r="AX175" s="3528"/>
      <c r="AY175" s="3532"/>
      <c r="AZ175" s="3532"/>
      <c r="BA175" s="3539"/>
      <c r="BB175" s="3539"/>
      <c r="BC175" s="147"/>
      <c r="BD175" s="147"/>
      <c r="BE175" s="147"/>
      <c r="BF175" s="148"/>
      <c r="BG175" s="148"/>
      <c r="BH175" s="148"/>
      <c r="BI175" s="148"/>
      <c r="BJ175" s="148"/>
      <c r="BK175" s="149"/>
      <c r="BL175" s="150"/>
      <c r="BM175" s="150"/>
      <c r="BN175" s="155"/>
      <c r="BO175" s="155"/>
      <c r="BP175" s="155"/>
      <c r="BQ175" s="155"/>
      <c r="BR175" s="155"/>
      <c r="BS175" s="155"/>
      <c r="BT175" s="155"/>
      <c r="BU175" s="155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8"/>
      <c r="CR175" s="158"/>
      <c r="CS175" s="158"/>
      <c r="CT175" s="158"/>
      <c r="CU175" s="158"/>
      <c r="CV175" s="158"/>
      <c r="CW175" s="158"/>
      <c r="CX175" s="158"/>
      <c r="CY175" s="158"/>
      <c r="CZ175" s="158"/>
      <c r="DA175" s="151"/>
      <c r="DB175" s="151"/>
      <c r="DC175" s="151"/>
      <c r="DD175" s="151"/>
      <c r="DE175" s="151"/>
      <c r="DF175" s="151"/>
      <c r="DG175" s="151"/>
      <c r="DH175" s="151"/>
      <c r="DI175" s="151"/>
      <c r="DJ175" s="151"/>
      <c r="DK175" s="151"/>
      <c r="DL175" s="151"/>
      <c r="DM175" s="151"/>
      <c r="DN175" s="159"/>
      <c r="DO175" s="159"/>
      <c r="DP175" s="159"/>
      <c r="DQ175" s="159"/>
      <c r="DR175" s="159"/>
      <c r="DS175" s="159"/>
      <c r="DT175" s="159"/>
      <c r="DU175" s="159"/>
      <c r="DV175" s="159"/>
      <c r="DW175" s="159"/>
      <c r="DX175" s="159"/>
      <c r="DY175" s="159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5"/>
      <c r="EN175" s="155"/>
      <c r="EO175" s="155"/>
      <c r="EP175" s="155"/>
      <c r="EQ175" s="155"/>
      <c r="ER175" s="155"/>
      <c r="ES175" s="155"/>
      <c r="ET175" s="155"/>
      <c r="EU175" s="155"/>
      <c r="EV175" s="155"/>
      <c r="EW175" s="155"/>
      <c r="EX175" s="155"/>
      <c r="EY175" s="155"/>
      <c r="EZ175" s="155"/>
      <c r="FA175" s="156"/>
      <c r="FB175" s="156"/>
      <c r="FC175" s="156"/>
      <c r="FD175" s="156"/>
      <c r="FE175" s="156"/>
      <c r="FF175" s="156"/>
      <c r="FG175" s="156"/>
      <c r="FH175" s="156"/>
      <c r="FI175" s="156"/>
      <c r="FJ175" s="156"/>
      <c r="FK175" s="156"/>
      <c r="FL175" s="156"/>
      <c r="FM175" s="156"/>
      <c r="FN175" s="156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8"/>
      <c r="GD175" s="158"/>
      <c r="GE175" s="158"/>
      <c r="GF175" s="158"/>
      <c r="GG175" s="158"/>
      <c r="GH175" s="158"/>
      <c r="GI175" s="158"/>
      <c r="GJ175" s="158"/>
      <c r="GK175" s="489"/>
      <c r="GL175" s="489"/>
      <c r="GM175" s="522"/>
      <c r="GN175" s="522"/>
      <c r="GO175" s="522"/>
      <c r="GP175" s="522"/>
      <c r="GQ175" s="522"/>
      <c r="GR175" s="522"/>
      <c r="GS175" s="522"/>
      <c r="GT175" s="522"/>
      <c r="GU175" s="522"/>
      <c r="GV175" s="522"/>
      <c r="GW175" s="522"/>
      <c r="GX175" s="522"/>
      <c r="GY175" s="522"/>
      <c r="GZ175" s="522"/>
      <c r="HA175" s="522"/>
      <c r="HB175" s="522"/>
      <c r="HC175" s="522"/>
      <c r="HD175" s="522"/>
      <c r="HE175" s="522"/>
      <c r="HF175" s="522"/>
      <c r="HG175" s="522"/>
      <c r="HH175" s="522"/>
      <c r="HI175" s="522"/>
      <c r="HJ175" s="522"/>
      <c r="HK175" s="522"/>
      <c r="HL175" s="522"/>
      <c r="HM175" s="522"/>
      <c r="HN175" s="522"/>
      <c r="HO175" s="522"/>
      <c r="HP175" s="522"/>
      <c r="HQ175" s="522"/>
      <c r="HR175" s="522"/>
      <c r="HS175" s="522"/>
      <c r="HT175" s="522"/>
      <c r="HU175" s="522"/>
      <c r="HV175" s="522"/>
      <c r="HW175" s="522"/>
      <c r="HX175" s="522"/>
      <c r="HY175" s="522"/>
      <c r="HZ175" s="522"/>
      <c r="IA175" s="522"/>
      <c r="IB175" s="522"/>
      <c r="IC175" s="522"/>
      <c r="ID175" s="522"/>
      <c r="IE175" s="522"/>
      <c r="IF175" s="522"/>
      <c r="IG175" s="522"/>
      <c r="IH175" s="522"/>
      <c r="II175" s="522"/>
      <c r="IJ175" s="522"/>
      <c r="IK175" s="522"/>
      <c r="IL175" s="522"/>
      <c r="IM175" s="522"/>
      <c r="IN175" s="522"/>
      <c r="IO175" s="522"/>
      <c r="IP175" s="522"/>
      <c r="IQ175" s="522"/>
      <c r="IR175" s="522"/>
      <c r="IS175" s="522"/>
    </row>
  </sheetData>
  <sheetProtection algorithmName="SHA-512" hashValue="17R09adozvj2VrrEsb34/SuKGZjVn3DI4eQHa5HS95QYGlL1wNTXYuSqmKO+L5Ue0+VMhfUFisIHjLbjo9mQRQ==" saltValue="qxBbKgcuwA1y3QQeGPAAbQ==" spinCount="100000" sheet="1" sort="0" autoFilter="0"/>
  <autoFilter ref="A6:GJ108">
    <sortState ref="A7:GH108">
      <sortCondition ref="B6:B108"/>
    </sortState>
  </autoFilter>
  <mergeCells count="78">
    <mergeCell ref="FO4:GB4"/>
    <mergeCell ref="B116:F116"/>
    <mergeCell ref="P114:Q114"/>
    <mergeCell ref="P115:Q115"/>
    <mergeCell ref="P116:Q116"/>
    <mergeCell ref="C1:AB2"/>
    <mergeCell ref="B111:F111"/>
    <mergeCell ref="B112:F112"/>
    <mergeCell ref="B113:F113"/>
    <mergeCell ref="B114:F114"/>
    <mergeCell ref="B115:F115"/>
    <mergeCell ref="G114:J114"/>
    <mergeCell ref="G115:J115"/>
    <mergeCell ref="G116:J116"/>
    <mergeCell ref="G111:J111"/>
    <mergeCell ref="G112:J112"/>
    <mergeCell ref="G113:J113"/>
    <mergeCell ref="P124:Q124"/>
    <mergeCell ref="P123:Q123"/>
    <mergeCell ref="R113:S113"/>
    <mergeCell ref="R114:S114"/>
    <mergeCell ref="R115:S115"/>
    <mergeCell ref="R116:S116"/>
    <mergeCell ref="R117:S117"/>
    <mergeCell ref="R118:S118"/>
    <mergeCell ref="R119:S119"/>
    <mergeCell ref="R120:S120"/>
    <mergeCell ref="R121:S121"/>
    <mergeCell ref="R122:S122"/>
    <mergeCell ref="R123:S123"/>
    <mergeCell ref="P118:Q118"/>
    <mergeCell ref="P122:Q122"/>
    <mergeCell ref="P113:Q113"/>
    <mergeCell ref="DA4:DM4"/>
    <mergeCell ref="CQ4:CZ4"/>
    <mergeCell ref="CF4:CP4"/>
    <mergeCell ref="T117:U117"/>
    <mergeCell ref="BC1:BE1"/>
    <mergeCell ref="BF1:BM1"/>
    <mergeCell ref="BN1:BU1"/>
    <mergeCell ref="BV1:CE1"/>
    <mergeCell ref="BV4:CE4"/>
    <mergeCell ref="T111:U112"/>
    <mergeCell ref="AC1:BB2"/>
    <mergeCell ref="T113:U113"/>
    <mergeCell ref="BC4:BE4"/>
    <mergeCell ref="BF4:BM4"/>
    <mergeCell ref="BN4:BU4"/>
    <mergeCell ref="AC4:AZ5"/>
    <mergeCell ref="O111:O123"/>
    <mergeCell ref="T123:U123"/>
    <mergeCell ref="T118:U118"/>
    <mergeCell ref="T119:U119"/>
    <mergeCell ref="T120:U120"/>
    <mergeCell ref="T121:U121"/>
    <mergeCell ref="T122:U122"/>
    <mergeCell ref="P119:Q119"/>
    <mergeCell ref="P120:Q120"/>
    <mergeCell ref="P117:Q117"/>
    <mergeCell ref="P121:Q121"/>
    <mergeCell ref="P111:Q112"/>
    <mergeCell ref="R111:S112"/>
    <mergeCell ref="T116:U116"/>
    <mergeCell ref="FO1:GB1"/>
    <mergeCell ref="GC1:GJ1"/>
    <mergeCell ref="T114:U114"/>
    <mergeCell ref="T115:U115"/>
    <mergeCell ref="FA1:FN1"/>
    <mergeCell ref="FA4:FN4"/>
    <mergeCell ref="CF1:CP1"/>
    <mergeCell ref="EM4:EZ4"/>
    <mergeCell ref="DN1:DY1"/>
    <mergeCell ref="DZ1:EL1"/>
    <mergeCell ref="CQ1:CZ1"/>
    <mergeCell ref="DA1:DM1"/>
    <mergeCell ref="EM1:EZ1"/>
    <mergeCell ref="DN4:DY4"/>
    <mergeCell ref="DZ4:EL4"/>
  </mergeCells>
  <conditionalFormatting sqref="BC7:EC108 GJ7:GJ108 EM44:GI44">
    <cfRule type="expression" dxfId="97" priority="77">
      <formula>BC7=BC$5</formula>
    </cfRule>
    <cfRule type="expression" dxfId="96" priority="78">
      <formula>BC7=3</formula>
    </cfRule>
    <cfRule type="expression" dxfId="95" priority="79">
      <formula>BC7=2</formula>
    </cfRule>
    <cfRule type="expression" dxfId="94" priority="80">
      <formula>BC7=1</formula>
    </cfRule>
    <cfRule type="expression" dxfId="93" priority="81">
      <formula>BC7&gt;BC$5/2</formula>
    </cfRule>
    <cfRule type="expression" dxfId="92" priority="82">
      <formula>BC7&lt;=BC$5/2</formula>
    </cfRule>
  </conditionalFormatting>
  <conditionalFormatting sqref="ED7:ED108">
    <cfRule type="expression" dxfId="91" priority="71">
      <formula>ED7=ED$5</formula>
    </cfRule>
    <cfRule type="expression" dxfId="90" priority="72">
      <formula>ED7=3</formula>
    </cfRule>
    <cfRule type="expression" dxfId="89" priority="73">
      <formula>ED7=2</formula>
    </cfRule>
    <cfRule type="expression" dxfId="88" priority="74">
      <formula>ED7=1</formula>
    </cfRule>
    <cfRule type="expression" dxfId="87" priority="75">
      <formula>ED7&gt;ED$5/2</formula>
    </cfRule>
    <cfRule type="expression" dxfId="86" priority="76">
      <formula>ED7&lt;=ED$5/2</formula>
    </cfRule>
  </conditionalFormatting>
  <conditionalFormatting sqref="EL7:EL108">
    <cfRule type="expression" dxfId="85" priority="65">
      <formula>EL7=EL$5</formula>
    </cfRule>
    <cfRule type="expression" dxfId="84" priority="66">
      <formula>EL7=3</formula>
    </cfRule>
    <cfRule type="expression" dxfId="83" priority="67">
      <formula>EL7=2</formula>
    </cfRule>
    <cfRule type="expression" dxfId="82" priority="68">
      <formula>EL7=1</formula>
    </cfRule>
    <cfRule type="expression" dxfId="81" priority="69">
      <formula>EL7&gt;EL$5/2</formula>
    </cfRule>
    <cfRule type="expression" dxfId="80" priority="70">
      <formula>EL7&lt;=EL$5/2</formula>
    </cfRule>
  </conditionalFormatting>
  <conditionalFormatting sqref="EE7:EE108">
    <cfRule type="expression" dxfId="79" priority="59">
      <formula>EE7=EE$5</formula>
    </cfRule>
    <cfRule type="expression" dxfId="78" priority="60">
      <formula>EE7=3</formula>
    </cfRule>
    <cfRule type="expression" dxfId="77" priority="61">
      <formula>EE7=2</formula>
    </cfRule>
    <cfRule type="expression" dxfId="76" priority="62">
      <formula>EE7=1</formula>
    </cfRule>
    <cfRule type="expression" dxfId="75" priority="63">
      <formula>EE7&gt;EE$5/2</formula>
    </cfRule>
    <cfRule type="expression" dxfId="74" priority="64">
      <formula>EE7&lt;=EE$5/2</formula>
    </cfRule>
  </conditionalFormatting>
  <conditionalFormatting sqref="EF7:EF108">
    <cfRule type="expression" dxfId="73" priority="53">
      <formula>EF7=EF$5</formula>
    </cfRule>
    <cfRule type="expression" dxfId="72" priority="54">
      <formula>EF7=3</formula>
    </cfRule>
    <cfRule type="expression" dxfId="71" priority="55">
      <formula>EF7=2</formula>
    </cfRule>
    <cfRule type="expression" dxfId="70" priority="56">
      <formula>EF7=1</formula>
    </cfRule>
    <cfRule type="expression" dxfId="69" priority="57">
      <formula>EF7&gt;EF$5/2</formula>
    </cfRule>
    <cfRule type="expression" dxfId="68" priority="58">
      <formula>EF7&lt;=EF$5/2</formula>
    </cfRule>
  </conditionalFormatting>
  <conditionalFormatting sqref="EG7:EH108">
    <cfRule type="expression" dxfId="67" priority="47">
      <formula>EG7=EG$5</formula>
    </cfRule>
    <cfRule type="expression" dxfId="66" priority="48">
      <formula>EG7=3</formula>
    </cfRule>
    <cfRule type="expression" dxfId="65" priority="49">
      <formula>EG7=2</formula>
    </cfRule>
    <cfRule type="expression" dxfId="64" priority="50">
      <formula>EG7=1</formula>
    </cfRule>
    <cfRule type="expression" dxfId="63" priority="51">
      <formula>EG7&gt;EG$5/2</formula>
    </cfRule>
    <cfRule type="expression" dxfId="62" priority="52">
      <formula>EG7&lt;=EG$5/2</formula>
    </cfRule>
  </conditionalFormatting>
  <conditionalFormatting sqref="EH7:EH108">
    <cfRule type="expression" dxfId="61" priority="41">
      <formula>EH7=EH$5</formula>
    </cfRule>
    <cfRule type="expression" dxfId="60" priority="42">
      <formula>EH7=3</formula>
    </cfRule>
    <cfRule type="expression" dxfId="59" priority="43">
      <formula>EH7=2</formula>
    </cfRule>
    <cfRule type="expression" dxfId="58" priority="44">
      <formula>EH7=1</formula>
    </cfRule>
    <cfRule type="expression" dxfId="57" priority="45">
      <formula>EH7&gt;EH$5/2</formula>
    </cfRule>
    <cfRule type="expression" dxfId="56" priority="46">
      <formula>EH7&lt;=EH$5/2</formula>
    </cfRule>
  </conditionalFormatting>
  <conditionalFormatting sqref="EI7:EI108">
    <cfRule type="expression" dxfId="55" priority="35">
      <formula>EI7=EI$5</formula>
    </cfRule>
    <cfRule type="expression" dxfId="54" priority="36">
      <formula>EI7=3</formula>
    </cfRule>
    <cfRule type="expression" dxfId="53" priority="37">
      <formula>EI7=2</formula>
    </cfRule>
    <cfRule type="expression" dxfId="52" priority="38">
      <formula>EI7=1</formula>
    </cfRule>
    <cfRule type="expression" dxfId="51" priority="39">
      <formula>EI7&gt;EI$5/2</formula>
    </cfRule>
    <cfRule type="expression" dxfId="50" priority="40">
      <formula>EI7&lt;=EI$5/2</formula>
    </cfRule>
  </conditionalFormatting>
  <conditionalFormatting sqref="EJ7:EJ108">
    <cfRule type="expression" dxfId="49" priority="29">
      <formula>EJ7=EJ$5</formula>
    </cfRule>
    <cfRule type="expression" dxfId="48" priority="30">
      <formula>EJ7=3</formula>
    </cfRule>
    <cfRule type="expression" dxfId="47" priority="31">
      <formula>EJ7=2</formula>
    </cfRule>
    <cfRule type="expression" dxfId="46" priority="32">
      <formula>EJ7=1</formula>
    </cfRule>
    <cfRule type="expression" dxfId="45" priority="33">
      <formula>EJ7&gt;EJ$5/2</formula>
    </cfRule>
    <cfRule type="expression" dxfId="44" priority="34">
      <formula>EJ7&lt;=EJ$5/2</formula>
    </cfRule>
  </conditionalFormatting>
  <conditionalFormatting sqref="EK7:EK108">
    <cfRule type="expression" dxfId="43" priority="23">
      <formula>EK7=EK$5</formula>
    </cfRule>
    <cfRule type="expression" dxfId="42" priority="24">
      <formula>EK7=3</formula>
    </cfRule>
    <cfRule type="expression" dxfId="41" priority="25">
      <formula>EK7=2</formula>
    </cfRule>
    <cfRule type="expression" dxfId="40" priority="26">
      <formula>EK7=1</formula>
    </cfRule>
    <cfRule type="expression" dxfId="39" priority="27">
      <formula>EK7&gt;EK$5/2</formula>
    </cfRule>
    <cfRule type="expression" dxfId="38" priority="28">
      <formula>EK7&lt;=EK$5/2</formula>
    </cfRule>
  </conditionalFormatting>
  <conditionalFormatting sqref="EM7:EM108">
    <cfRule type="expression" dxfId="37" priority="17">
      <formula>EM7=EM$5</formula>
    </cfRule>
    <cfRule type="expression" dxfId="36" priority="18">
      <formula>EM7=3</formula>
    </cfRule>
    <cfRule type="expression" dxfId="35" priority="19">
      <formula>EM7=2</formula>
    </cfRule>
    <cfRule type="expression" dxfId="34" priority="20">
      <formula>EM7=1</formula>
    </cfRule>
    <cfRule type="expression" dxfId="33" priority="21">
      <formula>EM7&gt;EM$5/2</formula>
    </cfRule>
    <cfRule type="expression" dxfId="32" priority="22">
      <formula>EM7&lt;=EM$5/2</formula>
    </cfRule>
  </conditionalFormatting>
  <conditionalFormatting sqref="EN7:EN108">
    <cfRule type="expression" dxfId="31" priority="11">
      <formula>EN7=EN$5</formula>
    </cfRule>
    <cfRule type="expression" dxfId="30" priority="12">
      <formula>EN7=3</formula>
    </cfRule>
    <cfRule type="expression" dxfId="29" priority="13">
      <formula>EN7=2</formula>
    </cfRule>
    <cfRule type="expression" dxfId="28" priority="14">
      <formula>EN7=1</formula>
    </cfRule>
    <cfRule type="expression" dxfId="27" priority="15">
      <formula>EN7&gt;EN$5/2</formula>
    </cfRule>
    <cfRule type="expression" dxfId="26" priority="16">
      <formula>EN7&lt;=EN$5/2</formula>
    </cfRule>
  </conditionalFormatting>
  <conditionalFormatting sqref="EO7:GI108">
    <cfRule type="expression" dxfId="25" priority="5">
      <formula>EO7=EO$5</formula>
    </cfRule>
    <cfRule type="expression" dxfId="24" priority="6">
      <formula>EO7=3</formula>
    </cfRule>
    <cfRule type="expression" dxfId="23" priority="7">
      <formula>EO7=2</formula>
    </cfRule>
    <cfRule type="expression" dxfId="22" priority="8">
      <formula>EO7=1</formula>
    </cfRule>
    <cfRule type="expression" dxfId="21" priority="9">
      <formula>EO7&gt;EO$5/2</formula>
    </cfRule>
    <cfRule type="expression" dxfId="20" priority="10">
      <formula>EO7&lt;=EO$5/2</formula>
    </cfRule>
  </conditionalFormatting>
  <printOptions horizontalCentered="1"/>
  <pageMargins left="0.25" right="0.25" top="0.75" bottom="0.75" header="0.3" footer="0.3"/>
  <pageSetup paperSize="8" scale="32" orientation="portrait" horizontalDpi="300" verticalDpi="300" r:id="rId1"/>
  <ignoredErrors>
    <ignoredError sqref="BC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52"/>
  <sheetViews>
    <sheetView showGridLines="0" zoomScale="107" zoomScaleNormal="100" workbookViewId="0">
      <selection activeCell="K38" sqref="K38"/>
    </sheetView>
  </sheetViews>
  <sheetFormatPr baseColWidth="10" defaultColWidth="11.42578125" defaultRowHeight="15" x14ac:dyDescent="0.25"/>
  <cols>
    <col min="1" max="1" width="4.28515625" style="666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7" width="5.7109375" style="319" customWidth="1"/>
    <col min="28" max="28" width="6.7109375" style="319" customWidth="1"/>
    <col min="29" max="29" width="7.5703125" style="208" customWidth="1"/>
    <col min="30" max="30" width="5.7109375" style="219" customWidth="1"/>
    <col min="31" max="31" width="4.85546875" style="219" bestFit="1" customWidth="1"/>
    <col min="32" max="32" width="5.7109375" style="219" bestFit="1" customWidth="1"/>
    <col min="33" max="33" width="7.5703125" style="219" customWidth="1"/>
    <col min="34" max="34" width="4.85546875" style="355" customWidth="1"/>
    <col min="35" max="35" width="4.85546875" style="346" customWidth="1"/>
    <col min="36" max="44" width="4.85546875" style="219" customWidth="1"/>
    <col min="45" max="45" width="5.7109375" style="219" bestFit="1" customWidth="1"/>
    <col min="46" max="46" width="5.85546875" style="219" customWidth="1"/>
    <col min="47" max="47" width="4.5703125" style="219" bestFit="1" customWidth="1"/>
    <col min="48" max="48" width="4.5703125" style="347" bestFit="1" customWidth="1"/>
    <col min="49" max="49" width="5.85546875" style="217" bestFit="1" customWidth="1"/>
    <col min="50" max="50" width="4.5703125" style="217" bestFit="1" customWidth="1"/>
    <col min="51" max="16384" width="11.42578125" style="208"/>
  </cols>
  <sheetData>
    <row r="1" spans="1:50" ht="27" thickBot="1" x14ac:dyDescent="0.45">
      <c r="I1" s="3878" t="s">
        <v>802</v>
      </c>
      <c r="J1" s="3878"/>
      <c r="K1" s="3878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216"/>
      <c r="Y1" s="216"/>
      <c r="Z1" s="216"/>
      <c r="AA1" s="216"/>
      <c r="AB1" s="3730"/>
      <c r="AC1" s="3730"/>
      <c r="AD1" s="3730"/>
      <c r="AE1" s="3730"/>
      <c r="AF1" s="3730"/>
      <c r="AH1" s="216"/>
      <c r="AI1" s="216"/>
      <c r="AJ1" s="216"/>
      <c r="AK1" s="763" t="s">
        <v>803</v>
      </c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</row>
    <row r="2" spans="1:50" ht="16.5" customHeight="1" thickTop="1" x14ac:dyDescent="0.25">
      <c r="I2" s="3879" t="s">
        <v>25</v>
      </c>
      <c r="J2" s="3880"/>
      <c r="K2" s="3880"/>
      <c r="L2" s="3880"/>
      <c r="M2" s="3880"/>
      <c r="N2" s="3880"/>
      <c r="O2" s="3880"/>
      <c r="P2" s="3880"/>
      <c r="Q2" s="3880"/>
      <c r="R2" s="3880"/>
      <c r="S2" s="3880"/>
      <c r="T2" s="3880"/>
      <c r="U2" s="3880"/>
      <c r="V2" s="3880"/>
      <c r="W2" s="3881"/>
      <c r="X2" s="3722" t="s">
        <v>320</v>
      </c>
      <c r="Y2" s="3723"/>
      <c r="Z2" s="3723"/>
      <c r="AA2" s="3723"/>
      <c r="AB2" s="3740" t="s">
        <v>324</v>
      </c>
      <c r="AC2" s="3741"/>
      <c r="AD2" s="3742" t="s">
        <v>49</v>
      </c>
      <c r="AE2" s="3743"/>
      <c r="AF2" s="3743"/>
      <c r="AG2" s="3743"/>
      <c r="AH2" s="3692" t="s">
        <v>304</v>
      </c>
      <c r="AI2" s="3695" t="s">
        <v>321</v>
      </c>
      <c r="AJ2" s="3696"/>
      <c r="AK2" s="3697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</row>
    <row r="3" spans="1:50" ht="16.5" customHeight="1" x14ac:dyDescent="0.25">
      <c r="D3" s="3704"/>
      <c r="E3" s="3874" t="s">
        <v>700</v>
      </c>
      <c r="F3" s="3677" t="s">
        <v>189</v>
      </c>
      <c r="I3" s="3882"/>
      <c r="J3" s="3883"/>
      <c r="K3" s="3883"/>
      <c r="L3" s="3883"/>
      <c r="M3" s="3883"/>
      <c r="N3" s="3883"/>
      <c r="O3" s="3883"/>
      <c r="P3" s="3883"/>
      <c r="Q3" s="3883"/>
      <c r="R3" s="3883"/>
      <c r="S3" s="3883"/>
      <c r="T3" s="3883"/>
      <c r="U3" s="3883"/>
      <c r="V3" s="3883"/>
      <c r="W3" s="3884"/>
      <c r="X3" s="3719" t="s">
        <v>319</v>
      </c>
      <c r="Y3" s="3720"/>
      <c r="Z3" s="3720"/>
      <c r="AA3" s="3720"/>
      <c r="AB3" s="674" t="s">
        <v>202</v>
      </c>
      <c r="AC3" s="220">
        <v>85500</v>
      </c>
      <c r="AD3" s="3744"/>
      <c r="AE3" s="3745"/>
      <c r="AF3" s="3745"/>
      <c r="AG3" s="3745"/>
      <c r="AH3" s="3693"/>
      <c r="AI3" s="3698"/>
      <c r="AJ3" s="3699"/>
      <c r="AK3" s="3700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</row>
    <row r="4" spans="1:50" ht="25.5" customHeight="1" x14ac:dyDescent="0.25">
      <c r="D4" s="3704"/>
      <c r="E4" s="3874"/>
      <c r="F4" s="3677"/>
      <c r="I4" s="3885"/>
      <c r="J4" s="3886"/>
      <c r="K4" s="3886"/>
      <c r="L4" s="3886"/>
      <c r="M4" s="3886"/>
      <c r="N4" s="3886"/>
      <c r="O4" s="3886"/>
      <c r="P4" s="3886"/>
      <c r="Q4" s="3886"/>
      <c r="R4" s="3886"/>
      <c r="S4" s="3886"/>
      <c r="T4" s="3886"/>
      <c r="U4" s="3886"/>
      <c r="V4" s="3886"/>
      <c r="W4" s="3887"/>
      <c r="X4" s="3678" t="s">
        <v>321</v>
      </c>
      <c r="Y4" s="3681" t="s">
        <v>50</v>
      </c>
      <c r="Z4" s="3684" t="s">
        <v>232</v>
      </c>
      <c r="AA4" s="3875" t="s">
        <v>322</v>
      </c>
      <c r="AB4" s="679" t="s">
        <v>203</v>
      </c>
      <c r="AC4" s="222">
        <f>SUM(AC7:AC107)</f>
        <v>85535</v>
      </c>
      <c r="AD4" s="3746" t="s">
        <v>804</v>
      </c>
      <c r="AE4" s="3748" t="s">
        <v>781</v>
      </c>
      <c r="AF4" s="3708" t="s">
        <v>3</v>
      </c>
      <c r="AG4" s="3750" t="s">
        <v>326</v>
      </c>
      <c r="AH4" s="3693"/>
      <c r="AI4" s="3705" t="s">
        <v>804</v>
      </c>
      <c r="AJ4" s="3708" t="s">
        <v>190</v>
      </c>
      <c r="AK4" s="3711" t="s">
        <v>178</v>
      </c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</row>
    <row r="5" spans="1:50" s="223" customFormat="1" ht="12" customHeight="1" x14ac:dyDescent="0.25">
      <c r="A5" s="666"/>
      <c r="C5" s="224"/>
      <c r="D5" s="3704"/>
      <c r="E5" s="3874"/>
      <c r="F5" s="3677"/>
      <c r="G5" s="3714" t="s">
        <v>44</v>
      </c>
      <c r="H5" s="225"/>
      <c r="I5" s="226" t="s">
        <v>87</v>
      </c>
      <c r="J5" s="227" t="s">
        <v>26</v>
      </c>
      <c r="K5" s="227" t="s">
        <v>27</v>
      </c>
      <c r="L5" s="227" t="s">
        <v>28</v>
      </c>
      <c r="M5" s="227" t="s">
        <v>328</v>
      </c>
      <c r="N5" s="227" t="s">
        <v>329</v>
      </c>
      <c r="O5" s="227" t="s">
        <v>330</v>
      </c>
      <c r="P5" s="3411" t="s">
        <v>234</v>
      </c>
      <c r="Q5" s="227" t="s">
        <v>32</v>
      </c>
      <c r="R5" s="227" t="s">
        <v>331</v>
      </c>
      <c r="S5" s="227" t="s">
        <v>34</v>
      </c>
      <c r="T5" s="227" t="s">
        <v>64</v>
      </c>
      <c r="U5" s="228" t="s">
        <v>234</v>
      </c>
      <c r="V5" s="228" t="s">
        <v>234</v>
      </c>
      <c r="W5" s="229" t="s">
        <v>109</v>
      </c>
      <c r="X5" s="3679"/>
      <c r="Y5" s="3682"/>
      <c r="Z5" s="3685"/>
      <c r="AA5" s="3876"/>
      <c r="AB5" s="3715" t="s">
        <v>323</v>
      </c>
      <c r="AC5" s="3690" t="s">
        <v>179</v>
      </c>
      <c r="AD5" s="3747"/>
      <c r="AE5" s="3749"/>
      <c r="AF5" s="3710"/>
      <c r="AG5" s="3751"/>
      <c r="AH5" s="3693"/>
      <c r="AI5" s="3706"/>
      <c r="AJ5" s="3709"/>
      <c r="AK5" s="3712"/>
    </row>
    <row r="6" spans="1:50" s="223" customFormat="1" ht="12" customHeight="1" x14ac:dyDescent="0.25">
      <c r="A6" s="666"/>
      <c r="B6" s="230"/>
      <c r="C6" s="231"/>
      <c r="D6" s="3704"/>
      <c r="E6" s="3874"/>
      <c r="F6" s="3677"/>
      <c r="G6" s="3714"/>
      <c r="H6" s="232"/>
      <c r="I6" s="233" t="s">
        <v>805</v>
      </c>
      <c r="J6" s="234" t="s">
        <v>806</v>
      </c>
      <c r="K6" s="234" t="s">
        <v>807</v>
      </c>
      <c r="L6" s="234" t="s">
        <v>808</v>
      </c>
      <c r="M6" s="234" t="s">
        <v>809</v>
      </c>
      <c r="N6" s="234" t="s">
        <v>810</v>
      </c>
      <c r="O6" s="234" t="s">
        <v>811</v>
      </c>
      <c r="P6" s="375" t="s">
        <v>812</v>
      </c>
      <c r="Q6" s="234" t="s">
        <v>813</v>
      </c>
      <c r="R6" s="234" t="s">
        <v>814</v>
      </c>
      <c r="S6" s="234" t="s">
        <v>619</v>
      </c>
      <c r="T6" s="234" t="s">
        <v>815</v>
      </c>
      <c r="U6" s="375" t="s">
        <v>816</v>
      </c>
      <c r="V6" s="375" t="s">
        <v>817</v>
      </c>
      <c r="W6" s="235" t="s">
        <v>818</v>
      </c>
      <c r="X6" s="3680"/>
      <c r="Y6" s="3683"/>
      <c r="Z6" s="3686"/>
      <c r="AA6" s="3877"/>
      <c r="AB6" s="3716"/>
      <c r="AC6" s="3691"/>
      <c r="AD6" s="685">
        <v>116</v>
      </c>
      <c r="AE6" s="686">
        <f>COUNTIF(I109:V109,"&gt;0")</f>
        <v>14</v>
      </c>
      <c r="AF6" s="695">
        <f t="shared" ref="AF6:AF69" si="0">AD6+AE6</f>
        <v>130</v>
      </c>
      <c r="AG6" s="3752"/>
      <c r="AH6" s="3694"/>
      <c r="AI6" s="3707"/>
      <c r="AJ6" s="3710"/>
      <c r="AK6" s="3713"/>
    </row>
    <row r="7" spans="1:50" ht="11.1" customHeight="1" x14ac:dyDescent="0.25">
      <c r="A7" s="666">
        <v>1</v>
      </c>
      <c r="B7" s="3412"/>
      <c r="C7" s="946" t="s">
        <v>131</v>
      </c>
      <c r="D7" s="2632" t="str">
        <f t="shared" ref="D7:D23" si="1">ROMAN(AH7,0)</f>
        <v>XVIII</v>
      </c>
      <c r="E7" s="2610" t="s">
        <v>177</v>
      </c>
      <c r="F7" s="2611" t="s">
        <v>177</v>
      </c>
      <c r="G7" s="2633"/>
      <c r="H7" s="3413"/>
      <c r="I7" s="2614">
        <v>1</v>
      </c>
      <c r="J7" s="3414">
        <v>0</v>
      </c>
      <c r="K7" s="2617">
        <v>16</v>
      </c>
      <c r="L7" s="2616">
        <v>4</v>
      </c>
      <c r="M7" s="2617">
        <v>18</v>
      </c>
      <c r="N7" s="2616">
        <v>3</v>
      </c>
      <c r="O7" s="2617">
        <v>11</v>
      </c>
      <c r="P7" s="2617">
        <v>15</v>
      </c>
      <c r="Q7" s="3415">
        <v>12</v>
      </c>
      <c r="R7" s="3416">
        <v>18</v>
      </c>
      <c r="S7" s="3417">
        <v>5</v>
      </c>
      <c r="T7" s="3416">
        <v>17</v>
      </c>
      <c r="U7" s="3415">
        <v>11</v>
      </c>
      <c r="V7" s="3418">
        <v>5</v>
      </c>
      <c r="W7" s="3419" t="s">
        <v>665</v>
      </c>
      <c r="X7" s="817">
        <f>IF(AE7&gt;7,SUM(LARGE(I7:V7,{1;2;3;4;5;6;7})),SUM(I7:V7))</f>
        <v>107</v>
      </c>
      <c r="Y7" s="676">
        <f t="shared" ref="Y7:Y42" si="2">IF(Z7&gt;0,IF(Z7&gt;7,X7/7,X7/Z7),"-")</f>
        <v>15.285714285714286</v>
      </c>
      <c r="Z7" s="815">
        <f t="shared" ref="Z7:Z42" si="3">COUNTIF(I7:V7,"&gt;=0")</f>
        <v>14</v>
      </c>
      <c r="AA7" s="819">
        <f t="shared" ref="AA7:AA42" si="4">IF((Z7&gt;=7),LARGE(I7:V7,7),"-")</f>
        <v>11</v>
      </c>
      <c r="AB7" s="680">
        <f t="shared" ref="AB7:AB42" si="5">IF((W7="x"),(IF(X7&lt;(MAX(X$7:X$101)/2),(MAX(X$7:X$101)/2),X7)),"-")</f>
        <v>107</v>
      </c>
      <c r="AC7" s="242">
        <f t="shared" ref="AC7:AC42" si="6">IF((W7="x"),CEILING((AC$3/SUMIF($W$7:$W$107,"=x",$AB$7:$AB$107)*AB7),5),"-")</f>
        <v>9020</v>
      </c>
      <c r="AD7" s="3181">
        <v>77</v>
      </c>
      <c r="AE7" s="243">
        <f t="shared" ref="AE7:AE42" si="7">COUNTIF(I7:V7,"&gt;=0")</f>
        <v>14</v>
      </c>
      <c r="AF7" s="256">
        <f t="shared" si="0"/>
        <v>91</v>
      </c>
      <c r="AG7" s="696">
        <v>43276</v>
      </c>
      <c r="AH7" s="690">
        <v>18</v>
      </c>
      <c r="AI7" s="687">
        <v>646</v>
      </c>
      <c r="AJ7" s="688">
        <f t="shared" ref="AJ7:AJ38" si="8">SUM(I7:V7)+AI7</f>
        <v>782</v>
      </c>
      <c r="AK7" s="236">
        <f t="shared" ref="AK7:AK70" si="9">AJ7/AF7</f>
        <v>8.5934065934065931</v>
      </c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</row>
    <row r="8" spans="1:50" s="212" customFormat="1" ht="11.1" customHeight="1" x14ac:dyDescent="0.25">
      <c r="A8" s="666">
        <v>2</v>
      </c>
      <c r="B8" s="244"/>
      <c r="C8" s="951" t="s">
        <v>221</v>
      </c>
      <c r="D8" s="2702" t="str">
        <f t="shared" si="1"/>
        <v>V</v>
      </c>
      <c r="E8" s="2703"/>
      <c r="F8" s="2704"/>
      <c r="G8" s="2633"/>
      <c r="H8" s="251"/>
      <c r="I8" s="239"/>
      <c r="J8" s="960">
        <v>22</v>
      </c>
      <c r="K8" s="187">
        <v>6</v>
      </c>
      <c r="L8" s="187">
        <v>3</v>
      </c>
      <c r="M8" s="187">
        <v>3</v>
      </c>
      <c r="N8" s="187">
        <v>0</v>
      </c>
      <c r="O8" s="932">
        <v>18</v>
      </c>
      <c r="P8" s="932">
        <v>20</v>
      </c>
      <c r="Q8" s="943">
        <v>6</v>
      </c>
      <c r="R8" s="947">
        <v>13</v>
      </c>
      <c r="S8" s="943"/>
      <c r="T8" s="943"/>
      <c r="U8" s="943">
        <v>2</v>
      </c>
      <c r="V8" s="958">
        <v>17</v>
      </c>
      <c r="W8" s="670" t="s">
        <v>665</v>
      </c>
      <c r="X8" s="817">
        <f>IF(AE8&gt;7,SUM(LARGE(I8:V8,{1;2;3;4;5;6;7})),SUM(I8:V8))</f>
        <v>102</v>
      </c>
      <c r="Y8" s="676">
        <f t="shared" si="2"/>
        <v>14.571428571428571</v>
      </c>
      <c r="Z8" s="815">
        <f t="shared" si="3"/>
        <v>11</v>
      </c>
      <c r="AA8" s="819">
        <f t="shared" si="4"/>
        <v>6</v>
      </c>
      <c r="AB8" s="680">
        <f t="shared" si="5"/>
        <v>102</v>
      </c>
      <c r="AC8" s="242">
        <f t="shared" si="6"/>
        <v>8600</v>
      </c>
      <c r="AD8" s="3181">
        <v>21</v>
      </c>
      <c r="AE8" s="243">
        <f t="shared" si="7"/>
        <v>11</v>
      </c>
      <c r="AF8" s="256">
        <f t="shared" si="0"/>
        <v>32</v>
      </c>
      <c r="AG8" s="696">
        <v>43276</v>
      </c>
      <c r="AH8" s="690">
        <v>5</v>
      </c>
      <c r="AI8" s="687">
        <v>162</v>
      </c>
      <c r="AJ8" s="688">
        <f t="shared" si="8"/>
        <v>272</v>
      </c>
      <c r="AK8" s="236">
        <f t="shared" si="9"/>
        <v>8.5</v>
      </c>
    </row>
    <row r="9" spans="1:50" s="212" customFormat="1" ht="11.1" customHeight="1" x14ac:dyDescent="0.25">
      <c r="A9" s="666">
        <v>2</v>
      </c>
      <c r="B9" s="244"/>
      <c r="C9" s="487" t="s">
        <v>140</v>
      </c>
      <c r="D9" s="2649" t="str">
        <f t="shared" si="1"/>
        <v>VII</v>
      </c>
      <c r="E9" s="2650" t="s">
        <v>269</v>
      </c>
      <c r="F9" s="2651"/>
      <c r="G9" s="2633"/>
      <c r="H9" s="251"/>
      <c r="I9" s="239">
        <v>10</v>
      </c>
      <c r="J9" s="240">
        <v>10</v>
      </c>
      <c r="K9" s="933">
        <v>12</v>
      </c>
      <c r="L9" s="187">
        <v>5</v>
      </c>
      <c r="M9" s="932">
        <v>21</v>
      </c>
      <c r="N9" s="933">
        <v>13</v>
      </c>
      <c r="O9" s="187">
        <v>1</v>
      </c>
      <c r="P9" s="187">
        <v>2</v>
      </c>
      <c r="Q9" s="947">
        <v>14</v>
      </c>
      <c r="R9" s="943">
        <v>6</v>
      </c>
      <c r="S9" s="943">
        <v>1</v>
      </c>
      <c r="T9" s="943">
        <v>8</v>
      </c>
      <c r="U9" s="947">
        <v>16</v>
      </c>
      <c r="V9" s="813">
        <v>9</v>
      </c>
      <c r="W9" s="670" t="s">
        <v>665</v>
      </c>
      <c r="X9" s="817">
        <f>IF(AE9&gt;7,SUM(LARGE(I9:V9,{1;2;3;4;5;6;7})),SUM(I9:V9))</f>
        <v>96</v>
      </c>
      <c r="Y9" s="676">
        <f t="shared" si="2"/>
        <v>13.714285714285714</v>
      </c>
      <c r="Z9" s="815">
        <f t="shared" si="3"/>
        <v>14</v>
      </c>
      <c r="AA9" s="819">
        <f t="shared" si="4"/>
        <v>10</v>
      </c>
      <c r="AB9" s="680">
        <f t="shared" si="5"/>
        <v>96</v>
      </c>
      <c r="AC9" s="242">
        <f t="shared" si="6"/>
        <v>8095</v>
      </c>
      <c r="AD9" s="3181">
        <v>93</v>
      </c>
      <c r="AE9" s="243">
        <f t="shared" si="7"/>
        <v>14</v>
      </c>
      <c r="AF9" s="256">
        <f t="shared" si="0"/>
        <v>107</v>
      </c>
      <c r="AG9" s="696">
        <v>43276</v>
      </c>
      <c r="AH9" s="690">
        <v>7</v>
      </c>
      <c r="AI9" s="687">
        <v>608</v>
      </c>
      <c r="AJ9" s="688">
        <f t="shared" si="8"/>
        <v>736</v>
      </c>
      <c r="AK9" s="236">
        <f t="shared" si="9"/>
        <v>6.8785046728971961</v>
      </c>
    </row>
    <row r="10" spans="1:50" s="212" customFormat="1" ht="11.1" customHeight="1" x14ac:dyDescent="0.25">
      <c r="A10" s="666">
        <v>2</v>
      </c>
      <c r="B10" s="244"/>
      <c r="C10" s="252" t="s">
        <v>45</v>
      </c>
      <c r="D10" s="2672" t="str">
        <f t="shared" si="1"/>
        <v>II</v>
      </c>
      <c r="E10" s="2758"/>
      <c r="F10" s="2759"/>
      <c r="G10" s="2633"/>
      <c r="H10" s="251"/>
      <c r="I10" s="239">
        <v>2</v>
      </c>
      <c r="J10" s="851">
        <v>19</v>
      </c>
      <c r="K10" s="187">
        <v>1</v>
      </c>
      <c r="L10" s="187"/>
      <c r="M10" s="187">
        <v>6</v>
      </c>
      <c r="N10" s="187"/>
      <c r="O10" s="933">
        <v>15</v>
      </c>
      <c r="P10" s="187">
        <v>10</v>
      </c>
      <c r="Q10" s="948">
        <v>19</v>
      </c>
      <c r="R10" s="943">
        <v>0</v>
      </c>
      <c r="S10" s="943"/>
      <c r="T10" s="947">
        <v>14</v>
      </c>
      <c r="U10" s="943">
        <v>8</v>
      </c>
      <c r="V10" s="813">
        <v>7</v>
      </c>
      <c r="W10" s="670" t="s">
        <v>665</v>
      </c>
      <c r="X10" s="817">
        <f>IF(AE10&gt;7,SUM(LARGE(I10:V10,{1;2;3;4;5;6;7})),SUM(I10:V10))</f>
        <v>92</v>
      </c>
      <c r="Y10" s="676">
        <f t="shared" si="2"/>
        <v>13.142857142857142</v>
      </c>
      <c r="Z10" s="815">
        <f t="shared" si="3"/>
        <v>11</v>
      </c>
      <c r="AA10" s="819">
        <f t="shared" si="4"/>
        <v>7</v>
      </c>
      <c r="AB10" s="680">
        <f t="shared" si="5"/>
        <v>92</v>
      </c>
      <c r="AC10" s="242">
        <f t="shared" si="6"/>
        <v>7755</v>
      </c>
      <c r="AD10" s="3181">
        <v>54</v>
      </c>
      <c r="AE10" s="243">
        <f t="shared" si="7"/>
        <v>11</v>
      </c>
      <c r="AF10" s="256">
        <f t="shared" si="0"/>
        <v>65</v>
      </c>
      <c r="AG10" s="696">
        <v>43276</v>
      </c>
      <c r="AH10" s="690">
        <v>2</v>
      </c>
      <c r="AI10" s="687">
        <v>363</v>
      </c>
      <c r="AJ10" s="688">
        <f t="shared" si="8"/>
        <v>464</v>
      </c>
      <c r="AK10" s="236">
        <f t="shared" si="9"/>
        <v>7.1384615384615389</v>
      </c>
    </row>
    <row r="11" spans="1:50" s="212" customFormat="1" ht="11.1" customHeight="1" x14ac:dyDescent="0.25">
      <c r="A11" s="666">
        <v>5</v>
      </c>
      <c r="B11" s="244"/>
      <c r="C11" s="942" t="s">
        <v>192</v>
      </c>
      <c r="D11" s="3117" t="str">
        <f t="shared" si="1"/>
        <v>XIII</v>
      </c>
      <c r="E11" s="3118" t="s">
        <v>156</v>
      </c>
      <c r="F11" s="3420" t="s">
        <v>156</v>
      </c>
      <c r="G11" s="2633"/>
      <c r="H11" s="251"/>
      <c r="I11" s="239">
        <v>4</v>
      </c>
      <c r="J11" s="851">
        <v>13</v>
      </c>
      <c r="K11" s="932">
        <v>19</v>
      </c>
      <c r="L11" s="187">
        <v>0</v>
      </c>
      <c r="M11" s="187"/>
      <c r="N11" s="932">
        <v>22</v>
      </c>
      <c r="O11" s="187">
        <v>4</v>
      </c>
      <c r="P11" s="187">
        <v>7</v>
      </c>
      <c r="Q11" s="943">
        <v>2</v>
      </c>
      <c r="R11" s="943">
        <v>8</v>
      </c>
      <c r="S11" s="943">
        <v>3</v>
      </c>
      <c r="T11" s="943">
        <v>7</v>
      </c>
      <c r="U11" s="943"/>
      <c r="V11" s="813">
        <v>6</v>
      </c>
      <c r="W11" s="962" t="s">
        <v>772</v>
      </c>
      <c r="X11" s="817">
        <f>IF(AE11&gt;7,SUM(LARGE(I11:V11,{1;2;3;4;5;6;7})),SUM(I11:V11))</f>
        <v>82</v>
      </c>
      <c r="Y11" s="676">
        <f t="shared" si="2"/>
        <v>11.714285714285714</v>
      </c>
      <c r="Z11" s="815">
        <f t="shared" si="3"/>
        <v>12</v>
      </c>
      <c r="AA11" s="819">
        <f t="shared" si="4"/>
        <v>6</v>
      </c>
      <c r="AB11" s="680" t="str">
        <f t="shared" si="5"/>
        <v>-</v>
      </c>
      <c r="AC11" s="242" t="str">
        <f t="shared" si="6"/>
        <v>-</v>
      </c>
      <c r="AD11" s="3181">
        <v>87</v>
      </c>
      <c r="AE11" s="243">
        <f t="shared" si="7"/>
        <v>12</v>
      </c>
      <c r="AF11" s="256">
        <f t="shared" si="0"/>
        <v>99</v>
      </c>
      <c r="AG11" s="696">
        <v>43276</v>
      </c>
      <c r="AH11" s="690">
        <v>13</v>
      </c>
      <c r="AI11" s="687">
        <v>612</v>
      </c>
      <c r="AJ11" s="688">
        <f t="shared" si="8"/>
        <v>707</v>
      </c>
      <c r="AK11" s="236">
        <f t="shared" si="9"/>
        <v>7.141414141414141</v>
      </c>
    </row>
    <row r="12" spans="1:50" s="212" customFormat="1" ht="11.1" customHeight="1" x14ac:dyDescent="0.25">
      <c r="A12" s="666">
        <v>6</v>
      </c>
      <c r="B12" s="244"/>
      <c r="C12" s="250" t="s">
        <v>284</v>
      </c>
      <c r="D12" s="2745" t="str">
        <f t="shared" si="1"/>
        <v/>
      </c>
      <c r="E12" s="2746"/>
      <c r="F12" s="2746"/>
      <c r="G12" s="2633"/>
      <c r="H12" s="251"/>
      <c r="I12" s="239"/>
      <c r="J12" s="240">
        <v>8</v>
      </c>
      <c r="K12" s="187">
        <v>2</v>
      </c>
      <c r="L12" s="933">
        <v>13</v>
      </c>
      <c r="M12" s="187"/>
      <c r="N12" s="187">
        <v>11</v>
      </c>
      <c r="O12" s="187">
        <v>8</v>
      </c>
      <c r="P12" s="933">
        <v>17</v>
      </c>
      <c r="Q12" s="947"/>
      <c r="R12" s="947">
        <v>15</v>
      </c>
      <c r="S12" s="943"/>
      <c r="T12" s="943"/>
      <c r="U12" s="943"/>
      <c r="V12" s="813">
        <v>10</v>
      </c>
      <c r="W12" s="670" t="s">
        <v>665</v>
      </c>
      <c r="X12" s="817">
        <f>IF(AE12&gt;7,SUM(LARGE(I12:V12,{1;2;3;4;5;6;7})),SUM(I12:V12))</f>
        <v>82</v>
      </c>
      <c r="Y12" s="676">
        <f t="shared" si="2"/>
        <v>11.714285714285714</v>
      </c>
      <c r="Z12" s="815">
        <f t="shared" si="3"/>
        <v>8</v>
      </c>
      <c r="AA12" s="819">
        <f t="shared" si="4"/>
        <v>8</v>
      </c>
      <c r="AB12" s="680">
        <f t="shared" si="5"/>
        <v>82</v>
      </c>
      <c r="AC12" s="242">
        <f t="shared" si="6"/>
        <v>6915</v>
      </c>
      <c r="AD12" s="3181">
        <v>18</v>
      </c>
      <c r="AE12" s="243">
        <f t="shared" si="7"/>
        <v>8</v>
      </c>
      <c r="AF12" s="256">
        <f t="shared" si="0"/>
        <v>26</v>
      </c>
      <c r="AG12" s="696">
        <v>43276</v>
      </c>
      <c r="AH12" s="690"/>
      <c r="AI12" s="687">
        <v>128</v>
      </c>
      <c r="AJ12" s="688">
        <f t="shared" si="8"/>
        <v>212</v>
      </c>
      <c r="AK12" s="236">
        <f t="shared" si="9"/>
        <v>8.1538461538461533</v>
      </c>
    </row>
    <row r="13" spans="1:50" s="212" customFormat="1" ht="11.1" customHeight="1" x14ac:dyDescent="0.25">
      <c r="A13" s="666">
        <v>7</v>
      </c>
      <c r="B13" s="244"/>
      <c r="C13" s="252" t="s">
        <v>194</v>
      </c>
      <c r="D13" s="2672" t="str">
        <f t="shared" si="1"/>
        <v>V</v>
      </c>
      <c r="E13" s="3115"/>
      <c r="F13" s="3116"/>
      <c r="G13" s="2633"/>
      <c r="H13" s="251"/>
      <c r="I13" s="239">
        <v>8</v>
      </c>
      <c r="J13" s="851">
        <v>15</v>
      </c>
      <c r="K13" s="187">
        <v>7</v>
      </c>
      <c r="L13" s="187"/>
      <c r="M13" s="933">
        <v>13</v>
      </c>
      <c r="N13" s="187">
        <v>9</v>
      </c>
      <c r="O13" s="187">
        <v>7</v>
      </c>
      <c r="P13" s="933">
        <v>13</v>
      </c>
      <c r="Q13" s="943">
        <v>7</v>
      </c>
      <c r="R13" s="943">
        <v>5</v>
      </c>
      <c r="S13" s="947">
        <v>11</v>
      </c>
      <c r="T13" s="947">
        <v>12</v>
      </c>
      <c r="U13" s="943">
        <v>7</v>
      </c>
      <c r="V13" s="813">
        <v>3</v>
      </c>
      <c r="W13" s="670" t="s">
        <v>665</v>
      </c>
      <c r="X13" s="817">
        <f>IF(AE13&gt;7,SUM(LARGE(I13:V13,{1;2;3;4;5;6;7})),SUM(I13:V13))</f>
        <v>81</v>
      </c>
      <c r="Y13" s="676">
        <f t="shared" si="2"/>
        <v>11.571428571428571</v>
      </c>
      <c r="Z13" s="815">
        <f t="shared" si="3"/>
        <v>13</v>
      </c>
      <c r="AA13" s="819">
        <f t="shared" si="4"/>
        <v>8</v>
      </c>
      <c r="AB13" s="680">
        <f t="shared" si="5"/>
        <v>81</v>
      </c>
      <c r="AC13" s="242">
        <f t="shared" si="6"/>
        <v>6830</v>
      </c>
      <c r="AD13" s="3181">
        <v>47</v>
      </c>
      <c r="AE13" s="243">
        <f t="shared" si="7"/>
        <v>13</v>
      </c>
      <c r="AF13" s="256">
        <f t="shared" si="0"/>
        <v>60</v>
      </c>
      <c r="AG13" s="696">
        <v>43276</v>
      </c>
      <c r="AH13" s="690">
        <v>5</v>
      </c>
      <c r="AI13" s="687">
        <v>325</v>
      </c>
      <c r="AJ13" s="688">
        <f t="shared" si="8"/>
        <v>442</v>
      </c>
      <c r="AK13" s="236">
        <f t="shared" si="9"/>
        <v>7.3666666666666663</v>
      </c>
    </row>
    <row r="14" spans="1:50" s="212" customFormat="1" ht="11.1" customHeight="1" x14ac:dyDescent="0.25">
      <c r="A14" s="666">
        <v>8</v>
      </c>
      <c r="B14" s="244"/>
      <c r="C14" s="669" t="s">
        <v>132</v>
      </c>
      <c r="D14" s="2645" t="str">
        <f t="shared" si="1"/>
        <v>VIII</v>
      </c>
      <c r="E14" s="2646"/>
      <c r="F14" s="671" t="s">
        <v>269</v>
      </c>
      <c r="G14" s="2633"/>
      <c r="H14" s="251"/>
      <c r="I14" s="821">
        <v>17</v>
      </c>
      <c r="J14" s="240">
        <v>7</v>
      </c>
      <c r="K14" s="187">
        <v>9</v>
      </c>
      <c r="L14" s="932">
        <v>16</v>
      </c>
      <c r="M14" s="187">
        <v>5</v>
      </c>
      <c r="N14" s="187">
        <v>1</v>
      </c>
      <c r="O14" s="187">
        <v>5</v>
      </c>
      <c r="P14" s="187">
        <v>0</v>
      </c>
      <c r="Q14" s="947">
        <v>16</v>
      </c>
      <c r="R14" s="943">
        <v>4</v>
      </c>
      <c r="S14" s="943">
        <v>4</v>
      </c>
      <c r="T14" s="943">
        <v>2</v>
      </c>
      <c r="U14" s="943"/>
      <c r="V14" s="813"/>
      <c r="W14" s="670" t="s">
        <v>665</v>
      </c>
      <c r="X14" s="817">
        <f>IF(AE14&gt;7,SUM(LARGE(I14:V14,{1;2;3;4;5;6;7})),SUM(I14:V14))</f>
        <v>75</v>
      </c>
      <c r="Y14" s="676">
        <f t="shared" si="2"/>
        <v>10.714285714285714</v>
      </c>
      <c r="Z14" s="815">
        <f t="shared" si="3"/>
        <v>12</v>
      </c>
      <c r="AA14" s="819">
        <f t="shared" si="4"/>
        <v>5</v>
      </c>
      <c r="AB14" s="680">
        <f t="shared" si="5"/>
        <v>75</v>
      </c>
      <c r="AC14" s="242">
        <f t="shared" si="6"/>
        <v>6325</v>
      </c>
      <c r="AD14" s="3181">
        <v>78</v>
      </c>
      <c r="AE14" s="243">
        <f t="shared" si="7"/>
        <v>12</v>
      </c>
      <c r="AF14" s="256">
        <f t="shared" si="0"/>
        <v>90</v>
      </c>
      <c r="AG14" s="696">
        <v>43245</v>
      </c>
      <c r="AH14" s="690">
        <v>8</v>
      </c>
      <c r="AI14" s="687">
        <v>579</v>
      </c>
      <c r="AJ14" s="688">
        <f t="shared" si="8"/>
        <v>665</v>
      </c>
      <c r="AK14" s="236">
        <f t="shared" si="9"/>
        <v>7.3888888888888893</v>
      </c>
    </row>
    <row r="15" spans="1:50" ht="11.1" customHeight="1" x14ac:dyDescent="0.25">
      <c r="A15" s="666">
        <v>9</v>
      </c>
      <c r="B15" s="244"/>
      <c r="C15" s="950" t="s">
        <v>133</v>
      </c>
      <c r="D15" s="2749" t="str">
        <f t="shared" si="1"/>
        <v>VIII</v>
      </c>
      <c r="E15" s="2750" t="s">
        <v>177</v>
      </c>
      <c r="F15" s="2751"/>
      <c r="G15" s="2633"/>
      <c r="H15" s="251"/>
      <c r="I15" s="821">
        <v>13</v>
      </c>
      <c r="J15" s="240">
        <v>5</v>
      </c>
      <c r="K15" s="187">
        <v>3</v>
      </c>
      <c r="L15" s="187">
        <v>6</v>
      </c>
      <c r="M15" s="933">
        <v>14</v>
      </c>
      <c r="N15" s="187">
        <v>5</v>
      </c>
      <c r="O15" s="187">
        <v>0</v>
      </c>
      <c r="P15" s="187">
        <v>5</v>
      </c>
      <c r="Q15" s="947">
        <v>11</v>
      </c>
      <c r="R15" s="943">
        <v>1</v>
      </c>
      <c r="S15" s="947">
        <v>9</v>
      </c>
      <c r="T15" s="947">
        <v>10</v>
      </c>
      <c r="U15" s="943">
        <v>1</v>
      </c>
      <c r="V15" s="958">
        <v>12</v>
      </c>
      <c r="W15" s="670" t="s">
        <v>665</v>
      </c>
      <c r="X15" s="817">
        <f>IF(AE15&gt;7,SUM(LARGE(I15:V15,{1;2;3;4;5;6;7})),SUM(I15:V15))</f>
        <v>75</v>
      </c>
      <c r="Y15" s="676">
        <f t="shared" si="2"/>
        <v>10.714285714285714</v>
      </c>
      <c r="Z15" s="815">
        <f t="shared" si="3"/>
        <v>14</v>
      </c>
      <c r="AA15" s="819">
        <f t="shared" si="4"/>
        <v>6</v>
      </c>
      <c r="AB15" s="680">
        <f t="shared" si="5"/>
        <v>75</v>
      </c>
      <c r="AC15" s="242">
        <f t="shared" si="6"/>
        <v>6325</v>
      </c>
      <c r="AD15" s="3181">
        <v>115</v>
      </c>
      <c r="AE15" s="243">
        <f t="shared" si="7"/>
        <v>14</v>
      </c>
      <c r="AF15" s="256">
        <f t="shared" si="0"/>
        <v>129</v>
      </c>
      <c r="AG15" s="696">
        <v>43276</v>
      </c>
      <c r="AH15" s="690">
        <v>8</v>
      </c>
      <c r="AI15" s="687">
        <v>819</v>
      </c>
      <c r="AJ15" s="688">
        <f t="shared" si="8"/>
        <v>914</v>
      </c>
      <c r="AK15" s="630">
        <f t="shared" si="9"/>
        <v>7.0852713178294575</v>
      </c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</row>
    <row r="16" spans="1:50" s="212" customFormat="1" ht="11.1" customHeight="1" x14ac:dyDescent="0.25">
      <c r="A16" s="666">
        <v>10</v>
      </c>
      <c r="B16" s="244"/>
      <c r="C16" s="252" t="s">
        <v>138</v>
      </c>
      <c r="D16" s="2702" t="str">
        <f t="shared" si="1"/>
        <v>II</v>
      </c>
      <c r="E16" s="3270"/>
      <c r="F16" s="3271"/>
      <c r="G16" s="2633"/>
      <c r="H16" s="251"/>
      <c r="I16" s="249">
        <v>5</v>
      </c>
      <c r="J16" s="852"/>
      <c r="K16" s="936">
        <v>11</v>
      </c>
      <c r="L16" s="934">
        <v>2</v>
      </c>
      <c r="M16" s="934">
        <v>9</v>
      </c>
      <c r="N16" s="934">
        <v>7</v>
      </c>
      <c r="O16" s="936">
        <v>13</v>
      </c>
      <c r="P16" s="934">
        <v>4</v>
      </c>
      <c r="Q16" s="944">
        <v>9</v>
      </c>
      <c r="R16" s="949">
        <v>11</v>
      </c>
      <c r="S16" s="944">
        <v>6</v>
      </c>
      <c r="T16" s="944">
        <v>1</v>
      </c>
      <c r="U16" s="949">
        <v>14</v>
      </c>
      <c r="V16" s="814">
        <v>4</v>
      </c>
      <c r="W16" s="670" t="s">
        <v>665</v>
      </c>
      <c r="X16" s="817">
        <f>IF(AE16&gt;7,SUM(LARGE(I16:V16,{1;2;3;4;5;6;7})),SUM(I16:V16))</f>
        <v>74</v>
      </c>
      <c r="Y16" s="676">
        <f t="shared" si="2"/>
        <v>10.571428571428571</v>
      </c>
      <c r="Z16" s="815">
        <f t="shared" si="3"/>
        <v>13</v>
      </c>
      <c r="AA16" s="819">
        <f t="shared" si="4"/>
        <v>7</v>
      </c>
      <c r="AB16" s="680">
        <f t="shared" si="5"/>
        <v>74</v>
      </c>
      <c r="AC16" s="242">
        <f t="shared" si="6"/>
        <v>6240</v>
      </c>
      <c r="AD16" s="3181">
        <v>54</v>
      </c>
      <c r="AE16" s="243">
        <f t="shared" si="7"/>
        <v>13</v>
      </c>
      <c r="AF16" s="256">
        <f t="shared" si="0"/>
        <v>67</v>
      </c>
      <c r="AG16" s="696">
        <v>43276</v>
      </c>
      <c r="AH16" s="690">
        <v>2</v>
      </c>
      <c r="AI16" s="687">
        <v>314</v>
      </c>
      <c r="AJ16" s="688">
        <f t="shared" si="8"/>
        <v>410</v>
      </c>
      <c r="AK16" s="236">
        <f t="shared" si="9"/>
        <v>6.1194029850746272</v>
      </c>
    </row>
    <row r="17" spans="1:50" ht="11.1" customHeight="1" x14ac:dyDescent="0.25">
      <c r="A17" s="666">
        <v>10</v>
      </c>
      <c r="B17" s="244"/>
      <c r="C17" s="714" t="s">
        <v>182</v>
      </c>
      <c r="D17" s="2656" t="str">
        <f t="shared" si="1"/>
        <v/>
      </c>
      <c r="E17" s="2657"/>
      <c r="F17" s="2658"/>
      <c r="G17" s="2633"/>
      <c r="H17" s="251"/>
      <c r="I17" s="952">
        <v>12</v>
      </c>
      <c r="J17" s="852"/>
      <c r="K17" s="936">
        <v>14</v>
      </c>
      <c r="L17" s="936">
        <v>9</v>
      </c>
      <c r="M17" s="934">
        <v>1</v>
      </c>
      <c r="N17" s="936">
        <v>14</v>
      </c>
      <c r="O17" s="934">
        <v>3</v>
      </c>
      <c r="P17" s="934">
        <v>9</v>
      </c>
      <c r="Q17" s="944">
        <v>8</v>
      </c>
      <c r="R17" s="944">
        <v>2</v>
      </c>
      <c r="S17" s="944"/>
      <c r="T17" s="944">
        <v>0</v>
      </c>
      <c r="U17" s="944">
        <v>3</v>
      </c>
      <c r="V17" s="814">
        <v>8</v>
      </c>
      <c r="W17" s="962" t="s">
        <v>772</v>
      </c>
      <c r="X17" s="818">
        <f>IF(AE17&gt;7,SUM(LARGE(I17:V17,{1;2;3;4;5;6;7})),SUM(I17:V17))</f>
        <v>74</v>
      </c>
      <c r="Y17" s="676">
        <f t="shared" si="2"/>
        <v>10.571428571428571</v>
      </c>
      <c r="Z17" s="816">
        <f t="shared" si="3"/>
        <v>12</v>
      </c>
      <c r="AA17" s="819">
        <f t="shared" si="4"/>
        <v>8</v>
      </c>
      <c r="AB17" s="691" t="str">
        <f t="shared" si="5"/>
        <v>-</v>
      </c>
      <c r="AC17" s="242" t="str">
        <f t="shared" si="6"/>
        <v>-</v>
      </c>
      <c r="AD17" s="3127">
        <v>47</v>
      </c>
      <c r="AE17" s="243">
        <f t="shared" si="7"/>
        <v>12</v>
      </c>
      <c r="AF17" s="256">
        <f t="shared" si="0"/>
        <v>59</v>
      </c>
      <c r="AG17" s="696">
        <v>43276</v>
      </c>
      <c r="AH17" s="690"/>
      <c r="AI17" s="687">
        <v>297</v>
      </c>
      <c r="AJ17" s="688">
        <f t="shared" si="8"/>
        <v>380</v>
      </c>
      <c r="AK17" s="236">
        <f t="shared" si="9"/>
        <v>6.4406779661016946</v>
      </c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</row>
    <row r="18" spans="1:50" ht="11.1" customHeight="1" x14ac:dyDescent="0.25">
      <c r="A18" s="666">
        <v>12</v>
      </c>
      <c r="B18" s="244"/>
      <c r="C18" s="246" t="s">
        <v>211</v>
      </c>
      <c r="D18" s="2652" t="str">
        <f t="shared" si="1"/>
        <v>I</v>
      </c>
      <c r="E18" s="2653"/>
      <c r="F18" s="2653"/>
      <c r="G18" s="2633"/>
      <c r="H18" s="251"/>
      <c r="I18" s="249">
        <v>9</v>
      </c>
      <c r="J18" s="953">
        <v>17</v>
      </c>
      <c r="K18" s="934"/>
      <c r="L18" s="934"/>
      <c r="M18" s="934"/>
      <c r="N18" s="936">
        <v>17</v>
      </c>
      <c r="O18" s="934"/>
      <c r="P18" s="934">
        <v>8</v>
      </c>
      <c r="Q18" s="944">
        <v>4</v>
      </c>
      <c r="R18" s="944"/>
      <c r="S18" s="944"/>
      <c r="T18" s="944">
        <v>4</v>
      </c>
      <c r="U18" s="949">
        <v>12</v>
      </c>
      <c r="V18" s="814"/>
      <c r="W18" s="962" t="s">
        <v>772</v>
      </c>
      <c r="X18" s="818">
        <f>IF(AE18&gt;7,SUM(LARGE(I18:V18,{1;2;3;4;5;6;7})),SUM(I18:V18))</f>
        <v>71</v>
      </c>
      <c r="Y18" s="676">
        <f t="shared" si="2"/>
        <v>10.142857142857142</v>
      </c>
      <c r="Z18" s="816">
        <f t="shared" si="3"/>
        <v>7</v>
      </c>
      <c r="AA18" s="819">
        <f t="shared" si="4"/>
        <v>4</v>
      </c>
      <c r="AB18" s="691" t="str">
        <f t="shared" si="5"/>
        <v>-</v>
      </c>
      <c r="AC18" s="242" t="str">
        <f t="shared" si="6"/>
        <v>-</v>
      </c>
      <c r="AD18" s="3127">
        <v>26</v>
      </c>
      <c r="AE18" s="243">
        <f t="shared" si="7"/>
        <v>7</v>
      </c>
      <c r="AF18" s="256">
        <f t="shared" si="0"/>
        <v>33</v>
      </c>
      <c r="AG18" s="696">
        <v>43259</v>
      </c>
      <c r="AH18" s="690">
        <v>1</v>
      </c>
      <c r="AI18" s="687">
        <v>163</v>
      </c>
      <c r="AJ18" s="688">
        <f t="shared" si="8"/>
        <v>234</v>
      </c>
      <c r="AK18" s="236">
        <f t="shared" si="9"/>
        <v>7.0909090909090908</v>
      </c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</row>
    <row r="19" spans="1:50" s="212" customFormat="1" ht="11.1" customHeight="1" x14ac:dyDescent="0.25">
      <c r="A19" s="666">
        <v>13</v>
      </c>
      <c r="B19" s="244"/>
      <c r="C19" s="669" t="s">
        <v>141</v>
      </c>
      <c r="D19" s="2645" t="str">
        <f t="shared" si="1"/>
        <v>IX</v>
      </c>
      <c r="E19" s="2646"/>
      <c r="F19" s="671" t="s">
        <v>156</v>
      </c>
      <c r="G19" s="2633"/>
      <c r="H19" s="251"/>
      <c r="I19" s="239"/>
      <c r="J19" s="240">
        <v>0</v>
      </c>
      <c r="K19" s="187">
        <v>4</v>
      </c>
      <c r="L19" s="933">
        <v>11</v>
      </c>
      <c r="M19" s="187">
        <v>8</v>
      </c>
      <c r="N19" s="187"/>
      <c r="O19" s="187">
        <v>9</v>
      </c>
      <c r="P19" s="187">
        <v>6</v>
      </c>
      <c r="Q19" s="943">
        <v>5</v>
      </c>
      <c r="R19" s="943">
        <v>7</v>
      </c>
      <c r="S19" s="948">
        <v>14</v>
      </c>
      <c r="T19" s="943">
        <v>6</v>
      </c>
      <c r="U19" s="943"/>
      <c r="V19" s="958">
        <v>15</v>
      </c>
      <c r="W19" s="670" t="s">
        <v>665</v>
      </c>
      <c r="X19" s="817">
        <f>IF(AE19&gt;7,SUM(LARGE(I19:V19,{1;2;3;4;5;6;7})),SUM(I19:V19))</f>
        <v>70</v>
      </c>
      <c r="Y19" s="676">
        <f t="shared" si="2"/>
        <v>10</v>
      </c>
      <c r="Z19" s="815">
        <f t="shared" si="3"/>
        <v>11</v>
      </c>
      <c r="AA19" s="819">
        <f t="shared" si="4"/>
        <v>6</v>
      </c>
      <c r="AB19" s="680">
        <f t="shared" si="5"/>
        <v>70</v>
      </c>
      <c r="AC19" s="242">
        <f t="shared" si="6"/>
        <v>5900</v>
      </c>
      <c r="AD19" s="3181">
        <v>56</v>
      </c>
      <c r="AE19" s="243">
        <f t="shared" si="7"/>
        <v>11</v>
      </c>
      <c r="AF19" s="256">
        <f t="shared" si="0"/>
        <v>67</v>
      </c>
      <c r="AG19" s="696">
        <v>43276</v>
      </c>
      <c r="AH19" s="690">
        <v>9</v>
      </c>
      <c r="AI19" s="687">
        <v>466</v>
      </c>
      <c r="AJ19" s="688">
        <f t="shared" si="8"/>
        <v>551</v>
      </c>
      <c r="AK19" s="236">
        <f t="shared" si="9"/>
        <v>8.2238805970149258</v>
      </c>
    </row>
    <row r="20" spans="1:50" s="247" customFormat="1" ht="11.1" customHeight="1" x14ac:dyDescent="0.25">
      <c r="A20" s="666">
        <v>14</v>
      </c>
      <c r="B20" s="244"/>
      <c r="C20" s="669" t="s">
        <v>193</v>
      </c>
      <c r="D20" s="2645" t="str">
        <f t="shared" si="1"/>
        <v>V</v>
      </c>
      <c r="E20" s="2646"/>
      <c r="F20" s="671" t="s">
        <v>156</v>
      </c>
      <c r="G20" s="2633"/>
      <c r="H20" s="251"/>
      <c r="I20" s="961">
        <v>20</v>
      </c>
      <c r="J20" s="240">
        <v>2</v>
      </c>
      <c r="K20" s="187"/>
      <c r="L20" s="187"/>
      <c r="M20" s="933">
        <v>16</v>
      </c>
      <c r="N20" s="187">
        <v>10</v>
      </c>
      <c r="O20" s="187">
        <v>6</v>
      </c>
      <c r="P20" s="187">
        <v>3</v>
      </c>
      <c r="Q20" s="943">
        <v>3</v>
      </c>
      <c r="R20" s="943">
        <v>9</v>
      </c>
      <c r="S20" s="943"/>
      <c r="T20" s="943">
        <v>3</v>
      </c>
      <c r="U20" s="943">
        <v>5</v>
      </c>
      <c r="V20" s="813">
        <v>0</v>
      </c>
      <c r="W20" s="962" t="s">
        <v>772</v>
      </c>
      <c r="X20" s="817">
        <f>IF(AE20&gt;7,SUM(LARGE(I20:V20,{1;2;3;4;5;6;7})),SUM(I20:V20))</f>
        <v>69</v>
      </c>
      <c r="Y20" s="676">
        <f t="shared" si="2"/>
        <v>9.8571428571428577</v>
      </c>
      <c r="Z20" s="815">
        <f t="shared" si="3"/>
        <v>11</v>
      </c>
      <c r="AA20" s="819">
        <f t="shared" si="4"/>
        <v>3</v>
      </c>
      <c r="AB20" s="680" t="str">
        <f t="shared" si="5"/>
        <v>-</v>
      </c>
      <c r="AC20" s="242" t="str">
        <f t="shared" si="6"/>
        <v>-</v>
      </c>
      <c r="AD20" s="3181">
        <v>45</v>
      </c>
      <c r="AE20" s="243">
        <f t="shared" si="7"/>
        <v>11</v>
      </c>
      <c r="AF20" s="256">
        <f t="shared" si="0"/>
        <v>56</v>
      </c>
      <c r="AG20" s="696">
        <v>43276</v>
      </c>
      <c r="AH20" s="690">
        <v>5</v>
      </c>
      <c r="AI20" s="687">
        <v>364</v>
      </c>
      <c r="AJ20" s="688">
        <f t="shared" si="8"/>
        <v>441</v>
      </c>
      <c r="AK20" s="672">
        <f t="shared" si="9"/>
        <v>7.875</v>
      </c>
    </row>
    <row r="21" spans="1:50" s="247" customFormat="1" ht="11.1" customHeight="1" x14ac:dyDescent="0.25">
      <c r="A21" s="666">
        <v>15</v>
      </c>
      <c r="B21" s="244"/>
      <c r="C21" s="246" t="s">
        <v>226</v>
      </c>
      <c r="D21" s="2652" t="str">
        <f t="shared" si="1"/>
        <v>I</v>
      </c>
      <c r="E21" s="2653"/>
      <c r="F21" s="2654"/>
      <c r="G21" s="2633"/>
      <c r="H21" s="251"/>
      <c r="I21" s="821">
        <v>15</v>
      </c>
      <c r="J21" s="240">
        <v>1</v>
      </c>
      <c r="K21" s="187"/>
      <c r="L21" s="187"/>
      <c r="M21" s="187">
        <v>0</v>
      </c>
      <c r="N21" s="933">
        <v>15</v>
      </c>
      <c r="O21" s="187"/>
      <c r="P21" s="187"/>
      <c r="Q21" s="943">
        <v>1</v>
      </c>
      <c r="R21" s="943"/>
      <c r="S21" s="943">
        <v>0</v>
      </c>
      <c r="T21" s="943"/>
      <c r="U21" s="943">
        <v>6</v>
      </c>
      <c r="V21" s="813">
        <v>2</v>
      </c>
      <c r="W21" s="670" t="s">
        <v>665</v>
      </c>
      <c r="X21" s="817">
        <f>IF(AE21&gt;7,SUM(LARGE(I21:V21,{1;2;3;4;5;6;7})),SUM(I21:V21))</f>
        <v>40</v>
      </c>
      <c r="Y21" s="676">
        <f t="shared" si="2"/>
        <v>5.7142857142857144</v>
      </c>
      <c r="Z21" s="815">
        <f t="shared" si="3"/>
        <v>8</v>
      </c>
      <c r="AA21" s="819">
        <f t="shared" si="4"/>
        <v>0</v>
      </c>
      <c r="AB21" s="680">
        <f t="shared" si="5"/>
        <v>53.5</v>
      </c>
      <c r="AC21" s="242">
        <f t="shared" si="6"/>
        <v>4510</v>
      </c>
      <c r="AD21" s="3181">
        <v>73</v>
      </c>
      <c r="AE21" s="243">
        <f t="shared" si="7"/>
        <v>8</v>
      </c>
      <c r="AF21" s="256">
        <f t="shared" si="0"/>
        <v>81</v>
      </c>
      <c r="AG21" s="696">
        <v>43276</v>
      </c>
      <c r="AH21" s="690">
        <v>1</v>
      </c>
      <c r="AI21" s="687">
        <v>460</v>
      </c>
      <c r="AJ21" s="688">
        <f t="shared" si="8"/>
        <v>500</v>
      </c>
      <c r="AK21" s="236">
        <f t="shared" si="9"/>
        <v>6.1728395061728394</v>
      </c>
    </row>
    <row r="22" spans="1:50" s="247" customFormat="1" ht="11.1" customHeight="1" x14ac:dyDescent="0.25">
      <c r="A22" s="666">
        <v>16</v>
      </c>
      <c r="B22" s="244"/>
      <c r="C22" s="252" t="s">
        <v>181</v>
      </c>
      <c r="D22" s="2672" t="str">
        <f t="shared" si="1"/>
        <v>IV</v>
      </c>
      <c r="E22" s="2758"/>
      <c r="F22" s="2759"/>
      <c r="G22" s="2633"/>
      <c r="H22" s="251"/>
      <c r="I22" s="239">
        <v>3</v>
      </c>
      <c r="J22" s="240">
        <v>6</v>
      </c>
      <c r="K22" s="187">
        <v>5</v>
      </c>
      <c r="L22" s="187"/>
      <c r="M22" s="187"/>
      <c r="N22" s="187"/>
      <c r="O22" s="187"/>
      <c r="P22" s="187"/>
      <c r="Q22" s="943">
        <v>0</v>
      </c>
      <c r="R22" s="943"/>
      <c r="S22" s="943"/>
      <c r="T22" s="943"/>
      <c r="U22" s="943">
        <v>4</v>
      </c>
      <c r="V22" s="959">
        <v>20</v>
      </c>
      <c r="W22" s="670" t="s">
        <v>665</v>
      </c>
      <c r="X22" s="817">
        <f>IF(AE22&gt;7,SUM(LARGE(I22:V22,{1;2;3;4;5;6;7})),SUM(I22:V22))</f>
        <v>38</v>
      </c>
      <c r="Y22" s="676">
        <f t="shared" si="2"/>
        <v>6.333333333333333</v>
      </c>
      <c r="Z22" s="815">
        <f t="shared" si="3"/>
        <v>6</v>
      </c>
      <c r="AA22" s="819" t="str">
        <f t="shared" si="4"/>
        <v>-</v>
      </c>
      <c r="AB22" s="680">
        <f t="shared" si="5"/>
        <v>53.5</v>
      </c>
      <c r="AC22" s="242">
        <f t="shared" si="6"/>
        <v>4510</v>
      </c>
      <c r="AD22" s="3181">
        <v>28</v>
      </c>
      <c r="AE22" s="243">
        <f t="shared" si="7"/>
        <v>6</v>
      </c>
      <c r="AF22" s="256">
        <f t="shared" si="0"/>
        <v>34</v>
      </c>
      <c r="AG22" s="696">
        <v>43276</v>
      </c>
      <c r="AH22" s="690">
        <v>4</v>
      </c>
      <c r="AI22" s="687">
        <v>205</v>
      </c>
      <c r="AJ22" s="688">
        <f t="shared" si="8"/>
        <v>243</v>
      </c>
      <c r="AK22" s="236">
        <f t="shared" si="9"/>
        <v>7.1470588235294121</v>
      </c>
    </row>
    <row r="23" spans="1:50" s="247" customFormat="1" ht="11.1" customHeight="1" x14ac:dyDescent="0.25">
      <c r="A23" s="666">
        <v>17</v>
      </c>
      <c r="B23" s="253"/>
      <c r="C23" s="246" t="s">
        <v>223</v>
      </c>
      <c r="D23" s="2652" t="str">
        <f t="shared" si="1"/>
        <v>I</v>
      </c>
      <c r="E23" s="2653"/>
      <c r="F23" s="2654"/>
      <c r="G23" s="2633"/>
      <c r="H23" s="251"/>
      <c r="I23" s="239"/>
      <c r="J23" s="851">
        <v>14</v>
      </c>
      <c r="K23" s="187">
        <v>8</v>
      </c>
      <c r="L23" s="187">
        <v>1</v>
      </c>
      <c r="M23" s="187">
        <v>11</v>
      </c>
      <c r="N23" s="187"/>
      <c r="O23" s="187"/>
      <c r="P23" s="187"/>
      <c r="Q23" s="187"/>
      <c r="R23" s="187"/>
      <c r="S23" s="187"/>
      <c r="T23" s="187"/>
      <c r="U23" s="187"/>
      <c r="V23" s="812"/>
      <c r="W23" s="962" t="s">
        <v>772</v>
      </c>
      <c r="X23" s="817">
        <f>IF(AE23&gt;7,SUM(LARGE(I23:V23,{1;2;3;4;5;6;7})),SUM(I23:V23))</f>
        <v>34</v>
      </c>
      <c r="Y23" s="676">
        <f t="shared" si="2"/>
        <v>8.5</v>
      </c>
      <c r="Z23" s="815">
        <f t="shared" si="3"/>
        <v>4</v>
      </c>
      <c r="AA23" s="819" t="str">
        <f t="shared" si="4"/>
        <v>-</v>
      </c>
      <c r="AB23" s="680" t="str">
        <f t="shared" si="5"/>
        <v>-</v>
      </c>
      <c r="AC23" s="242" t="str">
        <f t="shared" si="6"/>
        <v>-</v>
      </c>
      <c r="AD23" s="3181">
        <v>26</v>
      </c>
      <c r="AE23" s="243">
        <f t="shared" si="7"/>
        <v>4</v>
      </c>
      <c r="AF23" s="256">
        <f t="shared" si="0"/>
        <v>30</v>
      </c>
      <c r="AG23" s="696">
        <v>43091</v>
      </c>
      <c r="AH23" s="690">
        <v>1</v>
      </c>
      <c r="AI23" s="687">
        <v>161</v>
      </c>
      <c r="AJ23" s="688">
        <f t="shared" si="8"/>
        <v>195</v>
      </c>
      <c r="AK23" s="236">
        <f t="shared" si="9"/>
        <v>6.5</v>
      </c>
    </row>
    <row r="24" spans="1:50" s="247" customFormat="1" ht="11.1" customHeight="1" x14ac:dyDescent="0.25">
      <c r="A24" s="666">
        <v>18</v>
      </c>
      <c r="B24" s="244"/>
      <c r="C24" s="250" t="s">
        <v>206</v>
      </c>
      <c r="D24" s="2669"/>
      <c r="E24" s="2670"/>
      <c r="F24" s="2761"/>
      <c r="G24" s="2633"/>
      <c r="H24" s="251"/>
      <c r="I24" s="239">
        <v>7</v>
      </c>
      <c r="J24" s="240">
        <v>3</v>
      </c>
      <c r="K24" s="187">
        <v>0</v>
      </c>
      <c r="L24" s="187"/>
      <c r="M24" s="187"/>
      <c r="N24" s="933">
        <v>19</v>
      </c>
      <c r="O24" s="187">
        <v>2</v>
      </c>
      <c r="P24" s="187"/>
      <c r="Q24" s="943"/>
      <c r="R24" s="943"/>
      <c r="S24" s="943">
        <v>2</v>
      </c>
      <c r="T24" s="943"/>
      <c r="U24" s="943"/>
      <c r="V24" s="813"/>
      <c r="W24" s="962" t="s">
        <v>772</v>
      </c>
      <c r="X24" s="817">
        <f>IF(AE24&gt;7,SUM(LARGE(I24:V24,{1;2;3;4;5;6;7})),SUM(I24:V24))</f>
        <v>33</v>
      </c>
      <c r="Y24" s="676">
        <f t="shared" si="2"/>
        <v>5.5</v>
      </c>
      <c r="Z24" s="815">
        <f t="shared" si="3"/>
        <v>6</v>
      </c>
      <c r="AA24" s="819" t="str">
        <f t="shared" si="4"/>
        <v>-</v>
      </c>
      <c r="AB24" s="680" t="str">
        <f t="shared" si="5"/>
        <v>-</v>
      </c>
      <c r="AC24" s="242" t="str">
        <f t="shared" si="6"/>
        <v>-</v>
      </c>
      <c r="AD24" s="3181">
        <v>20</v>
      </c>
      <c r="AE24" s="243">
        <f t="shared" si="7"/>
        <v>6</v>
      </c>
      <c r="AF24" s="256">
        <f t="shared" si="0"/>
        <v>26</v>
      </c>
      <c r="AG24" s="696">
        <v>43224</v>
      </c>
      <c r="AH24" s="690"/>
      <c r="AI24" s="687">
        <v>122</v>
      </c>
      <c r="AJ24" s="688">
        <f t="shared" si="8"/>
        <v>155</v>
      </c>
      <c r="AK24" s="236">
        <f t="shared" si="9"/>
        <v>5.9615384615384617</v>
      </c>
    </row>
    <row r="25" spans="1:50" s="247" customFormat="1" ht="11.1" customHeight="1" x14ac:dyDescent="0.25">
      <c r="A25" s="666">
        <v>19</v>
      </c>
      <c r="B25" s="244"/>
      <c r="C25" s="246" t="s">
        <v>338</v>
      </c>
      <c r="D25" s="2652"/>
      <c r="E25" s="2653"/>
      <c r="F25" s="2654"/>
      <c r="G25" s="2633"/>
      <c r="H25" s="251"/>
      <c r="I25" s="239"/>
      <c r="J25" s="240"/>
      <c r="K25" s="187"/>
      <c r="L25" s="187">
        <v>7</v>
      </c>
      <c r="M25" s="187"/>
      <c r="N25" s="187"/>
      <c r="O25" s="187"/>
      <c r="P25" s="187"/>
      <c r="Q25" s="943"/>
      <c r="R25" s="943">
        <v>3</v>
      </c>
      <c r="S25" s="943"/>
      <c r="T25" s="943"/>
      <c r="U25" s="948">
        <v>19</v>
      </c>
      <c r="V25" s="813"/>
      <c r="W25" s="670" t="s">
        <v>665</v>
      </c>
      <c r="X25" s="817">
        <f>IF(AE25&gt;7,SUM(LARGE(I25:V25,{1;2;3;4;5;6;7})),SUM(I25:V25))</f>
        <v>29</v>
      </c>
      <c r="Y25" s="676">
        <f t="shared" si="2"/>
        <v>9.6666666666666661</v>
      </c>
      <c r="Z25" s="815">
        <f t="shared" si="3"/>
        <v>3</v>
      </c>
      <c r="AA25" s="819" t="str">
        <f t="shared" si="4"/>
        <v>-</v>
      </c>
      <c r="AB25" s="680">
        <f t="shared" si="5"/>
        <v>53.5</v>
      </c>
      <c r="AC25" s="242">
        <f t="shared" si="6"/>
        <v>4510</v>
      </c>
      <c r="AD25" s="3181">
        <v>0</v>
      </c>
      <c r="AE25" s="243">
        <f t="shared" si="7"/>
        <v>3</v>
      </c>
      <c r="AF25" s="256">
        <f t="shared" si="0"/>
        <v>3</v>
      </c>
      <c r="AG25" s="696">
        <v>43259</v>
      </c>
      <c r="AH25" s="690">
        <v>1</v>
      </c>
      <c r="AI25" s="687">
        <v>0</v>
      </c>
      <c r="AJ25" s="688">
        <f t="shared" si="8"/>
        <v>29</v>
      </c>
      <c r="AK25" s="236">
        <f t="shared" si="9"/>
        <v>9.6666666666666661</v>
      </c>
    </row>
    <row r="26" spans="1:50" s="212" customFormat="1" ht="11.1" customHeight="1" x14ac:dyDescent="0.25">
      <c r="A26" s="666">
        <v>20</v>
      </c>
      <c r="B26" s="244"/>
      <c r="C26" s="250" t="s">
        <v>201</v>
      </c>
      <c r="D26" s="2669" t="str">
        <f>ROMAN(AH26,0)</f>
        <v/>
      </c>
      <c r="E26" s="2670"/>
      <c r="F26" s="2671"/>
      <c r="G26" s="2633"/>
      <c r="H26" s="251"/>
      <c r="I26" s="239">
        <v>6</v>
      </c>
      <c r="J26" s="240">
        <v>4</v>
      </c>
      <c r="K26" s="187"/>
      <c r="L26" s="187"/>
      <c r="M26" s="187">
        <v>2</v>
      </c>
      <c r="N26" s="187">
        <v>6</v>
      </c>
      <c r="O26" s="187"/>
      <c r="P26" s="187"/>
      <c r="Q26" s="943"/>
      <c r="R26" s="943"/>
      <c r="S26" s="943"/>
      <c r="T26" s="943"/>
      <c r="U26" s="943"/>
      <c r="V26" s="813">
        <v>1</v>
      </c>
      <c r="W26" s="962" t="s">
        <v>772</v>
      </c>
      <c r="X26" s="817">
        <f>IF(AE26&gt;7,SUM(LARGE(I26:V26,{1;2;3;4;5;6;7})),SUM(I26:V26))</f>
        <v>19</v>
      </c>
      <c r="Y26" s="676">
        <f t="shared" si="2"/>
        <v>3.8</v>
      </c>
      <c r="Z26" s="815">
        <f t="shared" si="3"/>
        <v>5</v>
      </c>
      <c r="AA26" s="819" t="str">
        <f t="shared" si="4"/>
        <v>-</v>
      </c>
      <c r="AB26" s="680" t="str">
        <f t="shared" si="5"/>
        <v>-</v>
      </c>
      <c r="AC26" s="242" t="str">
        <f t="shared" si="6"/>
        <v>-</v>
      </c>
      <c r="AD26" s="3181">
        <v>25</v>
      </c>
      <c r="AE26" s="243">
        <f t="shared" si="7"/>
        <v>5</v>
      </c>
      <c r="AF26" s="256">
        <f t="shared" si="0"/>
        <v>30</v>
      </c>
      <c r="AG26" s="696">
        <v>43276</v>
      </c>
      <c r="AH26" s="690"/>
      <c r="AI26" s="687">
        <v>181</v>
      </c>
      <c r="AJ26" s="688">
        <f t="shared" si="8"/>
        <v>200</v>
      </c>
      <c r="AK26" s="236">
        <f t="shared" si="9"/>
        <v>6.666666666666667</v>
      </c>
    </row>
    <row r="27" spans="1:50" s="212" customFormat="1" ht="11.1" customHeight="1" x14ac:dyDescent="0.25">
      <c r="A27" s="666">
        <v>21</v>
      </c>
      <c r="B27" s="244"/>
      <c r="C27" s="250" t="s">
        <v>313</v>
      </c>
      <c r="D27" s="2745"/>
      <c r="E27" s="2746"/>
      <c r="F27" s="2747"/>
      <c r="G27" s="2748"/>
      <c r="H27" s="251"/>
      <c r="I27" s="239"/>
      <c r="J27" s="240"/>
      <c r="K27" s="187"/>
      <c r="L27" s="187"/>
      <c r="M27" s="187">
        <v>10</v>
      </c>
      <c r="N27" s="187">
        <v>4</v>
      </c>
      <c r="O27" s="187"/>
      <c r="P27" s="187"/>
      <c r="Q27" s="943"/>
      <c r="R27" s="943"/>
      <c r="S27" s="943"/>
      <c r="T27" s="943"/>
      <c r="U27" s="943"/>
      <c r="V27" s="813"/>
      <c r="W27" s="962" t="s">
        <v>772</v>
      </c>
      <c r="X27" s="817">
        <f>IF(AE27&gt;7,SUM(LARGE(I27:V27,{1;2;3;4;5;6;7})),SUM(I27:V27))</f>
        <v>14</v>
      </c>
      <c r="Y27" s="676">
        <f t="shared" si="2"/>
        <v>7</v>
      </c>
      <c r="Z27" s="815">
        <f t="shared" si="3"/>
        <v>2</v>
      </c>
      <c r="AA27" s="819" t="str">
        <f t="shared" si="4"/>
        <v>-</v>
      </c>
      <c r="AB27" s="680" t="str">
        <f t="shared" si="5"/>
        <v>-</v>
      </c>
      <c r="AC27" s="242" t="str">
        <f t="shared" si="6"/>
        <v>-</v>
      </c>
      <c r="AD27" s="3181">
        <v>3</v>
      </c>
      <c r="AE27" s="243">
        <f t="shared" si="7"/>
        <v>2</v>
      </c>
      <c r="AF27" s="256">
        <f t="shared" si="0"/>
        <v>5</v>
      </c>
      <c r="AG27" s="696">
        <v>43105</v>
      </c>
      <c r="AH27" s="690"/>
      <c r="AI27" s="687">
        <v>11</v>
      </c>
      <c r="AJ27" s="688">
        <f t="shared" si="8"/>
        <v>25</v>
      </c>
      <c r="AK27" s="236">
        <f t="shared" si="9"/>
        <v>5</v>
      </c>
    </row>
    <row r="28" spans="1:50" s="212" customFormat="1" ht="11.1" customHeight="1" x14ac:dyDescent="0.25">
      <c r="A28" s="666">
        <v>22</v>
      </c>
      <c r="B28" s="244"/>
      <c r="C28" s="487" t="s">
        <v>135</v>
      </c>
      <c r="D28" s="2649" t="str">
        <f>ROMAN(AH28,0)</f>
        <v>V</v>
      </c>
      <c r="E28" s="2650" t="s">
        <v>156</v>
      </c>
      <c r="F28" s="2651"/>
      <c r="G28" s="374"/>
      <c r="H28" s="251"/>
      <c r="I28" s="239"/>
      <c r="J28" s="240"/>
      <c r="K28" s="187"/>
      <c r="L28" s="187"/>
      <c r="M28" s="187"/>
      <c r="N28" s="187"/>
      <c r="O28" s="187"/>
      <c r="P28" s="187"/>
      <c r="Q28" s="943"/>
      <c r="R28" s="943"/>
      <c r="S28" s="943"/>
      <c r="T28" s="943"/>
      <c r="U28" s="943"/>
      <c r="V28" s="947">
        <v>13</v>
      </c>
      <c r="W28" s="963" t="s">
        <v>772</v>
      </c>
      <c r="X28" s="817">
        <f>IF(AE28&gt;7,SUM(LARGE(I28:V28,{1;2;3;4;5;6;7})),SUM(I28:V28))</f>
        <v>13</v>
      </c>
      <c r="Y28" s="676">
        <f t="shared" si="2"/>
        <v>13</v>
      </c>
      <c r="Z28" s="815">
        <f t="shared" si="3"/>
        <v>1</v>
      </c>
      <c r="AA28" s="819" t="str">
        <f t="shared" si="4"/>
        <v>-</v>
      </c>
      <c r="AB28" s="680" t="str">
        <f t="shared" si="5"/>
        <v>-</v>
      </c>
      <c r="AC28" s="242" t="str">
        <f t="shared" si="6"/>
        <v>-</v>
      </c>
      <c r="AD28" s="3181">
        <v>29</v>
      </c>
      <c r="AE28" s="243">
        <f t="shared" si="7"/>
        <v>1</v>
      </c>
      <c r="AF28" s="256">
        <f t="shared" si="0"/>
        <v>30</v>
      </c>
      <c r="AG28" s="696">
        <v>43276</v>
      </c>
      <c r="AH28" s="690">
        <v>5</v>
      </c>
      <c r="AI28" s="687">
        <v>186</v>
      </c>
      <c r="AJ28" s="688">
        <f t="shared" si="8"/>
        <v>199</v>
      </c>
      <c r="AK28" s="236">
        <f t="shared" si="9"/>
        <v>6.6333333333333337</v>
      </c>
    </row>
    <row r="29" spans="1:50" s="290" customFormat="1" ht="11.1" customHeight="1" x14ac:dyDescent="0.25">
      <c r="A29" s="666">
        <v>23</v>
      </c>
      <c r="B29" s="244"/>
      <c r="C29" s="250" t="s">
        <v>341</v>
      </c>
      <c r="D29" s="2669"/>
      <c r="E29" s="2670"/>
      <c r="F29" s="2761"/>
      <c r="G29" s="374"/>
      <c r="H29" s="251"/>
      <c r="I29" s="239"/>
      <c r="J29" s="240"/>
      <c r="K29" s="187"/>
      <c r="L29" s="187"/>
      <c r="M29" s="187"/>
      <c r="N29" s="933"/>
      <c r="O29" s="187"/>
      <c r="P29" s="933">
        <v>12</v>
      </c>
      <c r="Q29" s="943"/>
      <c r="R29" s="943"/>
      <c r="S29" s="943"/>
      <c r="T29" s="943"/>
      <c r="U29" s="943"/>
      <c r="V29" s="813"/>
      <c r="W29" s="962" t="s">
        <v>772</v>
      </c>
      <c r="X29" s="817">
        <f>IF(AE29&gt;7,SUM(LARGE(I29:V29,{1;2;3;4;5;6;7})),SUM(I29:V29))</f>
        <v>12</v>
      </c>
      <c r="Y29" s="676">
        <f t="shared" si="2"/>
        <v>12</v>
      </c>
      <c r="Z29" s="815">
        <f t="shared" si="3"/>
        <v>1</v>
      </c>
      <c r="AA29" s="819" t="str">
        <f t="shared" si="4"/>
        <v>-</v>
      </c>
      <c r="AB29" s="680" t="str">
        <f t="shared" si="5"/>
        <v>-</v>
      </c>
      <c r="AC29" s="242" t="str">
        <f t="shared" si="6"/>
        <v>-</v>
      </c>
      <c r="AD29" s="3181">
        <v>0</v>
      </c>
      <c r="AE29" s="243">
        <f t="shared" si="7"/>
        <v>1</v>
      </c>
      <c r="AF29" s="256">
        <f t="shared" si="0"/>
        <v>1</v>
      </c>
      <c r="AG29" s="696">
        <v>43147</v>
      </c>
      <c r="AH29" s="690"/>
      <c r="AI29" s="687">
        <v>0</v>
      </c>
      <c r="AJ29" s="688">
        <f t="shared" si="8"/>
        <v>12</v>
      </c>
      <c r="AK29" s="236">
        <f t="shared" si="9"/>
        <v>12</v>
      </c>
    </row>
    <row r="30" spans="1:50" s="212" customFormat="1" ht="11.1" customHeight="1" x14ac:dyDescent="0.25">
      <c r="A30" s="666">
        <v>24</v>
      </c>
      <c r="B30" s="244"/>
      <c r="C30" s="250" t="s">
        <v>333</v>
      </c>
      <c r="D30" s="2669" t="str">
        <f>ROMAN(AH30,0)</f>
        <v/>
      </c>
      <c r="E30" s="2670"/>
      <c r="F30" s="2671"/>
      <c r="G30" s="2748"/>
      <c r="H30" s="251"/>
      <c r="I30" s="239">
        <v>0</v>
      </c>
      <c r="J30" s="240">
        <v>11</v>
      </c>
      <c r="K30" s="187"/>
      <c r="L30" s="187"/>
      <c r="M30" s="187"/>
      <c r="N30" s="187"/>
      <c r="O30" s="187"/>
      <c r="P30" s="187"/>
      <c r="Q30" s="943"/>
      <c r="R30" s="943"/>
      <c r="S30" s="943"/>
      <c r="T30" s="943"/>
      <c r="U30" s="943"/>
      <c r="V30" s="813"/>
      <c r="W30" s="962" t="s">
        <v>772</v>
      </c>
      <c r="X30" s="817">
        <f>IF(AE30&gt;7,SUM(LARGE(I30:V30,{1;2;3;4;5;6;7})),SUM(I30:V30))</f>
        <v>11</v>
      </c>
      <c r="Y30" s="676">
        <f t="shared" si="2"/>
        <v>5.5</v>
      </c>
      <c r="Z30" s="815">
        <f t="shared" si="3"/>
        <v>2</v>
      </c>
      <c r="AA30" s="819" t="str">
        <f t="shared" si="4"/>
        <v>-</v>
      </c>
      <c r="AB30" s="680" t="str">
        <f t="shared" si="5"/>
        <v>-</v>
      </c>
      <c r="AC30" s="242" t="str">
        <f t="shared" si="6"/>
        <v>-</v>
      </c>
      <c r="AD30" s="3181">
        <v>0</v>
      </c>
      <c r="AE30" s="243">
        <f t="shared" si="7"/>
        <v>2</v>
      </c>
      <c r="AF30" s="256">
        <f t="shared" si="0"/>
        <v>2</v>
      </c>
      <c r="AG30" s="696">
        <v>43007</v>
      </c>
      <c r="AH30" s="690"/>
      <c r="AI30" s="687">
        <v>0</v>
      </c>
      <c r="AJ30" s="688">
        <f t="shared" si="8"/>
        <v>11</v>
      </c>
      <c r="AK30" s="236">
        <f t="shared" si="9"/>
        <v>5.5</v>
      </c>
    </row>
    <row r="31" spans="1:50" s="212" customFormat="1" ht="11.1" customHeight="1" x14ac:dyDescent="0.25">
      <c r="A31" s="666">
        <v>25</v>
      </c>
      <c r="B31" s="244"/>
      <c r="C31" s="250" t="s">
        <v>58</v>
      </c>
      <c r="D31" s="2745" t="str">
        <f>ROMAN(AH31,0)</f>
        <v/>
      </c>
      <c r="E31" s="2746"/>
      <c r="F31" s="2747"/>
      <c r="G31" s="2748"/>
      <c r="H31" s="251"/>
      <c r="I31" s="239"/>
      <c r="J31" s="240"/>
      <c r="K31" s="187"/>
      <c r="L31" s="187"/>
      <c r="M31" s="187"/>
      <c r="N31" s="187"/>
      <c r="O31" s="187"/>
      <c r="P31" s="187">
        <v>1</v>
      </c>
      <c r="Q31" s="943"/>
      <c r="R31" s="943"/>
      <c r="S31" s="943"/>
      <c r="T31" s="943"/>
      <c r="U31" s="943">
        <v>9</v>
      </c>
      <c r="V31" s="813"/>
      <c r="W31" s="962" t="s">
        <v>772</v>
      </c>
      <c r="X31" s="817">
        <f>IF(AE31&gt;7,SUM(LARGE(I31:V31,{1;2;3;4;5;6;7})),SUM(I31:V31))</f>
        <v>10</v>
      </c>
      <c r="Y31" s="676">
        <f t="shared" si="2"/>
        <v>5</v>
      </c>
      <c r="Z31" s="815">
        <f t="shared" si="3"/>
        <v>2</v>
      </c>
      <c r="AA31" s="819" t="str">
        <f t="shared" si="4"/>
        <v>-</v>
      </c>
      <c r="AB31" s="680" t="str">
        <f t="shared" si="5"/>
        <v>-</v>
      </c>
      <c r="AC31" s="242" t="str">
        <f t="shared" si="6"/>
        <v>-</v>
      </c>
      <c r="AD31" s="3181">
        <v>21</v>
      </c>
      <c r="AE31" s="243">
        <f t="shared" si="7"/>
        <v>2</v>
      </c>
      <c r="AF31" s="256">
        <f t="shared" si="0"/>
        <v>23</v>
      </c>
      <c r="AG31" s="696">
        <v>43259</v>
      </c>
      <c r="AH31" s="690"/>
      <c r="AI31" s="687">
        <v>96</v>
      </c>
      <c r="AJ31" s="688">
        <f t="shared" si="8"/>
        <v>106</v>
      </c>
      <c r="AK31" s="236">
        <f t="shared" si="9"/>
        <v>4.6086956521739131</v>
      </c>
    </row>
    <row r="32" spans="1:50" s="212" customFormat="1" ht="11.1" customHeight="1" x14ac:dyDescent="0.25">
      <c r="A32" s="666">
        <v>26</v>
      </c>
      <c r="B32" s="244"/>
      <c r="C32" s="250" t="s">
        <v>279</v>
      </c>
      <c r="D32" s="2669"/>
      <c r="E32" s="2670"/>
      <c r="F32" s="3315"/>
      <c r="G32" s="374"/>
      <c r="H32" s="251"/>
      <c r="I32" s="239"/>
      <c r="J32" s="240">
        <v>9</v>
      </c>
      <c r="K32" s="187"/>
      <c r="L32" s="187"/>
      <c r="M32" s="187"/>
      <c r="N32" s="187"/>
      <c r="O32" s="187"/>
      <c r="P32" s="187"/>
      <c r="Q32" s="943"/>
      <c r="R32" s="943"/>
      <c r="S32" s="943"/>
      <c r="T32" s="943"/>
      <c r="U32" s="943"/>
      <c r="V32" s="813"/>
      <c r="W32" s="962" t="s">
        <v>772</v>
      </c>
      <c r="X32" s="817">
        <f>IF(AE32&gt;7,SUM(LARGE(I32:V32,{1;2;3;4;5;6;7})),SUM(I32:V32))</f>
        <v>9</v>
      </c>
      <c r="Y32" s="676">
        <f t="shared" si="2"/>
        <v>9</v>
      </c>
      <c r="Z32" s="815">
        <f t="shared" si="3"/>
        <v>1</v>
      </c>
      <c r="AA32" s="819" t="str">
        <f t="shared" si="4"/>
        <v>-</v>
      </c>
      <c r="AB32" s="680" t="str">
        <f t="shared" si="5"/>
        <v>-</v>
      </c>
      <c r="AC32" s="242" t="str">
        <f t="shared" si="6"/>
        <v>-</v>
      </c>
      <c r="AD32" s="3181">
        <v>12</v>
      </c>
      <c r="AE32" s="243">
        <f t="shared" si="7"/>
        <v>1</v>
      </c>
      <c r="AF32" s="256">
        <f t="shared" si="0"/>
        <v>13</v>
      </c>
      <c r="AG32" s="696">
        <v>43007</v>
      </c>
      <c r="AH32" s="690"/>
      <c r="AI32" s="687">
        <v>94</v>
      </c>
      <c r="AJ32" s="688">
        <f t="shared" si="8"/>
        <v>103</v>
      </c>
      <c r="AK32" s="236">
        <f t="shared" si="9"/>
        <v>7.9230769230769234</v>
      </c>
    </row>
    <row r="33" spans="1:37" s="212" customFormat="1" ht="11.1" customHeight="1" x14ac:dyDescent="0.25">
      <c r="A33" s="666">
        <v>27</v>
      </c>
      <c r="B33" s="253"/>
      <c r="C33" s="250" t="s">
        <v>157</v>
      </c>
      <c r="D33" s="2745" t="str">
        <f>ROMAN(AH33,0)</f>
        <v/>
      </c>
      <c r="E33" s="2746"/>
      <c r="F33" s="3421"/>
      <c r="G33" s="283"/>
      <c r="H33" s="248"/>
      <c r="I33" s="239"/>
      <c r="J33" s="240"/>
      <c r="K33" s="187"/>
      <c r="L33" s="187"/>
      <c r="M33" s="187"/>
      <c r="N33" s="187">
        <v>8</v>
      </c>
      <c r="O33" s="187"/>
      <c r="P33" s="187"/>
      <c r="Q33" s="187"/>
      <c r="R33" s="187"/>
      <c r="S33" s="187"/>
      <c r="T33" s="187"/>
      <c r="U33" s="187"/>
      <c r="V33" s="812"/>
      <c r="W33" s="962" t="s">
        <v>772</v>
      </c>
      <c r="X33" s="817">
        <f>IF(AE33&gt;7,SUM(LARGE(I33:V33,{1;2;3;4;5;6;7})),SUM(I33:V33))</f>
        <v>8</v>
      </c>
      <c r="Y33" s="676">
        <f t="shared" si="2"/>
        <v>8</v>
      </c>
      <c r="Z33" s="815">
        <f t="shared" si="3"/>
        <v>1</v>
      </c>
      <c r="AA33" s="819" t="str">
        <f t="shared" si="4"/>
        <v>-</v>
      </c>
      <c r="AB33" s="680" t="str">
        <f t="shared" si="5"/>
        <v>-</v>
      </c>
      <c r="AC33" s="242" t="str">
        <f t="shared" si="6"/>
        <v>-</v>
      </c>
      <c r="AD33" s="700">
        <v>1</v>
      </c>
      <c r="AE33" s="243">
        <f t="shared" si="7"/>
        <v>1</v>
      </c>
      <c r="AF33" s="256">
        <f t="shared" si="0"/>
        <v>2</v>
      </c>
      <c r="AG33" s="697">
        <v>43105</v>
      </c>
      <c r="AH33" s="709"/>
      <c r="AI33" s="710">
        <v>0</v>
      </c>
      <c r="AJ33" s="688">
        <f t="shared" si="8"/>
        <v>8</v>
      </c>
      <c r="AK33" s="282">
        <f t="shared" si="9"/>
        <v>4</v>
      </c>
    </row>
    <row r="34" spans="1:37" s="212" customFormat="1" ht="11.1" customHeight="1" x14ac:dyDescent="0.25">
      <c r="A34" s="666">
        <v>28</v>
      </c>
      <c r="B34" s="244"/>
      <c r="C34" s="252" t="s">
        <v>191</v>
      </c>
      <c r="D34" s="2672" t="str">
        <f>ROMAN(AH34,0)</f>
        <v>III</v>
      </c>
      <c r="E34" s="2758"/>
      <c r="F34" s="3422"/>
      <c r="G34" s="374"/>
      <c r="H34" s="251"/>
      <c r="I34" s="239"/>
      <c r="J34" s="240"/>
      <c r="K34" s="187"/>
      <c r="L34" s="187"/>
      <c r="M34" s="187">
        <v>7</v>
      </c>
      <c r="N34" s="187"/>
      <c r="O34" s="187"/>
      <c r="P34" s="187"/>
      <c r="Q34" s="187"/>
      <c r="R34" s="187"/>
      <c r="S34" s="187"/>
      <c r="T34" s="187"/>
      <c r="U34" s="187"/>
      <c r="V34" s="812"/>
      <c r="W34" s="962" t="s">
        <v>772</v>
      </c>
      <c r="X34" s="817">
        <f>IF(AE34&gt;7,SUM(LARGE(I34:V34,{1;2;3;4;5;6;7})),SUM(I34:V34))</f>
        <v>7</v>
      </c>
      <c r="Y34" s="676">
        <f t="shared" si="2"/>
        <v>7</v>
      </c>
      <c r="Z34" s="815">
        <f t="shared" si="3"/>
        <v>1</v>
      </c>
      <c r="AA34" s="819" t="str">
        <f t="shared" si="4"/>
        <v>-</v>
      </c>
      <c r="AB34" s="680" t="str">
        <f t="shared" si="5"/>
        <v>-</v>
      </c>
      <c r="AC34" s="242" t="str">
        <f t="shared" si="6"/>
        <v>-</v>
      </c>
      <c r="AD34" s="3181">
        <v>16</v>
      </c>
      <c r="AE34" s="243">
        <f t="shared" si="7"/>
        <v>1</v>
      </c>
      <c r="AF34" s="256">
        <f t="shared" si="0"/>
        <v>17</v>
      </c>
      <c r="AG34" s="696">
        <v>43091</v>
      </c>
      <c r="AH34" s="690">
        <v>3</v>
      </c>
      <c r="AI34" s="687">
        <v>114</v>
      </c>
      <c r="AJ34" s="688">
        <f t="shared" si="8"/>
        <v>121</v>
      </c>
      <c r="AK34" s="236">
        <f t="shared" si="9"/>
        <v>7.117647058823529</v>
      </c>
    </row>
    <row r="35" spans="1:37" s="212" customFormat="1" ht="11.1" customHeight="1" x14ac:dyDescent="0.25">
      <c r="A35" s="666">
        <v>29</v>
      </c>
      <c r="B35" s="244"/>
      <c r="C35" s="252" t="s">
        <v>142</v>
      </c>
      <c r="D35" s="2672" t="str">
        <f>ROMAN(AH35,0)</f>
        <v>IV</v>
      </c>
      <c r="E35" s="2758"/>
      <c r="F35" s="3422"/>
      <c r="G35" s="2748"/>
      <c r="H35" s="251"/>
      <c r="I35" s="239"/>
      <c r="J35" s="240"/>
      <c r="K35" s="187"/>
      <c r="L35" s="187"/>
      <c r="M35" s="187">
        <v>4</v>
      </c>
      <c r="N35" s="187">
        <v>2</v>
      </c>
      <c r="O35" s="187"/>
      <c r="P35" s="187"/>
      <c r="Q35" s="943"/>
      <c r="R35" s="943"/>
      <c r="S35" s="943"/>
      <c r="T35" s="943"/>
      <c r="U35" s="943"/>
      <c r="V35" s="813"/>
      <c r="W35" s="962" t="s">
        <v>772</v>
      </c>
      <c r="X35" s="817">
        <f>IF(AE35&gt;7,SUM(LARGE(I35:V35,{1;2;3;4;5;6;7})),SUM(I35:V35))</f>
        <v>6</v>
      </c>
      <c r="Y35" s="676">
        <f t="shared" si="2"/>
        <v>3</v>
      </c>
      <c r="Z35" s="815">
        <f t="shared" si="3"/>
        <v>2</v>
      </c>
      <c r="AA35" s="819" t="str">
        <f t="shared" si="4"/>
        <v>-</v>
      </c>
      <c r="AB35" s="680" t="str">
        <f t="shared" si="5"/>
        <v>-</v>
      </c>
      <c r="AC35" s="242" t="str">
        <f t="shared" si="6"/>
        <v>-</v>
      </c>
      <c r="AD35" s="3181">
        <v>36</v>
      </c>
      <c r="AE35" s="243">
        <f t="shared" si="7"/>
        <v>2</v>
      </c>
      <c r="AF35" s="256">
        <f t="shared" si="0"/>
        <v>38</v>
      </c>
      <c r="AG35" s="696">
        <v>43105</v>
      </c>
      <c r="AH35" s="690">
        <v>4</v>
      </c>
      <c r="AI35" s="687">
        <v>239</v>
      </c>
      <c r="AJ35" s="688">
        <f t="shared" si="8"/>
        <v>245</v>
      </c>
      <c r="AK35" s="236">
        <f t="shared" si="9"/>
        <v>6.4473684210526319</v>
      </c>
    </row>
    <row r="36" spans="1:37" s="212" customFormat="1" ht="11.1" customHeight="1" x14ac:dyDescent="0.25">
      <c r="A36" s="666">
        <v>30</v>
      </c>
      <c r="B36" s="244"/>
      <c r="C36" s="250" t="s">
        <v>346</v>
      </c>
      <c r="D36" s="2745" t="str">
        <f>ROMAN(AH36,0)</f>
        <v/>
      </c>
      <c r="E36" s="2746"/>
      <c r="F36" s="3421"/>
      <c r="G36" s="2748"/>
      <c r="H36" s="251"/>
      <c r="I36" s="239"/>
      <c r="J36" s="240"/>
      <c r="K36" s="187"/>
      <c r="L36" s="187"/>
      <c r="M36" s="187"/>
      <c r="N36" s="187"/>
      <c r="O36" s="187"/>
      <c r="P36" s="187"/>
      <c r="Q36" s="943"/>
      <c r="R36" s="943"/>
      <c r="S36" s="943"/>
      <c r="T36" s="943">
        <v>5</v>
      </c>
      <c r="U36" s="943">
        <v>0</v>
      </c>
      <c r="V36" s="813"/>
      <c r="W36" s="962" t="s">
        <v>772</v>
      </c>
      <c r="X36" s="817">
        <f>IF(AE36&gt;7,SUM(LARGE(I36:V36,{1;2;3;4;5;6;7})),SUM(I36:V36))</f>
        <v>5</v>
      </c>
      <c r="Y36" s="676">
        <f t="shared" si="2"/>
        <v>2.5</v>
      </c>
      <c r="Z36" s="815">
        <f t="shared" si="3"/>
        <v>2</v>
      </c>
      <c r="AA36" s="819" t="str">
        <f t="shared" si="4"/>
        <v>-</v>
      </c>
      <c r="AB36" s="680" t="str">
        <f t="shared" si="5"/>
        <v>-</v>
      </c>
      <c r="AC36" s="242" t="str">
        <f t="shared" si="6"/>
        <v>-</v>
      </c>
      <c r="AD36" s="3181">
        <v>0</v>
      </c>
      <c r="AE36" s="243">
        <f t="shared" si="7"/>
        <v>2</v>
      </c>
      <c r="AF36" s="256">
        <f t="shared" si="0"/>
        <v>2</v>
      </c>
      <c r="AG36" s="696">
        <v>43259</v>
      </c>
      <c r="AH36" s="690"/>
      <c r="AI36" s="687">
        <v>0</v>
      </c>
      <c r="AJ36" s="688">
        <f t="shared" si="8"/>
        <v>5</v>
      </c>
      <c r="AK36" s="236">
        <f t="shared" si="9"/>
        <v>2.5</v>
      </c>
    </row>
    <row r="37" spans="1:37" s="212" customFormat="1" ht="11.1" customHeight="1" x14ac:dyDescent="0.25">
      <c r="A37" s="666">
        <v>31</v>
      </c>
      <c r="B37" s="244"/>
      <c r="C37" s="250" t="s">
        <v>310</v>
      </c>
      <c r="D37" s="2669"/>
      <c r="E37" s="2670"/>
      <c r="F37" s="3315"/>
      <c r="G37" s="374"/>
      <c r="H37" s="251"/>
      <c r="I37" s="239"/>
      <c r="J37" s="240"/>
      <c r="K37" s="187"/>
      <c r="L37" s="187"/>
      <c r="M37" s="187"/>
      <c r="N37" s="187"/>
      <c r="O37" s="187"/>
      <c r="P37" s="187"/>
      <c r="Q37" s="943"/>
      <c r="R37" s="943"/>
      <c r="S37" s="943"/>
      <c r="T37" s="943"/>
      <c r="U37" s="943"/>
      <c r="V37" s="943"/>
      <c r="W37" s="954"/>
      <c r="X37" s="817">
        <f>IF(AE37&gt;7,SUM(LARGE(I37:V37,{1;2;3;4;5;6;7})),SUM(I37:V37))</f>
        <v>0</v>
      </c>
      <c r="Y37" s="676" t="str">
        <f t="shared" si="2"/>
        <v>-</v>
      </c>
      <c r="Z37" s="815">
        <f t="shared" si="3"/>
        <v>0</v>
      </c>
      <c r="AA37" s="819" t="str">
        <f t="shared" si="4"/>
        <v>-</v>
      </c>
      <c r="AB37" s="680" t="str">
        <f t="shared" si="5"/>
        <v>-</v>
      </c>
      <c r="AC37" s="242" t="str">
        <f t="shared" si="6"/>
        <v>-</v>
      </c>
      <c r="AD37" s="3181">
        <v>1</v>
      </c>
      <c r="AE37" s="243">
        <f t="shared" si="7"/>
        <v>0</v>
      </c>
      <c r="AF37" s="256">
        <f t="shared" si="0"/>
        <v>1</v>
      </c>
      <c r="AG37" s="696">
        <v>42643</v>
      </c>
      <c r="AH37" s="690"/>
      <c r="AI37" s="687">
        <v>3</v>
      </c>
      <c r="AJ37" s="688">
        <f t="shared" si="8"/>
        <v>3</v>
      </c>
      <c r="AK37" s="236">
        <f t="shared" si="9"/>
        <v>3</v>
      </c>
    </row>
    <row r="38" spans="1:37" s="212" customFormat="1" ht="11.1" customHeight="1" x14ac:dyDescent="0.25">
      <c r="A38" s="666">
        <v>32</v>
      </c>
      <c r="B38" s="244"/>
      <c r="C38" s="250" t="s">
        <v>315</v>
      </c>
      <c r="D38" s="2669"/>
      <c r="E38" s="2670"/>
      <c r="F38" s="3315"/>
      <c r="G38" s="374"/>
      <c r="H38" s="251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954"/>
      <c r="X38" s="817">
        <f>IF(AE38&gt;7,SUM(LARGE(I38:V38,{1;2;3;4;5;6;7})),SUM(I38:V38))</f>
        <v>0</v>
      </c>
      <c r="Y38" s="676" t="str">
        <f t="shared" si="2"/>
        <v>-</v>
      </c>
      <c r="Z38" s="815">
        <f t="shared" si="3"/>
        <v>0</v>
      </c>
      <c r="AA38" s="819" t="str">
        <f t="shared" si="4"/>
        <v>-</v>
      </c>
      <c r="AB38" s="680" t="str">
        <f t="shared" si="5"/>
        <v>-</v>
      </c>
      <c r="AC38" s="242" t="str">
        <f t="shared" si="6"/>
        <v>-</v>
      </c>
      <c r="AD38" s="3181">
        <v>1</v>
      </c>
      <c r="AE38" s="243">
        <f t="shared" si="7"/>
        <v>0</v>
      </c>
      <c r="AF38" s="256">
        <f t="shared" si="0"/>
        <v>1</v>
      </c>
      <c r="AG38" s="696">
        <v>42902</v>
      </c>
      <c r="AH38" s="690"/>
      <c r="AI38" s="687">
        <v>4</v>
      </c>
      <c r="AJ38" s="688">
        <f t="shared" si="8"/>
        <v>4</v>
      </c>
      <c r="AK38" s="236">
        <f t="shared" si="9"/>
        <v>4</v>
      </c>
    </row>
    <row r="39" spans="1:37" s="212" customFormat="1" ht="11.1" customHeight="1" x14ac:dyDescent="0.25">
      <c r="A39" s="666">
        <v>33</v>
      </c>
      <c r="B39" s="244"/>
      <c r="C39" s="693" t="s">
        <v>210</v>
      </c>
      <c r="D39" s="3423" t="str">
        <f>ROMAN(AH39,0)</f>
        <v>I</v>
      </c>
      <c r="E39" s="3424"/>
      <c r="F39" s="3425"/>
      <c r="G39" s="374"/>
      <c r="H39" s="251"/>
      <c r="I39" s="239"/>
      <c r="J39" s="240"/>
      <c r="K39" s="187"/>
      <c r="L39" s="187"/>
      <c r="M39" s="187"/>
      <c r="N39" s="187"/>
      <c r="O39" s="187"/>
      <c r="P39" s="187"/>
      <c r="Q39" s="943"/>
      <c r="R39" s="943"/>
      <c r="S39" s="943"/>
      <c r="T39" s="943"/>
      <c r="U39" s="943"/>
      <c r="V39" s="943"/>
      <c r="W39" s="954"/>
      <c r="X39" s="817">
        <f>IF(AE39&gt;7,SUM(LARGE(I39:V39,{1;2;3;4;5;6;7})),SUM(I39:V39))</f>
        <v>0</v>
      </c>
      <c r="Y39" s="676" t="str">
        <f t="shared" si="2"/>
        <v>-</v>
      </c>
      <c r="Z39" s="815">
        <f t="shared" si="3"/>
        <v>0</v>
      </c>
      <c r="AA39" s="819" t="str">
        <f t="shared" si="4"/>
        <v>-</v>
      </c>
      <c r="AB39" s="680" t="str">
        <f t="shared" si="5"/>
        <v>-</v>
      </c>
      <c r="AC39" s="242" t="str">
        <f t="shared" si="6"/>
        <v>-</v>
      </c>
      <c r="AD39" s="3181">
        <v>9</v>
      </c>
      <c r="AE39" s="243">
        <f t="shared" si="7"/>
        <v>0</v>
      </c>
      <c r="AF39" s="256">
        <f t="shared" si="0"/>
        <v>9</v>
      </c>
      <c r="AG39" s="696">
        <v>42797</v>
      </c>
      <c r="AH39" s="690">
        <v>1</v>
      </c>
      <c r="AI39" s="687">
        <v>53</v>
      </c>
      <c r="AJ39" s="688">
        <f t="shared" ref="AJ39:AJ70" si="10">SUM(I39:V39)+AI39</f>
        <v>53</v>
      </c>
      <c r="AK39" s="236">
        <f t="shared" si="9"/>
        <v>5.8888888888888893</v>
      </c>
    </row>
    <row r="40" spans="1:37" s="212" customFormat="1" ht="11.1" customHeight="1" x14ac:dyDescent="0.25">
      <c r="A40" s="666">
        <v>34</v>
      </c>
      <c r="B40" s="244"/>
      <c r="C40" s="714" t="s">
        <v>57</v>
      </c>
      <c r="D40" s="2656" t="str">
        <f>ROMAN(AH40,0)</f>
        <v/>
      </c>
      <c r="E40" s="2657"/>
      <c r="F40" s="2757"/>
      <c r="G40" s="715"/>
      <c r="H40" s="251"/>
      <c r="I40" s="249"/>
      <c r="J40" s="852"/>
      <c r="K40" s="934"/>
      <c r="L40" s="934"/>
      <c r="M40" s="934"/>
      <c r="N40" s="934"/>
      <c r="O40" s="934"/>
      <c r="P40" s="934"/>
      <c r="Q40" s="934"/>
      <c r="R40" s="934"/>
      <c r="S40" s="934"/>
      <c r="T40" s="934"/>
      <c r="U40" s="934"/>
      <c r="V40" s="934"/>
      <c r="W40" s="955"/>
      <c r="X40" s="818">
        <f>IF(AE40&gt;7,SUM(LARGE(I40:V40,{1;2;3;4;5;6;7})),SUM(I40:V40))</f>
        <v>0</v>
      </c>
      <c r="Y40" s="822" t="str">
        <f t="shared" si="2"/>
        <v>-</v>
      </c>
      <c r="Z40" s="816">
        <f t="shared" si="3"/>
        <v>0</v>
      </c>
      <c r="AA40" s="820" t="str">
        <f t="shared" si="4"/>
        <v>-</v>
      </c>
      <c r="AB40" s="691" t="str">
        <f t="shared" si="5"/>
        <v>-</v>
      </c>
      <c r="AC40" s="673" t="str">
        <f t="shared" si="6"/>
        <v>-</v>
      </c>
      <c r="AD40" s="3127">
        <v>9</v>
      </c>
      <c r="AE40" s="725">
        <f t="shared" si="7"/>
        <v>0</v>
      </c>
      <c r="AF40" s="726">
        <f t="shared" si="0"/>
        <v>9</v>
      </c>
      <c r="AG40" s="727">
        <v>42797</v>
      </c>
      <c r="AH40" s="728"/>
      <c r="AI40" s="729">
        <v>40</v>
      </c>
      <c r="AJ40" s="730">
        <f t="shared" si="10"/>
        <v>40</v>
      </c>
      <c r="AK40" s="731">
        <f t="shared" si="9"/>
        <v>4.4444444444444446</v>
      </c>
    </row>
    <row r="41" spans="1:37" s="212" customFormat="1" ht="11.1" customHeight="1" x14ac:dyDescent="0.25">
      <c r="A41" s="666">
        <v>35</v>
      </c>
      <c r="B41" s="244"/>
      <c r="C41" s="714" t="s">
        <v>311</v>
      </c>
      <c r="D41" s="2656"/>
      <c r="E41" s="2657"/>
      <c r="F41" s="2757"/>
      <c r="G41" s="715"/>
      <c r="H41" s="251"/>
      <c r="I41" s="249"/>
      <c r="J41" s="852"/>
      <c r="K41" s="934"/>
      <c r="L41" s="934"/>
      <c r="M41" s="934"/>
      <c r="N41" s="934"/>
      <c r="O41" s="934"/>
      <c r="P41" s="934"/>
      <c r="Q41" s="944"/>
      <c r="R41" s="944"/>
      <c r="S41" s="944"/>
      <c r="T41" s="944"/>
      <c r="U41" s="944"/>
      <c r="V41" s="944"/>
      <c r="W41" s="955"/>
      <c r="X41" s="818">
        <f>IF(AE41&gt;7,SUM(LARGE(I41:V41,{1;2;3;4;5;6;7})),SUM(I41:V41))</f>
        <v>0</v>
      </c>
      <c r="Y41" s="822" t="str">
        <f t="shared" si="2"/>
        <v>-</v>
      </c>
      <c r="Z41" s="816">
        <f t="shared" si="3"/>
        <v>0</v>
      </c>
      <c r="AA41" s="820" t="str">
        <f t="shared" si="4"/>
        <v>-</v>
      </c>
      <c r="AB41" s="691" t="str">
        <f t="shared" si="5"/>
        <v>-</v>
      </c>
      <c r="AC41" s="673" t="str">
        <f t="shared" si="6"/>
        <v>-</v>
      </c>
      <c r="AD41" s="3127">
        <v>1</v>
      </c>
      <c r="AE41" s="725">
        <f t="shared" si="7"/>
        <v>0</v>
      </c>
      <c r="AF41" s="726">
        <f t="shared" si="0"/>
        <v>1</v>
      </c>
      <c r="AG41" s="727">
        <v>42643</v>
      </c>
      <c r="AH41" s="728"/>
      <c r="AI41" s="729">
        <v>0</v>
      </c>
      <c r="AJ41" s="730">
        <f t="shared" si="10"/>
        <v>0</v>
      </c>
      <c r="AK41" s="731">
        <f t="shared" si="9"/>
        <v>0</v>
      </c>
    </row>
    <row r="42" spans="1:37" s="212" customFormat="1" ht="11.1" customHeight="1" thickBot="1" x14ac:dyDescent="0.3">
      <c r="A42" s="666">
        <v>36</v>
      </c>
      <c r="B42" s="244"/>
      <c r="C42" s="937" t="s">
        <v>297</v>
      </c>
      <c r="D42" s="3426" t="str">
        <f>ROMAN(AH42,0)</f>
        <v>I</v>
      </c>
      <c r="E42" s="3427"/>
      <c r="F42" s="3428"/>
      <c r="G42" s="836"/>
      <c r="H42" s="251"/>
      <c r="I42" s="837"/>
      <c r="J42" s="853"/>
      <c r="K42" s="935"/>
      <c r="L42" s="935"/>
      <c r="M42" s="935"/>
      <c r="N42" s="935"/>
      <c r="O42" s="935"/>
      <c r="P42" s="935"/>
      <c r="Q42" s="945"/>
      <c r="R42" s="945"/>
      <c r="S42" s="945"/>
      <c r="T42" s="945"/>
      <c r="U42" s="945"/>
      <c r="V42" s="945"/>
      <c r="W42" s="956"/>
      <c r="X42" s="847">
        <f>IF(AE42&gt;7,SUM(LARGE(I42:V42,{1;2;3;4;5;6;7})),SUM(I42:V42))</f>
        <v>0</v>
      </c>
      <c r="Y42" s="838" t="str">
        <f t="shared" si="2"/>
        <v>-</v>
      </c>
      <c r="Z42" s="848">
        <f t="shared" si="3"/>
        <v>0</v>
      </c>
      <c r="AA42" s="849" t="str">
        <f t="shared" si="4"/>
        <v>-</v>
      </c>
      <c r="AB42" s="850" t="str">
        <f t="shared" si="5"/>
        <v>-</v>
      </c>
      <c r="AC42" s="839" t="str">
        <f t="shared" si="6"/>
        <v>-</v>
      </c>
      <c r="AD42" s="3195">
        <v>6</v>
      </c>
      <c r="AE42" s="840">
        <f t="shared" si="7"/>
        <v>0</v>
      </c>
      <c r="AF42" s="841">
        <f t="shared" si="0"/>
        <v>6</v>
      </c>
      <c r="AG42" s="842">
        <v>42720</v>
      </c>
      <c r="AH42" s="843">
        <v>1</v>
      </c>
      <c r="AI42" s="844">
        <v>52</v>
      </c>
      <c r="AJ42" s="845">
        <f t="shared" si="10"/>
        <v>52</v>
      </c>
      <c r="AK42" s="846">
        <f t="shared" si="9"/>
        <v>8.6666666666666661</v>
      </c>
    </row>
    <row r="43" spans="1:37" s="212" customFormat="1" ht="11.1" customHeight="1" x14ac:dyDescent="0.25">
      <c r="A43" s="666">
        <v>37</v>
      </c>
      <c r="B43" s="244"/>
      <c r="C43" s="823" t="s">
        <v>293</v>
      </c>
      <c r="D43" s="3325"/>
      <c r="E43" s="3221"/>
      <c r="F43" s="3326"/>
      <c r="G43" s="258"/>
      <c r="H43" s="251"/>
      <c r="I43" s="824"/>
      <c r="J43" s="825"/>
      <c r="K43" s="826"/>
      <c r="L43" s="826"/>
      <c r="M43" s="826"/>
      <c r="N43" s="826"/>
      <c r="O43" s="826"/>
      <c r="P43" s="826"/>
      <c r="Q43" s="826"/>
      <c r="R43" s="826"/>
      <c r="S43" s="826"/>
      <c r="T43" s="826"/>
      <c r="U43" s="826"/>
      <c r="V43" s="826"/>
      <c r="W43" s="827"/>
      <c r="X43" s="806"/>
      <c r="Y43" s="807"/>
      <c r="Z43" s="808"/>
      <c r="AA43" s="692"/>
      <c r="AB43" s="802"/>
      <c r="AC43" s="828"/>
      <c r="AD43" s="3179">
        <v>1</v>
      </c>
      <c r="AE43" s="829"/>
      <c r="AF43" s="830">
        <f t="shared" si="0"/>
        <v>1</v>
      </c>
      <c r="AG43" s="831">
        <v>42367</v>
      </c>
      <c r="AH43" s="832"/>
      <c r="AI43" s="833">
        <v>3</v>
      </c>
      <c r="AJ43" s="834">
        <f t="shared" si="10"/>
        <v>3</v>
      </c>
      <c r="AK43" s="835">
        <f t="shared" si="9"/>
        <v>3</v>
      </c>
    </row>
    <row r="44" spans="1:37" s="212" customFormat="1" ht="11.1" customHeight="1" x14ac:dyDescent="0.25">
      <c r="A44" s="666">
        <v>38</v>
      </c>
      <c r="B44" s="244"/>
      <c r="C44" s="250" t="s">
        <v>126</v>
      </c>
      <c r="D44" s="2745" t="str">
        <f>ROMAN(AH44,0)</f>
        <v/>
      </c>
      <c r="E44" s="2746"/>
      <c r="F44" s="2747"/>
      <c r="G44" s="255"/>
      <c r="H44" s="251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665"/>
      <c r="X44" s="675"/>
      <c r="Y44" s="676"/>
      <c r="Z44" s="677"/>
      <c r="AA44" s="678"/>
      <c r="AB44" s="241"/>
      <c r="AC44" s="242"/>
      <c r="AD44" s="3181">
        <v>5</v>
      </c>
      <c r="AE44" s="243"/>
      <c r="AF44" s="256">
        <f t="shared" si="0"/>
        <v>5</v>
      </c>
      <c r="AG44" s="696">
        <v>42356</v>
      </c>
      <c r="AH44" s="690"/>
      <c r="AI44" s="687">
        <v>24</v>
      </c>
      <c r="AJ44" s="688">
        <f t="shared" si="10"/>
        <v>24</v>
      </c>
      <c r="AK44" s="236">
        <f t="shared" si="9"/>
        <v>4.8</v>
      </c>
    </row>
    <row r="45" spans="1:37" s="254" customFormat="1" ht="11.1" customHeight="1" x14ac:dyDescent="0.25">
      <c r="A45" s="666">
        <v>39</v>
      </c>
      <c r="B45" s="253"/>
      <c r="C45" s="250" t="s">
        <v>86</v>
      </c>
      <c r="D45" s="2669" t="str">
        <f>ROMAN(AH45,0)</f>
        <v/>
      </c>
      <c r="E45" s="2670"/>
      <c r="F45" s="2761"/>
      <c r="G45" s="374"/>
      <c r="H45" s="251"/>
      <c r="I45" s="239"/>
      <c r="J45" s="240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376"/>
      <c r="X45" s="675"/>
      <c r="Y45" s="676"/>
      <c r="Z45" s="677"/>
      <c r="AA45" s="678"/>
      <c r="AB45" s="241"/>
      <c r="AC45" s="242"/>
      <c r="AD45" s="3181">
        <v>8</v>
      </c>
      <c r="AE45" s="243"/>
      <c r="AF45" s="256">
        <f t="shared" si="0"/>
        <v>8</v>
      </c>
      <c r="AG45" s="696">
        <v>42174</v>
      </c>
      <c r="AH45" s="690"/>
      <c r="AI45" s="687">
        <v>51</v>
      </c>
      <c r="AJ45" s="688">
        <f t="shared" si="10"/>
        <v>51</v>
      </c>
      <c r="AK45" s="236">
        <f t="shared" si="9"/>
        <v>6.375</v>
      </c>
    </row>
    <row r="46" spans="1:37" s="254" customFormat="1" ht="11.1" customHeight="1" x14ac:dyDescent="0.25">
      <c r="A46" s="666">
        <v>40</v>
      </c>
      <c r="B46" s="244"/>
      <c r="C46" s="252" t="s">
        <v>139</v>
      </c>
      <c r="D46" s="2672" t="str">
        <f>ROMAN(AH46,0)</f>
        <v>IV</v>
      </c>
      <c r="E46" s="2758"/>
      <c r="F46" s="2759"/>
      <c r="G46" s="374"/>
      <c r="H46" s="251"/>
      <c r="I46" s="239"/>
      <c r="J46" s="240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376"/>
      <c r="X46" s="675"/>
      <c r="Y46" s="676"/>
      <c r="Z46" s="677"/>
      <c r="AA46" s="678"/>
      <c r="AB46" s="241"/>
      <c r="AC46" s="242"/>
      <c r="AD46" s="3181">
        <v>28</v>
      </c>
      <c r="AE46" s="243"/>
      <c r="AF46" s="256">
        <f t="shared" si="0"/>
        <v>28</v>
      </c>
      <c r="AG46" s="696">
        <v>42104</v>
      </c>
      <c r="AH46" s="690">
        <v>4</v>
      </c>
      <c r="AI46" s="687">
        <v>199</v>
      </c>
      <c r="AJ46" s="688">
        <f t="shared" si="10"/>
        <v>199</v>
      </c>
      <c r="AK46" s="236">
        <f t="shared" si="9"/>
        <v>7.1071428571428568</v>
      </c>
    </row>
    <row r="47" spans="1:37" s="254" customFormat="1" ht="11.1" customHeight="1" x14ac:dyDescent="0.25">
      <c r="A47" s="666">
        <v>41</v>
      </c>
      <c r="B47" s="244"/>
      <c r="C47" s="250" t="s">
        <v>264</v>
      </c>
      <c r="D47" s="2669"/>
      <c r="E47" s="2670"/>
      <c r="F47" s="2671"/>
      <c r="G47" s="374"/>
      <c r="H47" s="251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376"/>
      <c r="X47" s="675"/>
      <c r="Y47" s="676"/>
      <c r="Z47" s="677"/>
      <c r="AA47" s="678"/>
      <c r="AB47" s="241"/>
      <c r="AC47" s="242"/>
      <c r="AD47" s="3181">
        <v>1</v>
      </c>
      <c r="AE47" s="243"/>
      <c r="AF47" s="256">
        <f t="shared" si="0"/>
        <v>1</v>
      </c>
      <c r="AG47" s="696">
        <v>42062</v>
      </c>
      <c r="AH47" s="690"/>
      <c r="AI47" s="687">
        <v>6</v>
      </c>
      <c r="AJ47" s="688">
        <f t="shared" si="10"/>
        <v>6</v>
      </c>
      <c r="AK47" s="236">
        <f t="shared" si="9"/>
        <v>6</v>
      </c>
    </row>
    <row r="48" spans="1:37" s="254" customFormat="1" ht="11.1" customHeight="1" x14ac:dyDescent="0.25">
      <c r="A48" s="666">
        <v>42</v>
      </c>
      <c r="B48" s="244"/>
      <c r="C48" s="246" t="s">
        <v>153</v>
      </c>
      <c r="D48" s="2652" t="str">
        <f>ROMAN(AH48,0)</f>
        <v>I</v>
      </c>
      <c r="E48" s="2653"/>
      <c r="F48" s="2654"/>
      <c r="G48" s="374"/>
      <c r="H48" s="251"/>
      <c r="I48" s="239"/>
      <c r="J48" s="240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376"/>
      <c r="X48" s="675"/>
      <c r="Y48" s="676"/>
      <c r="Z48" s="677"/>
      <c r="AA48" s="678"/>
      <c r="AB48" s="241"/>
      <c r="AC48" s="242"/>
      <c r="AD48" s="3181">
        <v>15</v>
      </c>
      <c r="AE48" s="243"/>
      <c r="AF48" s="256">
        <f t="shared" si="0"/>
        <v>15</v>
      </c>
      <c r="AG48" s="696">
        <v>42034</v>
      </c>
      <c r="AH48" s="690">
        <v>1</v>
      </c>
      <c r="AI48" s="687">
        <v>87</v>
      </c>
      <c r="AJ48" s="688">
        <f t="shared" si="10"/>
        <v>87</v>
      </c>
      <c r="AK48" s="236">
        <f t="shared" si="9"/>
        <v>5.8</v>
      </c>
    </row>
    <row r="49" spans="1:37" s="254" customFormat="1" ht="11.1" customHeight="1" x14ac:dyDescent="0.25">
      <c r="A49" s="666">
        <v>43</v>
      </c>
      <c r="B49" s="244"/>
      <c r="C49" s="250" t="s">
        <v>61</v>
      </c>
      <c r="D49" s="2669" t="str">
        <f>ROMAN(AH49,0)</f>
        <v/>
      </c>
      <c r="E49" s="2670"/>
      <c r="F49" s="2761"/>
      <c r="G49" s="374"/>
      <c r="H49" s="251"/>
      <c r="I49" s="239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376"/>
      <c r="X49" s="675"/>
      <c r="Y49" s="676"/>
      <c r="Z49" s="677"/>
      <c r="AA49" s="678"/>
      <c r="AB49" s="241"/>
      <c r="AC49" s="242"/>
      <c r="AD49" s="3181">
        <v>18</v>
      </c>
      <c r="AE49" s="243"/>
      <c r="AF49" s="256">
        <f t="shared" si="0"/>
        <v>18</v>
      </c>
      <c r="AG49" s="696">
        <v>41996</v>
      </c>
      <c r="AH49" s="690"/>
      <c r="AI49" s="687">
        <v>102</v>
      </c>
      <c r="AJ49" s="688">
        <f t="shared" si="10"/>
        <v>102</v>
      </c>
      <c r="AK49" s="236">
        <f t="shared" si="9"/>
        <v>5.666666666666667</v>
      </c>
    </row>
    <row r="50" spans="1:37" s="254" customFormat="1" ht="11.1" customHeight="1" x14ac:dyDescent="0.25">
      <c r="A50" s="666">
        <v>44</v>
      </c>
      <c r="B50" s="237"/>
      <c r="C50" s="487" t="s">
        <v>196</v>
      </c>
      <c r="D50" s="2649" t="str">
        <f>ROMAN(AH50,0)</f>
        <v>III</v>
      </c>
      <c r="E50" s="3202" t="s">
        <v>156</v>
      </c>
      <c r="F50" s="3203"/>
      <c r="G50" s="374"/>
      <c r="H50" s="251"/>
      <c r="I50" s="239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70"/>
      <c r="X50" s="675"/>
      <c r="Y50" s="676"/>
      <c r="Z50" s="677"/>
      <c r="AA50" s="678"/>
      <c r="AB50" s="241"/>
      <c r="AC50" s="242"/>
      <c r="AD50" s="3181">
        <v>13</v>
      </c>
      <c r="AE50" s="243"/>
      <c r="AF50" s="256">
        <f t="shared" si="0"/>
        <v>13</v>
      </c>
      <c r="AG50" s="696">
        <v>41996</v>
      </c>
      <c r="AH50" s="690">
        <v>3</v>
      </c>
      <c r="AI50" s="687">
        <v>128</v>
      </c>
      <c r="AJ50" s="688">
        <f t="shared" si="10"/>
        <v>128</v>
      </c>
      <c r="AK50" s="264">
        <f t="shared" si="9"/>
        <v>9.8461538461538467</v>
      </c>
    </row>
    <row r="51" spans="1:37" s="254" customFormat="1" ht="11.1" customHeight="1" x14ac:dyDescent="0.25">
      <c r="A51" s="666">
        <v>45</v>
      </c>
      <c r="B51" s="244"/>
      <c r="C51" s="250" t="s">
        <v>262</v>
      </c>
      <c r="D51" s="2669"/>
      <c r="E51" s="3204"/>
      <c r="F51" s="2761"/>
      <c r="G51" s="374"/>
      <c r="H51" s="251"/>
      <c r="I51" s="239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376"/>
      <c r="X51" s="675"/>
      <c r="Y51" s="676"/>
      <c r="Z51" s="677"/>
      <c r="AA51" s="678"/>
      <c r="AB51" s="241"/>
      <c r="AC51" s="242"/>
      <c r="AD51" s="3181">
        <v>1</v>
      </c>
      <c r="AE51" s="243"/>
      <c r="AF51" s="256">
        <f t="shared" si="0"/>
        <v>1</v>
      </c>
      <c r="AG51" s="696">
        <v>41996</v>
      </c>
      <c r="AH51" s="690"/>
      <c r="AI51" s="687">
        <v>2</v>
      </c>
      <c r="AJ51" s="688">
        <f t="shared" si="10"/>
        <v>2</v>
      </c>
      <c r="AK51" s="236">
        <f t="shared" si="9"/>
        <v>2</v>
      </c>
    </row>
    <row r="52" spans="1:37" s="254" customFormat="1" ht="11.1" customHeight="1" x14ac:dyDescent="0.25">
      <c r="A52" s="666">
        <v>46</v>
      </c>
      <c r="B52" s="244"/>
      <c r="C52" s="250" t="s">
        <v>236</v>
      </c>
      <c r="D52" s="2669"/>
      <c r="E52" s="2670"/>
      <c r="F52" s="2671"/>
      <c r="G52" s="374"/>
      <c r="H52" s="251"/>
      <c r="I52" s="239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376"/>
      <c r="X52" s="675"/>
      <c r="Y52" s="676"/>
      <c r="Z52" s="677"/>
      <c r="AA52" s="678"/>
      <c r="AB52" s="241"/>
      <c r="AC52" s="242"/>
      <c r="AD52" s="3181">
        <v>1</v>
      </c>
      <c r="AE52" s="243"/>
      <c r="AF52" s="256">
        <f t="shared" si="0"/>
        <v>1</v>
      </c>
      <c r="AG52" s="696">
        <v>41943</v>
      </c>
      <c r="AH52" s="690"/>
      <c r="AI52" s="687">
        <v>12</v>
      </c>
      <c r="AJ52" s="688">
        <f t="shared" si="10"/>
        <v>12</v>
      </c>
      <c r="AK52" s="236">
        <f t="shared" si="9"/>
        <v>12</v>
      </c>
    </row>
    <row r="53" spans="1:37" s="254" customFormat="1" ht="11.1" customHeight="1" x14ac:dyDescent="0.25">
      <c r="A53" s="666">
        <v>47</v>
      </c>
      <c r="B53" s="244"/>
      <c r="C53" s="252" t="s">
        <v>134</v>
      </c>
      <c r="D53" s="2672" t="str">
        <f>ROMAN(AH53,0)</f>
        <v>II</v>
      </c>
      <c r="E53" s="2758"/>
      <c r="F53" s="2759"/>
      <c r="G53" s="374"/>
      <c r="H53" s="251"/>
      <c r="I53" s="239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376"/>
      <c r="X53" s="675"/>
      <c r="Y53" s="676"/>
      <c r="Z53" s="677"/>
      <c r="AA53" s="678"/>
      <c r="AB53" s="241"/>
      <c r="AC53" s="242"/>
      <c r="AD53" s="3181">
        <v>7</v>
      </c>
      <c r="AE53" s="243"/>
      <c r="AF53" s="256">
        <f t="shared" si="0"/>
        <v>7</v>
      </c>
      <c r="AG53" s="696">
        <v>41880</v>
      </c>
      <c r="AH53" s="690">
        <v>2</v>
      </c>
      <c r="AI53" s="687">
        <v>40</v>
      </c>
      <c r="AJ53" s="688">
        <f t="shared" si="10"/>
        <v>40</v>
      </c>
      <c r="AK53" s="236">
        <f t="shared" si="9"/>
        <v>5.7142857142857144</v>
      </c>
    </row>
    <row r="54" spans="1:37" s="254" customFormat="1" ht="11.1" customHeight="1" x14ac:dyDescent="0.25">
      <c r="A54" s="666">
        <v>48</v>
      </c>
      <c r="B54" s="244"/>
      <c r="C54" s="250" t="s">
        <v>218</v>
      </c>
      <c r="D54" s="2669"/>
      <c r="E54" s="2670"/>
      <c r="F54" s="2671"/>
      <c r="G54" s="374"/>
      <c r="H54" s="251"/>
      <c r="I54" s="239"/>
      <c r="J54" s="240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376"/>
      <c r="X54" s="675"/>
      <c r="Y54" s="676"/>
      <c r="Z54" s="677"/>
      <c r="AA54" s="678"/>
      <c r="AB54" s="241"/>
      <c r="AC54" s="681"/>
      <c r="AD54" s="3181">
        <v>1</v>
      </c>
      <c r="AE54" s="243"/>
      <c r="AF54" s="256">
        <f t="shared" si="0"/>
        <v>1</v>
      </c>
      <c r="AG54" s="696">
        <v>41880</v>
      </c>
      <c r="AH54" s="690"/>
      <c r="AI54" s="687">
        <v>2</v>
      </c>
      <c r="AJ54" s="688">
        <f t="shared" si="10"/>
        <v>2</v>
      </c>
      <c r="AK54" s="236">
        <f t="shared" si="9"/>
        <v>2</v>
      </c>
    </row>
    <row r="55" spans="1:37" s="254" customFormat="1" ht="11.1" customHeight="1" x14ac:dyDescent="0.25">
      <c r="A55" s="666">
        <v>49</v>
      </c>
      <c r="B55" s="253"/>
      <c r="C55" s="957" t="s">
        <v>222</v>
      </c>
      <c r="D55" s="2652" t="str">
        <f>ROMAN(AH55,0)</f>
        <v>I</v>
      </c>
      <c r="E55" s="2880"/>
      <c r="F55" s="3230"/>
      <c r="G55" s="255"/>
      <c r="H55" s="248"/>
      <c r="I55" s="239"/>
      <c r="J55" s="240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266"/>
      <c r="X55" s="675"/>
      <c r="Y55" s="676"/>
      <c r="Z55" s="677"/>
      <c r="AA55" s="678"/>
      <c r="AB55" s="262"/>
      <c r="AC55" s="267"/>
      <c r="AD55" s="3181">
        <v>1</v>
      </c>
      <c r="AE55" s="243"/>
      <c r="AF55" s="256">
        <f t="shared" si="0"/>
        <v>1</v>
      </c>
      <c r="AG55" s="696">
        <v>41782</v>
      </c>
      <c r="AH55" s="690">
        <v>1</v>
      </c>
      <c r="AI55" s="687">
        <v>12</v>
      </c>
      <c r="AJ55" s="688">
        <f t="shared" si="10"/>
        <v>12</v>
      </c>
      <c r="AK55" s="236">
        <f t="shared" si="9"/>
        <v>12</v>
      </c>
    </row>
    <row r="56" spans="1:37" s="254" customFormat="1" ht="11.1" customHeight="1" x14ac:dyDescent="0.25">
      <c r="A56" s="666">
        <v>50</v>
      </c>
      <c r="B56" s="244"/>
      <c r="C56" s="786" t="s">
        <v>227</v>
      </c>
      <c r="D56" s="2652" t="str">
        <f>ROMAN(AH56,0)</f>
        <v>I</v>
      </c>
      <c r="E56" s="3429"/>
      <c r="F56" s="3430"/>
      <c r="G56" s="255"/>
      <c r="H56" s="251"/>
      <c r="I56" s="239"/>
      <c r="J56" s="240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376"/>
      <c r="X56" s="675"/>
      <c r="Y56" s="676"/>
      <c r="Z56" s="677"/>
      <c r="AA56" s="678"/>
      <c r="AB56" s="241"/>
      <c r="AC56" s="681"/>
      <c r="AD56" s="3181">
        <v>29</v>
      </c>
      <c r="AE56" s="243"/>
      <c r="AF56" s="256">
        <f t="shared" si="0"/>
        <v>29</v>
      </c>
      <c r="AG56" s="696">
        <v>41698</v>
      </c>
      <c r="AH56" s="690">
        <v>1</v>
      </c>
      <c r="AI56" s="687">
        <v>163</v>
      </c>
      <c r="AJ56" s="688">
        <f t="shared" si="10"/>
        <v>163</v>
      </c>
      <c r="AK56" s="236">
        <f t="shared" si="9"/>
        <v>5.6206896551724137</v>
      </c>
    </row>
    <row r="57" spans="1:37" s="254" customFormat="1" ht="11.1" customHeight="1" x14ac:dyDescent="0.25">
      <c r="A57" s="666">
        <v>51</v>
      </c>
      <c r="B57" s="244"/>
      <c r="C57" s="669" t="s">
        <v>136</v>
      </c>
      <c r="D57" s="2645" t="str">
        <f>ROMAN(AH57,0)</f>
        <v>IV</v>
      </c>
      <c r="E57" s="2646"/>
      <c r="F57" s="3431" t="s">
        <v>156</v>
      </c>
      <c r="G57" s="255"/>
      <c r="H57" s="251"/>
      <c r="I57" s="239"/>
      <c r="J57" s="240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376"/>
      <c r="X57" s="675"/>
      <c r="Y57" s="676"/>
      <c r="Z57" s="677"/>
      <c r="AA57" s="678"/>
      <c r="AB57" s="241"/>
      <c r="AC57" s="681"/>
      <c r="AD57" s="3181">
        <v>21</v>
      </c>
      <c r="AE57" s="243"/>
      <c r="AF57" s="256">
        <f t="shared" si="0"/>
        <v>21</v>
      </c>
      <c r="AG57" s="696">
        <v>41670</v>
      </c>
      <c r="AH57" s="690">
        <v>4</v>
      </c>
      <c r="AI57" s="687">
        <v>134</v>
      </c>
      <c r="AJ57" s="688">
        <f t="shared" si="10"/>
        <v>134</v>
      </c>
      <c r="AK57" s="672">
        <f t="shared" si="9"/>
        <v>6.3809523809523814</v>
      </c>
    </row>
    <row r="58" spans="1:37" s="212" customFormat="1" ht="11.1" customHeight="1" x14ac:dyDescent="0.25">
      <c r="A58" s="666">
        <v>52</v>
      </c>
      <c r="B58" s="237"/>
      <c r="C58" s="246" t="s">
        <v>137</v>
      </c>
      <c r="D58" s="2652" t="str">
        <f>ROMAN(AH58,0)</f>
        <v>I</v>
      </c>
      <c r="E58" s="2653"/>
      <c r="F58" s="3335"/>
      <c r="G58" s="255"/>
      <c r="H58" s="251"/>
      <c r="I58" s="239"/>
      <c r="J58" s="240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376"/>
      <c r="X58" s="675"/>
      <c r="Y58" s="676"/>
      <c r="Z58" s="677"/>
      <c r="AA58" s="678"/>
      <c r="AB58" s="241"/>
      <c r="AC58" s="681"/>
      <c r="AD58" s="3181">
        <v>4</v>
      </c>
      <c r="AE58" s="243"/>
      <c r="AF58" s="256">
        <f t="shared" si="0"/>
        <v>4</v>
      </c>
      <c r="AG58" s="696">
        <v>41607</v>
      </c>
      <c r="AH58" s="690">
        <v>1</v>
      </c>
      <c r="AI58" s="687">
        <v>24</v>
      </c>
      <c r="AJ58" s="688">
        <f t="shared" si="10"/>
        <v>24</v>
      </c>
      <c r="AK58" s="672">
        <f t="shared" si="9"/>
        <v>6</v>
      </c>
    </row>
    <row r="59" spans="1:37" s="212" customFormat="1" ht="11.1" customHeight="1" x14ac:dyDescent="0.2">
      <c r="A59" s="666">
        <v>53</v>
      </c>
      <c r="B59" s="253"/>
      <c r="C59" s="250" t="s">
        <v>205</v>
      </c>
      <c r="D59" s="2669"/>
      <c r="E59" s="2670"/>
      <c r="F59" s="2808"/>
      <c r="G59" s="255"/>
      <c r="H59" s="251"/>
      <c r="I59" s="239"/>
      <c r="J59" s="240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694"/>
      <c r="X59" s="675"/>
      <c r="Y59" s="676"/>
      <c r="Z59" s="677"/>
      <c r="AA59" s="678"/>
      <c r="AB59" s="241"/>
      <c r="AC59" s="681"/>
      <c r="AD59" s="3181">
        <v>1</v>
      </c>
      <c r="AE59" s="243"/>
      <c r="AF59" s="256">
        <f t="shared" si="0"/>
        <v>1</v>
      </c>
      <c r="AG59" s="696">
        <v>41607</v>
      </c>
      <c r="AH59" s="690"/>
      <c r="AI59" s="687">
        <v>5</v>
      </c>
      <c r="AJ59" s="688">
        <f t="shared" si="10"/>
        <v>5</v>
      </c>
      <c r="AK59" s="672">
        <f t="shared" si="9"/>
        <v>5</v>
      </c>
    </row>
    <row r="60" spans="1:37" s="212" customFormat="1" ht="11.1" customHeight="1" x14ac:dyDescent="0.25">
      <c r="A60" s="666">
        <v>54</v>
      </c>
      <c r="B60" s="253"/>
      <c r="C60" s="257" t="s">
        <v>65</v>
      </c>
      <c r="D60" s="2784" t="str">
        <f t="shared" ref="D60:D75" si="11">ROMAN(AH60,0)</f>
        <v/>
      </c>
      <c r="E60" s="3221"/>
      <c r="F60" s="3222"/>
      <c r="G60" s="258"/>
      <c r="H60" s="248"/>
      <c r="I60" s="239"/>
      <c r="J60" s="240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276"/>
      <c r="X60" s="806"/>
      <c r="Y60" s="807"/>
      <c r="Z60" s="808"/>
      <c r="AA60" s="692"/>
      <c r="AB60" s="939"/>
      <c r="AC60" s="941"/>
      <c r="AD60" s="3179">
        <v>2</v>
      </c>
      <c r="AE60" s="243"/>
      <c r="AF60" s="256">
        <f t="shared" si="0"/>
        <v>2</v>
      </c>
      <c r="AG60" s="697">
        <v>41432</v>
      </c>
      <c r="AH60" s="690"/>
      <c r="AI60" s="687">
        <v>10</v>
      </c>
      <c r="AJ60" s="688">
        <f t="shared" si="10"/>
        <v>10</v>
      </c>
      <c r="AK60" s="236">
        <f t="shared" si="9"/>
        <v>5</v>
      </c>
    </row>
    <row r="61" spans="1:37" s="212" customFormat="1" ht="11.1" customHeight="1" x14ac:dyDescent="0.25">
      <c r="A61" s="666">
        <v>55</v>
      </c>
      <c r="B61" s="253"/>
      <c r="C61" s="259" t="s">
        <v>169</v>
      </c>
      <c r="D61" s="2846" t="str">
        <f t="shared" si="11"/>
        <v/>
      </c>
      <c r="E61" s="2746"/>
      <c r="F61" s="2951"/>
      <c r="G61" s="279"/>
      <c r="H61" s="248"/>
      <c r="I61" s="239"/>
      <c r="J61" s="240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280"/>
      <c r="X61" s="675"/>
      <c r="Y61" s="676"/>
      <c r="Z61" s="677"/>
      <c r="AA61" s="678"/>
      <c r="AB61" s="683"/>
      <c r="AC61" s="281"/>
      <c r="AD61" s="700">
        <v>1</v>
      </c>
      <c r="AE61" s="701"/>
      <c r="AF61" s="256">
        <f t="shared" si="0"/>
        <v>1</v>
      </c>
      <c r="AG61" s="697">
        <v>41432</v>
      </c>
      <c r="AH61" s="709"/>
      <c r="AI61" s="710">
        <v>4</v>
      </c>
      <c r="AJ61" s="688">
        <f t="shared" si="10"/>
        <v>4</v>
      </c>
      <c r="AK61" s="282">
        <f t="shared" si="9"/>
        <v>4</v>
      </c>
    </row>
    <row r="62" spans="1:37" s="212" customFormat="1" ht="11.1" customHeight="1" x14ac:dyDescent="0.25">
      <c r="A62" s="666">
        <v>56</v>
      </c>
      <c r="B62" s="244"/>
      <c r="C62" s="269" t="s">
        <v>238</v>
      </c>
      <c r="D62" s="2879" t="str">
        <f t="shared" si="11"/>
        <v>I</v>
      </c>
      <c r="E62" s="2880"/>
      <c r="F62" s="2881"/>
      <c r="G62" s="255"/>
      <c r="H62" s="248"/>
      <c r="I62" s="239"/>
      <c r="J62" s="240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270"/>
      <c r="X62" s="675"/>
      <c r="Y62" s="676"/>
      <c r="Z62" s="677"/>
      <c r="AA62" s="678"/>
      <c r="AB62" s="241"/>
      <c r="AC62" s="242"/>
      <c r="AD62" s="3181">
        <v>8</v>
      </c>
      <c r="AE62" s="243"/>
      <c r="AF62" s="256">
        <f t="shared" si="0"/>
        <v>8</v>
      </c>
      <c r="AG62" s="697">
        <v>41397</v>
      </c>
      <c r="AH62" s="690">
        <v>1</v>
      </c>
      <c r="AI62" s="687">
        <v>50</v>
      </c>
      <c r="AJ62" s="688">
        <f t="shared" si="10"/>
        <v>50</v>
      </c>
      <c r="AK62" s="236">
        <f t="shared" si="9"/>
        <v>6.25</v>
      </c>
    </row>
    <row r="63" spans="1:37" s="254" customFormat="1" ht="11.1" customHeight="1" x14ac:dyDescent="0.25">
      <c r="A63" s="666">
        <v>57</v>
      </c>
      <c r="B63" s="244"/>
      <c r="C63" s="278" t="s">
        <v>37</v>
      </c>
      <c r="D63" s="2846" t="str">
        <f t="shared" si="11"/>
        <v/>
      </c>
      <c r="E63" s="3122"/>
      <c r="F63" s="3233"/>
      <c r="G63" s="790"/>
      <c r="H63" s="251"/>
      <c r="I63" s="239"/>
      <c r="J63" s="240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798"/>
      <c r="X63" s="675"/>
      <c r="Y63" s="676"/>
      <c r="Z63" s="677"/>
      <c r="AA63" s="678"/>
      <c r="AB63" s="682"/>
      <c r="AC63" s="940"/>
      <c r="AD63" s="3181">
        <v>4</v>
      </c>
      <c r="AE63" s="243"/>
      <c r="AF63" s="256">
        <f t="shared" si="0"/>
        <v>4</v>
      </c>
      <c r="AG63" s="697">
        <v>41397</v>
      </c>
      <c r="AH63" s="690"/>
      <c r="AI63" s="687">
        <v>28</v>
      </c>
      <c r="AJ63" s="688">
        <f t="shared" si="10"/>
        <v>28</v>
      </c>
      <c r="AK63" s="268">
        <f t="shared" si="9"/>
        <v>7</v>
      </c>
    </row>
    <row r="64" spans="1:37" s="254" customFormat="1" ht="11.1" customHeight="1" x14ac:dyDescent="0.25">
      <c r="A64" s="666">
        <v>58</v>
      </c>
      <c r="B64" s="253"/>
      <c r="C64" s="278" t="s">
        <v>160</v>
      </c>
      <c r="D64" s="2846" t="str">
        <f t="shared" si="11"/>
        <v/>
      </c>
      <c r="E64" s="3122"/>
      <c r="F64" s="3233"/>
      <c r="G64" s="790"/>
      <c r="H64" s="248"/>
      <c r="I64" s="239"/>
      <c r="J64" s="240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798"/>
      <c r="X64" s="675"/>
      <c r="Y64" s="676"/>
      <c r="Z64" s="677"/>
      <c r="AA64" s="678"/>
      <c r="AB64" s="801"/>
      <c r="AC64" s="673"/>
      <c r="AD64" s="3181">
        <v>2</v>
      </c>
      <c r="AE64" s="243"/>
      <c r="AF64" s="256">
        <f t="shared" si="0"/>
        <v>2</v>
      </c>
      <c r="AG64" s="697">
        <v>41397</v>
      </c>
      <c r="AH64" s="690"/>
      <c r="AI64" s="687">
        <v>6</v>
      </c>
      <c r="AJ64" s="688">
        <f t="shared" si="10"/>
        <v>6</v>
      </c>
      <c r="AK64" s="236">
        <f t="shared" si="9"/>
        <v>3</v>
      </c>
    </row>
    <row r="65" spans="1:37" s="254" customFormat="1" ht="11.1" customHeight="1" x14ac:dyDescent="0.25">
      <c r="A65" s="666">
        <v>59</v>
      </c>
      <c r="B65" s="253"/>
      <c r="C65" s="259" t="s">
        <v>149</v>
      </c>
      <c r="D65" s="2745" t="str">
        <f t="shared" si="11"/>
        <v/>
      </c>
      <c r="E65" s="2746"/>
      <c r="F65" s="2951"/>
      <c r="G65" s="938"/>
      <c r="H65" s="795"/>
      <c r="I65" s="239"/>
      <c r="J65" s="240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261"/>
      <c r="X65" s="675"/>
      <c r="Y65" s="676"/>
      <c r="Z65" s="677"/>
      <c r="AA65" s="678"/>
      <c r="AB65" s="262"/>
      <c r="AC65" s="263"/>
      <c r="AD65" s="3181">
        <v>2</v>
      </c>
      <c r="AE65" s="243"/>
      <c r="AF65" s="256">
        <f t="shared" si="0"/>
        <v>2</v>
      </c>
      <c r="AG65" s="697">
        <v>41397</v>
      </c>
      <c r="AH65" s="690"/>
      <c r="AI65" s="687">
        <v>5</v>
      </c>
      <c r="AJ65" s="688">
        <f t="shared" si="10"/>
        <v>5</v>
      </c>
      <c r="AK65" s="236">
        <f t="shared" si="9"/>
        <v>2.5</v>
      </c>
    </row>
    <row r="66" spans="1:37" s="254" customFormat="1" ht="11.1" customHeight="1" x14ac:dyDescent="0.25">
      <c r="A66" s="666">
        <v>60</v>
      </c>
      <c r="B66" s="244"/>
      <c r="C66" s="713" t="s">
        <v>168</v>
      </c>
      <c r="D66" s="2784" t="str">
        <f t="shared" si="11"/>
        <v/>
      </c>
      <c r="E66" s="3228"/>
      <c r="F66" s="3229"/>
      <c r="G66" s="789"/>
      <c r="H66" s="238"/>
      <c r="I66" s="239"/>
      <c r="J66" s="240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797"/>
      <c r="X66" s="675"/>
      <c r="Y66" s="676"/>
      <c r="Z66" s="677"/>
      <c r="AA66" s="678"/>
      <c r="AB66" s="800"/>
      <c r="AC66" s="803"/>
      <c r="AD66" s="700">
        <v>1</v>
      </c>
      <c r="AE66" s="701"/>
      <c r="AF66" s="256">
        <f t="shared" si="0"/>
        <v>1</v>
      </c>
      <c r="AG66" s="697">
        <v>41397</v>
      </c>
      <c r="AH66" s="709"/>
      <c r="AI66" s="710">
        <v>7</v>
      </c>
      <c r="AJ66" s="688">
        <f t="shared" si="10"/>
        <v>7</v>
      </c>
      <c r="AK66" s="282">
        <f t="shared" si="9"/>
        <v>7</v>
      </c>
    </row>
    <row r="67" spans="1:37" s="254" customFormat="1" ht="11.1" customHeight="1" x14ac:dyDescent="0.25">
      <c r="A67" s="666">
        <v>61</v>
      </c>
      <c r="B67" s="253"/>
      <c r="C67" s="259" t="s">
        <v>167</v>
      </c>
      <c r="D67" s="2745" t="str">
        <f t="shared" si="11"/>
        <v/>
      </c>
      <c r="E67" s="2746"/>
      <c r="F67" s="2951"/>
      <c r="G67" s="279"/>
      <c r="H67" s="248"/>
      <c r="I67" s="239"/>
      <c r="J67" s="240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280"/>
      <c r="X67" s="675"/>
      <c r="Y67" s="676"/>
      <c r="Z67" s="677"/>
      <c r="AA67" s="678"/>
      <c r="AB67" s="683"/>
      <c r="AC67" s="281"/>
      <c r="AD67" s="700">
        <v>1</v>
      </c>
      <c r="AE67" s="701"/>
      <c r="AF67" s="256">
        <f t="shared" si="0"/>
        <v>1</v>
      </c>
      <c r="AG67" s="697">
        <v>41397</v>
      </c>
      <c r="AH67" s="709"/>
      <c r="AI67" s="710">
        <v>10</v>
      </c>
      <c r="AJ67" s="688">
        <f t="shared" si="10"/>
        <v>10</v>
      </c>
      <c r="AK67" s="282">
        <f t="shared" si="9"/>
        <v>10</v>
      </c>
    </row>
    <row r="68" spans="1:37" s="254" customFormat="1" ht="11.1" customHeight="1" x14ac:dyDescent="0.25">
      <c r="A68" s="666">
        <v>62</v>
      </c>
      <c r="B68" s="253"/>
      <c r="C68" s="259" t="s">
        <v>63</v>
      </c>
      <c r="D68" s="2745" t="str">
        <f t="shared" si="11"/>
        <v/>
      </c>
      <c r="E68" s="2746"/>
      <c r="F68" s="2951"/>
      <c r="G68" s="275"/>
      <c r="H68" s="245"/>
      <c r="I68" s="239"/>
      <c r="J68" s="240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261"/>
      <c r="X68" s="675"/>
      <c r="Y68" s="676"/>
      <c r="Z68" s="677"/>
      <c r="AA68" s="678"/>
      <c r="AB68" s="262"/>
      <c r="AC68" s="263"/>
      <c r="AD68" s="3181">
        <v>4</v>
      </c>
      <c r="AE68" s="243"/>
      <c r="AF68" s="256">
        <f t="shared" si="0"/>
        <v>4</v>
      </c>
      <c r="AG68" s="697">
        <v>41117</v>
      </c>
      <c r="AH68" s="690"/>
      <c r="AI68" s="687">
        <v>7</v>
      </c>
      <c r="AJ68" s="688">
        <f t="shared" si="10"/>
        <v>7</v>
      </c>
      <c r="AK68" s="236">
        <f t="shared" si="9"/>
        <v>1.75</v>
      </c>
    </row>
    <row r="69" spans="1:37" s="254" customFormat="1" ht="11.1" customHeight="1" x14ac:dyDescent="0.25">
      <c r="A69" s="666">
        <v>63</v>
      </c>
      <c r="B69" s="253"/>
      <c r="C69" s="269" t="s">
        <v>144</v>
      </c>
      <c r="D69" s="2946" t="str">
        <f t="shared" si="11"/>
        <v>I</v>
      </c>
      <c r="E69" s="3227"/>
      <c r="F69" s="2881"/>
      <c r="G69" s="255"/>
      <c r="H69" s="238"/>
      <c r="I69" s="239"/>
      <c r="J69" s="240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270"/>
      <c r="X69" s="675"/>
      <c r="Y69" s="676"/>
      <c r="Z69" s="677"/>
      <c r="AA69" s="678"/>
      <c r="AB69" s="241"/>
      <c r="AC69" s="242"/>
      <c r="AD69" s="3181">
        <v>3</v>
      </c>
      <c r="AE69" s="243"/>
      <c r="AF69" s="256">
        <f t="shared" si="0"/>
        <v>3</v>
      </c>
      <c r="AG69" s="697">
        <v>41040</v>
      </c>
      <c r="AH69" s="690">
        <v>1</v>
      </c>
      <c r="AI69" s="687">
        <v>19</v>
      </c>
      <c r="AJ69" s="688">
        <f t="shared" si="10"/>
        <v>19</v>
      </c>
      <c r="AK69" s="236">
        <f t="shared" si="9"/>
        <v>6.333333333333333</v>
      </c>
    </row>
    <row r="70" spans="1:37" s="254" customFormat="1" ht="11.1" customHeight="1" x14ac:dyDescent="0.25">
      <c r="A70" s="666">
        <v>64</v>
      </c>
      <c r="B70" s="253"/>
      <c r="C70" s="259" t="s">
        <v>118</v>
      </c>
      <c r="D70" s="2846" t="str">
        <f t="shared" si="11"/>
        <v/>
      </c>
      <c r="E70" s="2746"/>
      <c r="F70" s="2951"/>
      <c r="G70" s="283"/>
      <c r="H70" s="285"/>
      <c r="I70" s="239"/>
      <c r="J70" s="240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280"/>
      <c r="X70" s="675"/>
      <c r="Y70" s="676"/>
      <c r="Z70" s="677"/>
      <c r="AA70" s="678"/>
      <c r="AB70" s="262"/>
      <c r="AC70" s="284"/>
      <c r="AD70" s="700">
        <v>1</v>
      </c>
      <c r="AE70" s="701"/>
      <c r="AF70" s="256">
        <f t="shared" ref="AF70:AF107" si="12">AD70+AE70</f>
        <v>1</v>
      </c>
      <c r="AG70" s="697">
        <v>41040</v>
      </c>
      <c r="AH70" s="709"/>
      <c r="AI70" s="710">
        <v>5</v>
      </c>
      <c r="AJ70" s="688">
        <f t="shared" si="10"/>
        <v>5</v>
      </c>
      <c r="AK70" s="282">
        <f t="shared" si="9"/>
        <v>5</v>
      </c>
    </row>
    <row r="71" spans="1:37" s="254" customFormat="1" ht="11.1" customHeight="1" x14ac:dyDescent="0.25">
      <c r="A71" s="666">
        <v>65</v>
      </c>
      <c r="B71" s="253"/>
      <c r="C71" s="259" t="s">
        <v>117</v>
      </c>
      <c r="D71" s="2846" t="str">
        <f t="shared" si="11"/>
        <v/>
      </c>
      <c r="E71" s="2746"/>
      <c r="F71" s="2951"/>
      <c r="G71" s="283"/>
      <c r="H71" s="285"/>
      <c r="I71" s="239"/>
      <c r="J71" s="240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280"/>
      <c r="X71" s="675"/>
      <c r="Y71" s="676"/>
      <c r="Z71" s="677"/>
      <c r="AA71" s="678"/>
      <c r="AB71" s="262"/>
      <c r="AC71" s="284"/>
      <c r="AD71" s="700">
        <v>1</v>
      </c>
      <c r="AE71" s="701"/>
      <c r="AF71" s="256">
        <f t="shared" si="12"/>
        <v>1</v>
      </c>
      <c r="AG71" s="697">
        <v>41040</v>
      </c>
      <c r="AH71" s="709"/>
      <c r="AI71" s="710">
        <v>2</v>
      </c>
      <c r="AJ71" s="688">
        <f t="shared" ref="AJ71:AJ102" si="13">SUM(I71:V71)+AI71</f>
        <v>2</v>
      </c>
      <c r="AK71" s="282">
        <f t="shared" ref="AK71:AK107" si="14">AJ71/AF71</f>
        <v>2</v>
      </c>
    </row>
    <row r="72" spans="1:37" s="254" customFormat="1" ht="11.1" customHeight="1" x14ac:dyDescent="0.25">
      <c r="A72" s="666">
        <v>66</v>
      </c>
      <c r="B72" s="253"/>
      <c r="C72" s="259" t="s">
        <v>83</v>
      </c>
      <c r="D72" s="2846" t="str">
        <f t="shared" si="11"/>
        <v/>
      </c>
      <c r="E72" s="2746"/>
      <c r="F72" s="2951"/>
      <c r="G72" s="255"/>
      <c r="H72" s="238"/>
      <c r="I72" s="239"/>
      <c r="J72" s="240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261"/>
      <c r="X72" s="675"/>
      <c r="Y72" s="676"/>
      <c r="Z72" s="677"/>
      <c r="AA72" s="678"/>
      <c r="AB72" s="262"/>
      <c r="AC72" s="263"/>
      <c r="AD72" s="3181">
        <v>2</v>
      </c>
      <c r="AE72" s="243"/>
      <c r="AF72" s="256">
        <f t="shared" si="12"/>
        <v>2</v>
      </c>
      <c r="AG72" s="697">
        <v>40962</v>
      </c>
      <c r="AH72" s="708"/>
      <c r="AI72" s="687">
        <v>7</v>
      </c>
      <c r="AJ72" s="688">
        <f t="shared" si="13"/>
        <v>7</v>
      </c>
      <c r="AK72" s="236">
        <f t="shared" si="14"/>
        <v>3.5</v>
      </c>
    </row>
    <row r="73" spans="1:37" s="254" customFormat="1" ht="11.1" customHeight="1" x14ac:dyDescent="0.25">
      <c r="A73" s="666">
        <v>67</v>
      </c>
      <c r="B73" s="253"/>
      <c r="C73" s="259" t="s">
        <v>36</v>
      </c>
      <c r="D73" s="2745" t="str">
        <f t="shared" si="11"/>
        <v/>
      </c>
      <c r="E73" s="2746"/>
      <c r="F73" s="2951"/>
      <c r="G73" s="260"/>
      <c r="H73" s="796"/>
      <c r="I73" s="239"/>
      <c r="J73" s="240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261"/>
      <c r="X73" s="675"/>
      <c r="Y73" s="676"/>
      <c r="Z73" s="677"/>
      <c r="AA73" s="678"/>
      <c r="AB73" s="262"/>
      <c r="AC73" s="263"/>
      <c r="AD73" s="3181">
        <v>6</v>
      </c>
      <c r="AE73" s="243"/>
      <c r="AF73" s="256">
        <f t="shared" si="12"/>
        <v>6</v>
      </c>
      <c r="AG73" s="697">
        <v>40879</v>
      </c>
      <c r="AH73" s="690"/>
      <c r="AI73" s="687">
        <v>29</v>
      </c>
      <c r="AJ73" s="688">
        <f t="shared" si="13"/>
        <v>29</v>
      </c>
      <c r="AK73" s="236">
        <f t="shared" si="14"/>
        <v>4.833333333333333</v>
      </c>
    </row>
    <row r="74" spans="1:37" s="254" customFormat="1" ht="11.1" customHeight="1" x14ac:dyDescent="0.25">
      <c r="A74" s="666">
        <v>68</v>
      </c>
      <c r="B74" s="244"/>
      <c r="C74" s="257" t="s">
        <v>43</v>
      </c>
      <c r="D74" s="3325" t="str">
        <f t="shared" si="11"/>
        <v/>
      </c>
      <c r="E74" s="3221"/>
      <c r="F74" s="3222"/>
      <c r="G74" s="258"/>
      <c r="H74" s="245"/>
      <c r="I74" s="239"/>
      <c r="J74" s="240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799"/>
      <c r="X74" s="675"/>
      <c r="Y74" s="676"/>
      <c r="Z74" s="677"/>
      <c r="AA74" s="678"/>
      <c r="AB74" s="802"/>
      <c r="AC74" s="804"/>
      <c r="AD74" s="3181">
        <v>15</v>
      </c>
      <c r="AE74" s="243"/>
      <c r="AF74" s="256">
        <f t="shared" si="12"/>
        <v>15</v>
      </c>
      <c r="AG74" s="697">
        <v>40782</v>
      </c>
      <c r="AH74" s="690"/>
      <c r="AI74" s="687">
        <v>66</v>
      </c>
      <c r="AJ74" s="688">
        <f t="shared" si="13"/>
        <v>66</v>
      </c>
      <c r="AK74" s="236">
        <f t="shared" si="14"/>
        <v>4.4000000000000004</v>
      </c>
    </row>
    <row r="75" spans="1:37" s="254" customFormat="1" ht="11.1" customHeight="1" x14ac:dyDescent="0.25">
      <c r="A75" s="666">
        <v>69</v>
      </c>
      <c r="B75" s="253"/>
      <c r="C75" s="274" t="s">
        <v>143</v>
      </c>
      <c r="D75" s="2917" t="str">
        <f t="shared" si="11"/>
        <v>I</v>
      </c>
      <c r="E75" s="2880"/>
      <c r="F75" s="3230"/>
      <c r="G75" s="275"/>
      <c r="H75" s="238"/>
      <c r="I75" s="239"/>
      <c r="J75" s="240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635"/>
      <c r="X75" s="675"/>
      <c r="Y75" s="676"/>
      <c r="Z75" s="677"/>
      <c r="AA75" s="678"/>
      <c r="AB75" s="262"/>
      <c r="AC75" s="263"/>
      <c r="AD75" s="3181">
        <v>2</v>
      </c>
      <c r="AE75" s="243"/>
      <c r="AF75" s="256">
        <f t="shared" si="12"/>
        <v>2</v>
      </c>
      <c r="AG75" s="697">
        <v>40697</v>
      </c>
      <c r="AH75" s="690">
        <v>1</v>
      </c>
      <c r="AI75" s="687">
        <v>19</v>
      </c>
      <c r="AJ75" s="688">
        <f t="shared" si="13"/>
        <v>19</v>
      </c>
      <c r="AK75" s="264">
        <f t="shared" si="14"/>
        <v>9.5</v>
      </c>
    </row>
    <row r="76" spans="1:37" s="254" customFormat="1" ht="11.1" customHeight="1" x14ac:dyDescent="0.25">
      <c r="A76" s="666">
        <v>70</v>
      </c>
      <c r="B76" s="244"/>
      <c r="C76" s="259" t="s">
        <v>82</v>
      </c>
      <c r="D76" s="2745"/>
      <c r="E76" s="2746"/>
      <c r="F76" s="2951"/>
      <c r="G76" s="283"/>
      <c r="H76" s="285"/>
      <c r="I76" s="239"/>
      <c r="J76" s="240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280"/>
      <c r="X76" s="675"/>
      <c r="Y76" s="676"/>
      <c r="Z76" s="677"/>
      <c r="AA76" s="678"/>
      <c r="AB76" s="262"/>
      <c r="AC76" s="284"/>
      <c r="AD76" s="700">
        <v>1</v>
      </c>
      <c r="AE76" s="701"/>
      <c r="AF76" s="256">
        <f t="shared" si="12"/>
        <v>1</v>
      </c>
      <c r="AG76" s="697">
        <v>40663</v>
      </c>
      <c r="AH76" s="709"/>
      <c r="AI76" s="710">
        <v>2</v>
      </c>
      <c r="AJ76" s="688">
        <f t="shared" si="13"/>
        <v>2</v>
      </c>
      <c r="AK76" s="286">
        <f t="shared" si="14"/>
        <v>2</v>
      </c>
    </row>
    <row r="77" spans="1:37" s="254" customFormat="1" ht="11.1" customHeight="1" x14ac:dyDescent="0.25">
      <c r="A77" s="666">
        <v>71</v>
      </c>
      <c r="B77" s="253"/>
      <c r="C77" s="259" t="s">
        <v>31</v>
      </c>
      <c r="D77" s="2745"/>
      <c r="E77" s="2746"/>
      <c r="F77" s="2951"/>
      <c r="G77" s="277"/>
      <c r="H77" s="245"/>
      <c r="I77" s="239"/>
      <c r="J77" s="240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261"/>
      <c r="X77" s="675"/>
      <c r="Y77" s="676"/>
      <c r="Z77" s="677"/>
      <c r="AA77" s="678"/>
      <c r="AB77" s="262"/>
      <c r="AC77" s="263"/>
      <c r="AD77" s="3181">
        <v>3</v>
      </c>
      <c r="AE77" s="243"/>
      <c r="AF77" s="256">
        <f t="shared" si="12"/>
        <v>3</v>
      </c>
      <c r="AG77" s="697">
        <v>40620</v>
      </c>
      <c r="AH77" s="690"/>
      <c r="AI77" s="687">
        <v>16</v>
      </c>
      <c r="AJ77" s="688">
        <f t="shared" si="13"/>
        <v>16</v>
      </c>
      <c r="AK77" s="264">
        <f t="shared" si="14"/>
        <v>5.333333333333333</v>
      </c>
    </row>
    <row r="78" spans="1:37" s="254" customFormat="1" ht="11.1" customHeight="1" x14ac:dyDescent="0.25">
      <c r="A78" s="666">
        <v>72</v>
      </c>
      <c r="B78" s="237"/>
      <c r="C78" s="259" t="s">
        <v>80</v>
      </c>
      <c r="D78" s="2745"/>
      <c r="E78" s="2746"/>
      <c r="F78" s="2951"/>
      <c r="G78" s="283"/>
      <c r="H78" s="285"/>
      <c r="I78" s="239"/>
      <c r="J78" s="240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280"/>
      <c r="X78" s="675"/>
      <c r="Y78" s="676"/>
      <c r="Z78" s="677"/>
      <c r="AA78" s="678"/>
      <c r="AB78" s="262"/>
      <c r="AC78" s="284"/>
      <c r="AD78" s="700">
        <v>1</v>
      </c>
      <c r="AE78" s="701"/>
      <c r="AF78" s="256">
        <f t="shared" si="12"/>
        <v>1</v>
      </c>
      <c r="AG78" s="697">
        <v>40571</v>
      </c>
      <c r="AH78" s="709"/>
      <c r="AI78" s="710">
        <v>5</v>
      </c>
      <c r="AJ78" s="688">
        <f t="shared" si="13"/>
        <v>5</v>
      </c>
      <c r="AK78" s="286">
        <f t="shared" si="14"/>
        <v>5</v>
      </c>
    </row>
    <row r="79" spans="1:37" s="254" customFormat="1" ht="11.1" customHeight="1" x14ac:dyDescent="0.25">
      <c r="A79" s="666">
        <v>73</v>
      </c>
      <c r="B79" s="253"/>
      <c r="C79" s="259" t="s">
        <v>8</v>
      </c>
      <c r="D79" s="2745"/>
      <c r="E79" s="2746"/>
      <c r="F79" s="2951"/>
      <c r="G79" s="273"/>
      <c r="H79" s="794"/>
      <c r="I79" s="239"/>
      <c r="J79" s="240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261"/>
      <c r="X79" s="675"/>
      <c r="Y79" s="676"/>
      <c r="Z79" s="677"/>
      <c r="AA79" s="678"/>
      <c r="AB79" s="262"/>
      <c r="AC79" s="263"/>
      <c r="AD79" s="3181">
        <v>7</v>
      </c>
      <c r="AE79" s="243"/>
      <c r="AF79" s="256">
        <f t="shared" si="12"/>
        <v>7</v>
      </c>
      <c r="AG79" s="697">
        <v>40522</v>
      </c>
      <c r="AH79" s="690"/>
      <c r="AI79" s="687">
        <v>34</v>
      </c>
      <c r="AJ79" s="688">
        <f t="shared" si="13"/>
        <v>34</v>
      </c>
      <c r="AK79" s="264">
        <f t="shared" si="14"/>
        <v>4.8571428571428568</v>
      </c>
    </row>
    <row r="80" spans="1:37" s="212" customFormat="1" ht="11.1" customHeight="1" x14ac:dyDescent="0.25">
      <c r="A80" s="666">
        <v>74</v>
      </c>
      <c r="B80" s="244"/>
      <c r="C80" s="259" t="s">
        <v>2</v>
      </c>
      <c r="D80" s="2745" t="str">
        <f>ROMAN(AH80,0)</f>
        <v/>
      </c>
      <c r="E80" s="2746"/>
      <c r="F80" s="2951"/>
      <c r="G80" s="717"/>
      <c r="H80" s="245"/>
      <c r="I80" s="239"/>
      <c r="J80" s="240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276"/>
      <c r="X80" s="675"/>
      <c r="Y80" s="676"/>
      <c r="Z80" s="677"/>
      <c r="AA80" s="678"/>
      <c r="AB80" s="262"/>
      <c r="AC80" s="263"/>
      <c r="AD80" s="3181">
        <v>12</v>
      </c>
      <c r="AE80" s="243"/>
      <c r="AF80" s="256">
        <f t="shared" si="12"/>
        <v>12</v>
      </c>
      <c r="AG80" s="697">
        <v>40480</v>
      </c>
      <c r="AH80" s="690"/>
      <c r="AI80" s="687">
        <v>29</v>
      </c>
      <c r="AJ80" s="688">
        <f t="shared" si="13"/>
        <v>29</v>
      </c>
      <c r="AK80" s="264">
        <f t="shared" si="14"/>
        <v>2.4166666666666665</v>
      </c>
    </row>
    <row r="81" spans="1:50" s="212" customFormat="1" ht="11.1" customHeight="1" x14ac:dyDescent="0.25">
      <c r="A81" s="666">
        <v>75</v>
      </c>
      <c r="B81" s="244"/>
      <c r="C81" s="788" t="s">
        <v>145</v>
      </c>
      <c r="D81" s="3432" t="str">
        <f>ROMAN(AH81,0)</f>
        <v>I</v>
      </c>
      <c r="E81" s="3223"/>
      <c r="F81" s="3224"/>
      <c r="G81" s="716"/>
      <c r="H81" s="245"/>
      <c r="I81" s="239"/>
      <c r="J81" s="240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721"/>
      <c r="X81" s="675"/>
      <c r="Y81" s="676"/>
      <c r="Z81" s="677"/>
      <c r="AA81" s="678"/>
      <c r="AB81" s="682"/>
      <c r="AC81" s="805"/>
      <c r="AD81" s="3181">
        <v>9</v>
      </c>
      <c r="AE81" s="243"/>
      <c r="AF81" s="256">
        <f t="shared" si="12"/>
        <v>9</v>
      </c>
      <c r="AG81" s="697">
        <v>40466</v>
      </c>
      <c r="AH81" s="690">
        <v>1</v>
      </c>
      <c r="AI81" s="687">
        <v>71</v>
      </c>
      <c r="AJ81" s="688">
        <f t="shared" si="13"/>
        <v>71</v>
      </c>
      <c r="AK81" s="264">
        <f t="shared" si="14"/>
        <v>7.8888888888888893</v>
      </c>
    </row>
    <row r="82" spans="1:50" s="212" customFormat="1" ht="11.1" customHeight="1" x14ac:dyDescent="0.25">
      <c r="A82" s="666">
        <v>76</v>
      </c>
      <c r="B82" s="237"/>
      <c r="C82" s="278" t="s">
        <v>1</v>
      </c>
      <c r="D82" s="2745"/>
      <c r="E82" s="3122"/>
      <c r="F82" s="3233"/>
      <c r="G82" s="791"/>
      <c r="H82" s="245"/>
      <c r="I82" s="239"/>
      <c r="J82" s="240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798"/>
      <c r="X82" s="675"/>
      <c r="Y82" s="676"/>
      <c r="Z82" s="677"/>
      <c r="AA82" s="678"/>
      <c r="AB82" s="682"/>
      <c r="AC82" s="805"/>
      <c r="AD82" s="3181">
        <v>9</v>
      </c>
      <c r="AE82" s="243"/>
      <c r="AF82" s="256">
        <f t="shared" si="12"/>
        <v>9</v>
      </c>
      <c r="AG82" s="697">
        <v>40466</v>
      </c>
      <c r="AH82" s="690"/>
      <c r="AI82" s="687">
        <v>45</v>
      </c>
      <c r="AJ82" s="688">
        <f t="shared" si="13"/>
        <v>45</v>
      </c>
      <c r="AK82" s="264">
        <f t="shared" si="14"/>
        <v>5</v>
      </c>
    </row>
    <row r="83" spans="1:50" s="212" customFormat="1" ht="11.1" customHeight="1" x14ac:dyDescent="0.25">
      <c r="A83" s="666">
        <v>77</v>
      </c>
      <c r="B83" s="253"/>
      <c r="C83" s="787" t="s">
        <v>60</v>
      </c>
      <c r="D83" s="2846"/>
      <c r="E83" s="3234"/>
      <c r="F83" s="3235"/>
      <c r="G83" s="792"/>
      <c r="H83" s="245"/>
      <c r="I83" s="239"/>
      <c r="J83" s="240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722"/>
      <c r="X83" s="675"/>
      <c r="Y83" s="676"/>
      <c r="Z83" s="677"/>
      <c r="AA83" s="678"/>
      <c r="AB83" s="684"/>
      <c r="AC83" s="724"/>
      <c r="AD83" s="3181">
        <v>3</v>
      </c>
      <c r="AE83" s="699"/>
      <c r="AF83" s="256">
        <f t="shared" si="12"/>
        <v>3</v>
      </c>
      <c r="AG83" s="697">
        <v>40271</v>
      </c>
      <c r="AH83" s="705"/>
      <c r="AI83" s="706">
        <v>11</v>
      </c>
      <c r="AJ83" s="688">
        <f t="shared" si="13"/>
        <v>11</v>
      </c>
      <c r="AK83" s="268">
        <f t="shared" si="14"/>
        <v>3.6666666666666665</v>
      </c>
    </row>
    <row r="84" spans="1:50" s="212" customFormat="1" ht="11.1" customHeight="1" x14ac:dyDescent="0.25">
      <c r="A84" s="666">
        <v>78</v>
      </c>
      <c r="B84" s="253"/>
      <c r="C84" s="274" t="s">
        <v>224</v>
      </c>
      <c r="D84" s="2917" t="str">
        <f>ROMAN(AH84,0)</f>
        <v>I</v>
      </c>
      <c r="E84" s="2880"/>
      <c r="F84" s="3230"/>
      <c r="G84" s="265"/>
      <c r="H84" s="245"/>
      <c r="I84" s="239"/>
      <c r="J84" s="240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266"/>
      <c r="X84" s="675"/>
      <c r="Y84" s="676"/>
      <c r="Z84" s="677"/>
      <c r="AA84" s="678"/>
      <c r="AB84" s="262"/>
      <c r="AC84" s="267"/>
      <c r="AD84" s="3181">
        <v>6</v>
      </c>
      <c r="AE84" s="699"/>
      <c r="AF84" s="256">
        <f t="shared" si="12"/>
        <v>6</v>
      </c>
      <c r="AG84" s="697">
        <v>40215</v>
      </c>
      <c r="AH84" s="705">
        <v>1</v>
      </c>
      <c r="AI84" s="706">
        <v>41</v>
      </c>
      <c r="AJ84" s="688">
        <f t="shared" si="13"/>
        <v>41</v>
      </c>
      <c r="AK84" s="268">
        <f t="shared" si="14"/>
        <v>6.833333333333333</v>
      </c>
    </row>
    <row r="85" spans="1:50" s="212" customFormat="1" ht="11.1" customHeight="1" x14ac:dyDescent="0.25">
      <c r="A85" s="666">
        <v>79</v>
      </c>
      <c r="B85" s="253"/>
      <c r="C85" s="257" t="s">
        <v>55</v>
      </c>
      <c r="D85" s="2784"/>
      <c r="E85" s="3221"/>
      <c r="F85" s="3222"/>
      <c r="G85" s="793"/>
      <c r="H85" s="238"/>
      <c r="I85" s="239"/>
      <c r="J85" s="240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266"/>
      <c r="X85" s="675"/>
      <c r="Y85" s="676"/>
      <c r="Z85" s="677"/>
      <c r="AA85" s="678"/>
      <c r="AB85" s="262"/>
      <c r="AC85" s="267"/>
      <c r="AD85" s="3181">
        <v>2</v>
      </c>
      <c r="AE85" s="699"/>
      <c r="AF85" s="256">
        <f t="shared" si="12"/>
        <v>2</v>
      </c>
      <c r="AG85" s="697">
        <v>40138</v>
      </c>
      <c r="AH85" s="705"/>
      <c r="AI85" s="706">
        <v>8</v>
      </c>
      <c r="AJ85" s="688">
        <f t="shared" si="13"/>
        <v>8</v>
      </c>
      <c r="AK85" s="268">
        <f t="shared" si="14"/>
        <v>4</v>
      </c>
    </row>
    <row r="86" spans="1:50" s="212" customFormat="1" ht="11.1" customHeight="1" x14ac:dyDescent="0.25">
      <c r="A86" s="666">
        <v>80</v>
      </c>
      <c r="B86" s="244"/>
      <c r="C86" s="634" t="s">
        <v>195</v>
      </c>
      <c r="D86" s="2899" t="str">
        <f>ROMAN(AH86,0)</f>
        <v>I</v>
      </c>
      <c r="E86" s="3349"/>
      <c r="F86" s="3350" t="s">
        <v>156</v>
      </c>
      <c r="G86" s="265"/>
      <c r="H86" s="238"/>
      <c r="I86" s="239"/>
      <c r="J86" s="240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266"/>
      <c r="X86" s="675"/>
      <c r="Y86" s="676"/>
      <c r="Z86" s="677"/>
      <c r="AA86" s="678"/>
      <c r="AB86" s="262"/>
      <c r="AC86" s="267"/>
      <c r="AD86" s="3181">
        <v>8</v>
      </c>
      <c r="AE86" s="699"/>
      <c r="AF86" s="256">
        <f t="shared" si="12"/>
        <v>8</v>
      </c>
      <c r="AG86" s="697">
        <v>40082</v>
      </c>
      <c r="AH86" s="705">
        <v>1</v>
      </c>
      <c r="AI86" s="706">
        <v>52</v>
      </c>
      <c r="AJ86" s="688">
        <f t="shared" si="13"/>
        <v>52</v>
      </c>
      <c r="AK86" s="268">
        <f t="shared" si="14"/>
        <v>6.5</v>
      </c>
    </row>
    <row r="87" spans="1:50" s="212" customFormat="1" ht="11.1" customHeight="1" x14ac:dyDescent="0.25">
      <c r="A87" s="666">
        <v>81</v>
      </c>
      <c r="B87" s="244"/>
      <c r="C87" s="259" t="s">
        <v>47</v>
      </c>
      <c r="D87" s="2846"/>
      <c r="E87" s="2746"/>
      <c r="F87" s="2951"/>
      <c r="G87" s="287"/>
      <c r="H87" s="285"/>
      <c r="I87" s="239"/>
      <c r="J87" s="240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280"/>
      <c r="X87" s="675"/>
      <c r="Y87" s="676"/>
      <c r="Z87" s="677"/>
      <c r="AA87" s="678"/>
      <c r="AB87" s="262"/>
      <c r="AC87" s="288"/>
      <c r="AD87" s="700">
        <v>1</v>
      </c>
      <c r="AE87" s="701"/>
      <c r="AF87" s="256">
        <f t="shared" si="12"/>
        <v>1</v>
      </c>
      <c r="AG87" s="697">
        <v>39963</v>
      </c>
      <c r="AH87" s="709"/>
      <c r="AI87" s="710">
        <v>4</v>
      </c>
      <c r="AJ87" s="688">
        <f t="shared" si="13"/>
        <v>4</v>
      </c>
      <c r="AK87" s="286">
        <f t="shared" si="14"/>
        <v>4</v>
      </c>
    </row>
    <row r="88" spans="1:50" s="212" customFormat="1" ht="11.1" customHeight="1" x14ac:dyDescent="0.25">
      <c r="A88" s="666">
        <v>82</v>
      </c>
      <c r="B88" s="244"/>
      <c r="C88" s="259" t="s">
        <v>11</v>
      </c>
      <c r="D88" s="2846"/>
      <c r="E88" s="2746"/>
      <c r="F88" s="2951"/>
      <c r="G88" s="265"/>
      <c r="H88" s="245"/>
      <c r="I88" s="239"/>
      <c r="J88" s="240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266"/>
      <c r="X88" s="675"/>
      <c r="Y88" s="676"/>
      <c r="Z88" s="677"/>
      <c r="AA88" s="678"/>
      <c r="AB88" s="262"/>
      <c r="AC88" s="267"/>
      <c r="AD88" s="3181">
        <v>8</v>
      </c>
      <c r="AE88" s="699"/>
      <c r="AF88" s="256">
        <f t="shared" si="12"/>
        <v>8</v>
      </c>
      <c r="AG88" s="697">
        <v>39934</v>
      </c>
      <c r="AH88" s="705"/>
      <c r="AI88" s="706">
        <v>61</v>
      </c>
      <c r="AJ88" s="688">
        <f t="shared" si="13"/>
        <v>61</v>
      </c>
      <c r="AK88" s="268">
        <f t="shared" si="14"/>
        <v>7.625</v>
      </c>
    </row>
    <row r="89" spans="1:50" s="212" customFormat="1" ht="11.1" customHeight="1" x14ac:dyDescent="0.25">
      <c r="A89" s="666">
        <v>83</v>
      </c>
      <c r="B89" s="253"/>
      <c r="C89" s="259" t="s">
        <v>46</v>
      </c>
      <c r="D89" s="2846"/>
      <c r="E89" s="2746"/>
      <c r="F89" s="2951"/>
      <c r="G89" s="287"/>
      <c r="H89" s="285"/>
      <c r="I89" s="239"/>
      <c r="J89" s="240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280"/>
      <c r="X89" s="675"/>
      <c r="Y89" s="676"/>
      <c r="Z89" s="677"/>
      <c r="AA89" s="678"/>
      <c r="AB89" s="262"/>
      <c r="AC89" s="288"/>
      <c r="AD89" s="700">
        <v>1</v>
      </c>
      <c r="AE89" s="701"/>
      <c r="AF89" s="256">
        <f t="shared" si="12"/>
        <v>1</v>
      </c>
      <c r="AG89" s="697">
        <v>39934</v>
      </c>
      <c r="AH89" s="709"/>
      <c r="AI89" s="710">
        <v>10</v>
      </c>
      <c r="AJ89" s="688">
        <f t="shared" si="13"/>
        <v>10</v>
      </c>
      <c r="AK89" s="286">
        <f t="shared" si="14"/>
        <v>10</v>
      </c>
    </row>
    <row r="90" spans="1:50" s="212" customFormat="1" ht="11.1" customHeight="1" x14ac:dyDescent="0.25">
      <c r="A90" s="666">
        <v>84</v>
      </c>
      <c r="B90" s="244"/>
      <c r="C90" s="259" t="s">
        <v>7</v>
      </c>
      <c r="D90" s="2846"/>
      <c r="E90" s="2746"/>
      <c r="F90" s="2951"/>
      <c r="G90" s="265"/>
      <c r="H90" s="245"/>
      <c r="I90" s="239"/>
      <c r="J90" s="240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266"/>
      <c r="X90" s="675"/>
      <c r="Y90" s="676"/>
      <c r="Z90" s="677"/>
      <c r="AA90" s="678"/>
      <c r="AB90" s="262"/>
      <c r="AC90" s="267"/>
      <c r="AD90" s="3181">
        <v>10</v>
      </c>
      <c r="AE90" s="699"/>
      <c r="AF90" s="256">
        <f t="shared" si="12"/>
        <v>10</v>
      </c>
      <c r="AG90" s="697">
        <v>39879</v>
      </c>
      <c r="AH90" s="705"/>
      <c r="AI90" s="706">
        <v>54</v>
      </c>
      <c r="AJ90" s="688">
        <f t="shared" si="13"/>
        <v>54</v>
      </c>
      <c r="AK90" s="268">
        <f t="shared" si="14"/>
        <v>5.4</v>
      </c>
    </row>
    <row r="91" spans="1:50" s="212" customFormat="1" ht="11.1" customHeight="1" x14ac:dyDescent="0.25">
      <c r="A91" s="666">
        <v>85</v>
      </c>
      <c r="B91" s="253"/>
      <c r="C91" s="269" t="s">
        <v>147</v>
      </c>
      <c r="D91" s="2946" t="str">
        <f>ROMAN(AH91,0)</f>
        <v>I</v>
      </c>
      <c r="E91" s="3227"/>
      <c r="F91" s="2881"/>
      <c r="G91" s="287"/>
      <c r="H91" s="285"/>
      <c r="I91" s="239"/>
      <c r="J91" s="240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280"/>
      <c r="X91" s="675"/>
      <c r="Y91" s="676"/>
      <c r="Z91" s="677"/>
      <c r="AA91" s="678"/>
      <c r="AB91" s="262"/>
      <c r="AC91" s="288"/>
      <c r="AD91" s="700">
        <v>1</v>
      </c>
      <c r="AE91" s="701"/>
      <c r="AF91" s="256">
        <f t="shared" si="12"/>
        <v>1</v>
      </c>
      <c r="AG91" s="697">
        <v>39879</v>
      </c>
      <c r="AH91" s="709">
        <v>1</v>
      </c>
      <c r="AI91" s="710">
        <v>13</v>
      </c>
      <c r="AJ91" s="688">
        <f t="shared" si="13"/>
        <v>13</v>
      </c>
      <c r="AK91" s="286">
        <f t="shared" si="14"/>
        <v>13</v>
      </c>
    </row>
    <row r="92" spans="1:50" ht="11.1" customHeight="1" x14ac:dyDescent="0.25">
      <c r="A92" s="666">
        <v>86</v>
      </c>
      <c r="B92" s="237"/>
      <c r="C92" s="269" t="s">
        <v>146</v>
      </c>
      <c r="D92" s="2946" t="str">
        <f>ROMAN(AH92,0)</f>
        <v>I</v>
      </c>
      <c r="E92" s="3227"/>
      <c r="F92" s="2881"/>
      <c r="G92" s="287"/>
      <c r="H92" s="285"/>
      <c r="I92" s="239"/>
      <c r="J92" s="240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280"/>
      <c r="X92" s="675"/>
      <c r="Y92" s="676"/>
      <c r="Z92" s="677"/>
      <c r="AA92" s="678"/>
      <c r="AB92" s="262"/>
      <c r="AC92" s="288"/>
      <c r="AD92" s="700">
        <v>1</v>
      </c>
      <c r="AE92" s="701"/>
      <c r="AF92" s="256">
        <f t="shared" si="12"/>
        <v>1</v>
      </c>
      <c r="AG92" s="697">
        <v>39809</v>
      </c>
      <c r="AH92" s="709">
        <v>1</v>
      </c>
      <c r="AI92" s="710">
        <v>13</v>
      </c>
      <c r="AJ92" s="688">
        <f t="shared" si="13"/>
        <v>13</v>
      </c>
      <c r="AK92" s="286">
        <f t="shared" si="14"/>
        <v>13</v>
      </c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</row>
    <row r="93" spans="1:50" s="212" customFormat="1" ht="11.1" customHeight="1" x14ac:dyDescent="0.25">
      <c r="A93" s="666">
        <v>87</v>
      </c>
      <c r="B93" s="253"/>
      <c r="C93" s="259" t="s">
        <v>42</v>
      </c>
      <c r="D93" s="2846"/>
      <c r="E93" s="2746"/>
      <c r="F93" s="2951"/>
      <c r="G93" s="287"/>
      <c r="H93" s="285"/>
      <c r="I93" s="239"/>
      <c r="J93" s="240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280"/>
      <c r="X93" s="675"/>
      <c r="Y93" s="676"/>
      <c r="Z93" s="677"/>
      <c r="AA93" s="678"/>
      <c r="AB93" s="262"/>
      <c r="AC93" s="288"/>
      <c r="AD93" s="700">
        <v>1</v>
      </c>
      <c r="AE93" s="701"/>
      <c r="AF93" s="256">
        <f t="shared" si="12"/>
        <v>1</v>
      </c>
      <c r="AG93" s="697">
        <v>39781</v>
      </c>
      <c r="AH93" s="709"/>
      <c r="AI93" s="710">
        <v>0</v>
      </c>
      <c r="AJ93" s="688">
        <f t="shared" si="13"/>
        <v>0</v>
      </c>
      <c r="AK93" s="286">
        <f t="shared" si="14"/>
        <v>0</v>
      </c>
    </row>
    <row r="94" spans="1:50" s="212" customFormat="1" ht="11.1" customHeight="1" x14ac:dyDescent="0.25">
      <c r="A94" s="666">
        <v>88</v>
      </c>
      <c r="B94" s="253"/>
      <c r="C94" s="259" t="s">
        <v>40</v>
      </c>
      <c r="D94" s="2846"/>
      <c r="E94" s="2746"/>
      <c r="F94" s="2951"/>
      <c r="G94" s="287"/>
      <c r="H94" s="285"/>
      <c r="I94" s="239"/>
      <c r="J94" s="240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280"/>
      <c r="X94" s="675"/>
      <c r="Y94" s="676"/>
      <c r="Z94" s="677"/>
      <c r="AA94" s="678"/>
      <c r="AB94" s="262"/>
      <c r="AC94" s="288"/>
      <c r="AD94" s="700">
        <v>1</v>
      </c>
      <c r="AE94" s="701"/>
      <c r="AF94" s="256">
        <f t="shared" si="12"/>
        <v>1</v>
      </c>
      <c r="AG94" s="697">
        <v>39745</v>
      </c>
      <c r="AH94" s="709"/>
      <c r="AI94" s="710">
        <v>0</v>
      </c>
      <c r="AJ94" s="688">
        <f t="shared" si="13"/>
        <v>0</v>
      </c>
      <c r="AK94" s="286">
        <f t="shared" si="14"/>
        <v>0</v>
      </c>
    </row>
    <row r="95" spans="1:50" s="212" customFormat="1" ht="11.1" customHeight="1" x14ac:dyDescent="0.25">
      <c r="A95" s="666">
        <v>89</v>
      </c>
      <c r="B95" s="253"/>
      <c r="C95" s="269" t="s">
        <v>197</v>
      </c>
      <c r="D95" s="2946" t="str">
        <f>ROMAN(AH95,0)</f>
        <v>I</v>
      </c>
      <c r="E95" s="3227"/>
      <c r="F95" s="2881"/>
      <c r="G95" s="271"/>
      <c r="H95" s="238"/>
      <c r="I95" s="239"/>
      <c r="J95" s="240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723"/>
      <c r="X95" s="675"/>
      <c r="Y95" s="676"/>
      <c r="Z95" s="677"/>
      <c r="AA95" s="678"/>
      <c r="AB95" s="262"/>
      <c r="AC95" s="267"/>
      <c r="AD95" s="3181">
        <v>8</v>
      </c>
      <c r="AE95" s="699"/>
      <c r="AF95" s="256">
        <f t="shared" si="12"/>
        <v>8</v>
      </c>
      <c r="AG95" s="697">
        <v>39599</v>
      </c>
      <c r="AH95" s="705">
        <v>1</v>
      </c>
      <c r="AI95" s="707">
        <v>61</v>
      </c>
      <c r="AJ95" s="688">
        <f t="shared" si="13"/>
        <v>61</v>
      </c>
      <c r="AK95" s="268">
        <f t="shared" si="14"/>
        <v>7.625</v>
      </c>
    </row>
    <row r="96" spans="1:50" ht="11.1" customHeight="1" x14ac:dyDescent="0.25">
      <c r="A96" s="666">
        <v>90</v>
      </c>
      <c r="B96" s="253"/>
      <c r="C96" s="259" t="s">
        <v>35</v>
      </c>
      <c r="D96" s="2846"/>
      <c r="E96" s="2746"/>
      <c r="F96" s="2951"/>
      <c r="G96" s="287"/>
      <c r="H96" s="285"/>
      <c r="I96" s="239"/>
      <c r="J96" s="240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280"/>
      <c r="X96" s="675"/>
      <c r="Y96" s="676"/>
      <c r="Z96" s="677"/>
      <c r="AA96" s="678"/>
      <c r="AB96" s="262"/>
      <c r="AC96" s="288"/>
      <c r="AD96" s="700">
        <v>1</v>
      </c>
      <c r="AE96" s="701"/>
      <c r="AF96" s="256">
        <f t="shared" si="12"/>
        <v>1</v>
      </c>
      <c r="AG96" s="697">
        <v>39564</v>
      </c>
      <c r="AH96" s="709"/>
      <c r="AI96" s="710">
        <v>12</v>
      </c>
      <c r="AJ96" s="688">
        <f t="shared" si="13"/>
        <v>12</v>
      </c>
      <c r="AK96" s="286">
        <f t="shared" si="14"/>
        <v>12</v>
      </c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</row>
    <row r="97" spans="1:50" s="254" customFormat="1" ht="11.1" customHeight="1" x14ac:dyDescent="0.25">
      <c r="A97" s="666">
        <v>91</v>
      </c>
      <c r="B97" s="253"/>
      <c r="C97" s="259" t="s">
        <v>6</v>
      </c>
      <c r="D97" s="2846"/>
      <c r="E97" s="2746"/>
      <c r="F97" s="2951"/>
      <c r="G97" s="271"/>
      <c r="H97" s="245"/>
      <c r="I97" s="239"/>
      <c r="J97" s="240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266"/>
      <c r="X97" s="675"/>
      <c r="Y97" s="676"/>
      <c r="Z97" s="677"/>
      <c r="AA97" s="678"/>
      <c r="AB97" s="262"/>
      <c r="AC97" s="267"/>
      <c r="AD97" s="3181">
        <v>5</v>
      </c>
      <c r="AE97" s="699"/>
      <c r="AF97" s="256">
        <f t="shared" si="12"/>
        <v>5</v>
      </c>
      <c r="AG97" s="697">
        <v>39536</v>
      </c>
      <c r="AH97" s="705"/>
      <c r="AI97" s="706">
        <v>14</v>
      </c>
      <c r="AJ97" s="688">
        <f t="shared" si="13"/>
        <v>14</v>
      </c>
      <c r="AK97" s="268">
        <f t="shared" si="14"/>
        <v>2.8</v>
      </c>
    </row>
    <row r="98" spans="1:50" s="289" customFormat="1" ht="11.1" customHeight="1" x14ac:dyDescent="0.25">
      <c r="A98" s="666">
        <v>92</v>
      </c>
      <c r="B98" s="244"/>
      <c r="C98" s="259" t="s">
        <v>198</v>
      </c>
      <c r="D98" s="2846"/>
      <c r="E98" s="2746"/>
      <c r="F98" s="2951"/>
      <c r="G98" s="287"/>
      <c r="H98" s="285"/>
      <c r="I98" s="239"/>
      <c r="J98" s="240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280"/>
      <c r="X98" s="675"/>
      <c r="Y98" s="676"/>
      <c r="Z98" s="677"/>
      <c r="AA98" s="678"/>
      <c r="AB98" s="262"/>
      <c r="AC98" s="288"/>
      <c r="AD98" s="700">
        <v>1</v>
      </c>
      <c r="AE98" s="701"/>
      <c r="AF98" s="256">
        <f t="shared" si="12"/>
        <v>1</v>
      </c>
      <c r="AG98" s="697">
        <v>39480</v>
      </c>
      <c r="AH98" s="709"/>
      <c r="AI98" s="710">
        <v>0</v>
      </c>
      <c r="AJ98" s="688">
        <f t="shared" si="13"/>
        <v>0</v>
      </c>
      <c r="AK98" s="286">
        <f t="shared" si="14"/>
        <v>0</v>
      </c>
    </row>
    <row r="99" spans="1:50" ht="11.1" customHeight="1" x14ac:dyDescent="0.25">
      <c r="A99" s="666">
        <v>93</v>
      </c>
      <c r="B99" s="253"/>
      <c r="C99" s="278" t="s">
        <v>66</v>
      </c>
      <c r="D99" s="2846"/>
      <c r="E99" s="3122"/>
      <c r="F99" s="3233"/>
      <c r="G99" s="291"/>
      <c r="H99" s="285"/>
      <c r="I99" s="239"/>
      <c r="J99" s="240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280"/>
      <c r="X99" s="675"/>
      <c r="Y99" s="676"/>
      <c r="Z99" s="677"/>
      <c r="AA99" s="678"/>
      <c r="AB99" s="262"/>
      <c r="AC99" s="288"/>
      <c r="AD99" s="700">
        <v>1</v>
      </c>
      <c r="AE99" s="701"/>
      <c r="AF99" s="256">
        <f t="shared" si="12"/>
        <v>1</v>
      </c>
      <c r="AG99" s="697">
        <v>39410</v>
      </c>
      <c r="AH99" s="709"/>
      <c r="AI99" s="710">
        <v>0</v>
      </c>
      <c r="AJ99" s="688">
        <f t="shared" si="13"/>
        <v>0</v>
      </c>
      <c r="AK99" s="286">
        <f t="shared" si="14"/>
        <v>0</v>
      </c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</row>
    <row r="100" spans="1:50" s="290" customFormat="1" ht="11.1" customHeight="1" x14ac:dyDescent="0.25">
      <c r="A100" s="666">
        <v>94</v>
      </c>
      <c r="B100" s="253"/>
      <c r="C100" s="259" t="s">
        <v>15</v>
      </c>
      <c r="D100" s="2846"/>
      <c r="E100" s="2746"/>
      <c r="F100" s="2951"/>
      <c r="G100" s="287"/>
      <c r="H100" s="285"/>
      <c r="I100" s="718"/>
      <c r="J100" s="719"/>
      <c r="K100" s="720"/>
      <c r="L100" s="720"/>
      <c r="M100" s="720"/>
      <c r="N100" s="720"/>
      <c r="O100" s="720"/>
      <c r="P100" s="720"/>
      <c r="Q100" s="720"/>
      <c r="R100" s="720"/>
      <c r="S100" s="720"/>
      <c r="T100" s="720"/>
      <c r="U100" s="720"/>
      <c r="V100" s="720"/>
      <c r="W100" s="280"/>
      <c r="X100" s="675"/>
      <c r="Y100" s="676"/>
      <c r="Z100" s="677"/>
      <c r="AA100" s="678"/>
      <c r="AB100" s="262"/>
      <c r="AC100" s="288"/>
      <c r="AD100" s="700">
        <v>1</v>
      </c>
      <c r="AE100" s="701"/>
      <c r="AF100" s="256">
        <f t="shared" si="12"/>
        <v>1</v>
      </c>
      <c r="AG100" s="697">
        <v>39410</v>
      </c>
      <c r="AH100" s="709"/>
      <c r="AI100" s="710">
        <v>4</v>
      </c>
      <c r="AJ100" s="688">
        <f t="shared" si="13"/>
        <v>4</v>
      </c>
      <c r="AK100" s="286">
        <f t="shared" si="14"/>
        <v>4</v>
      </c>
    </row>
    <row r="101" spans="1:50" ht="11.1" customHeight="1" x14ac:dyDescent="0.25">
      <c r="A101" s="666">
        <v>95</v>
      </c>
      <c r="B101" s="253"/>
      <c r="C101" s="259" t="s">
        <v>5</v>
      </c>
      <c r="D101" s="2846"/>
      <c r="E101" s="2746"/>
      <c r="F101" s="2951"/>
      <c r="G101" s="271"/>
      <c r="H101" s="245"/>
      <c r="I101" s="239"/>
      <c r="J101" s="240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266"/>
      <c r="X101" s="675"/>
      <c r="Y101" s="676"/>
      <c r="Z101" s="677"/>
      <c r="AA101" s="678"/>
      <c r="AB101" s="262"/>
      <c r="AC101" s="267"/>
      <c r="AD101" s="3181">
        <v>3</v>
      </c>
      <c r="AE101" s="699"/>
      <c r="AF101" s="256">
        <f t="shared" si="12"/>
        <v>3</v>
      </c>
      <c r="AG101" s="697">
        <v>39389</v>
      </c>
      <c r="AH101" s="705"/>
      <c r="AI101" s="706">
        <v>8</v>
      </c>
      <c r="AJ101" s="688">
        <f t="shared" si="13"/>
        <v>8</v>
      </c>
      <c r="AK101" s="268">
        <f t="shared" si="14"/>
        <v>2.6666666666666665</v>
      </c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</row>
    <row r="102" spans="1:50" ht="11.1" customHeight="1" x14ac:dyDescent="0.25">
      <c r="A102" s="666">
        <v>96</v>
      </c>
      <c r="B102" s="253"/>
      <c r="C102" s="259" t="s">
        <v>54</v>
      </c>
      <c r="D102" s="2846"/>
      <c r="E102" s="2746"/>
      <c r="F102" s="2951"/>
      <c r="G102" s="287"/>
      <c r="H102" s="285"/>
      <c r="I102" s="239"/>
      <c r="J102" s="240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280"/>
      <c r="X102" s="675"/>
      <c r="Y102" s="676"/>
      <c r="Z102" s="677"/>
      <c r="AA102" s="678"/>
      <c r="AB102" s="262"/>
      <c r="AC102" s="288"/>
      <c r="AD102" s="700">
        <v>1</v>
      </c>
      <c r="AE102" s="701"/>
      <c r="AF102" s="256">
        <f t="shared" si="12"/>
        <v>1</v>
      </c>
      <c r="AG102" s="697">
        <v>39308</v>
      </c>
      <c r="AH102" s="709"/>
      <c r="AI102" s="710">
        <v>3</v>
      </c>
      <c r="AJ102" s="688">
        <f t="shared" si="13"/>
        <v>3</v>
      </c>
      <c r="AK102" s="286">
        <f t="shared" si="14"/>
        <v>3</v>
      </c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</row>
    <row r="103" spans="1:50" ht="11.1" customHeight="1" x14ac:dyDescent="0.25">
      <c r="A103" s="666">
        <v>97</v>
      </c>
      <c r="B103" s="253"/>
      <c r="C103" s="259" t="s">
        <v>199</v>
      </c>
      <c r="D103" s="2846"/>
      <c r="E103" s="2746"/>
      <c r="F103" s="2951"/>
      <c r="G103" s="287"/>
      <c r="H103" s="285"/>
      <c r="I103" s="239"/>
      <c r="J103" s="240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280"/>
      <c r="X103" s="675"/>
      <c r="Y103" s="676"/>
      <c r="Z103" s="677"/>
      <c r="AA103" s="678"/>
      <c r="AB103" s="262"/>
      <c r="AC103" s="288"/>
      <c r="AD103" s="700">
        <v>1</v>
      </c>
      <c r="AE103" s="701"/>
      <c r="AF103" s="256">
        <f t="shared" si="12"/>
        <v>1</v>
      </c>
      <c r="AG103" s="697">
        <v>39308</v>
      </c>
      <c r="AH103" s="709"/>
      <c r="AI103" s="710">
        <v>0</v>
      </c>
      <c r="AJ103" s="688">
        <f t="shared" ref="AJ103:AJ107" si="15">SUM(I103:V103)+AI103</f>
        <v>0</v>
      </c>
      <c r="AK103" s="286">
        <f t="shared" si="14"/>
        <v>0</v>
      </c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</row>
    <row r="104" spans="1:50" ht="11.1" customHeight="1" x14ac:dyDescent="0.25">
      <c r="A104" s="666">
        <v>98</v>
      </c>
      <c r="B104" s="244"/>
      <c r="C104" s="259" t="s">
        <v>51</v>
      </c>
      <c r="D104" s="2846"/>
      <c r="E104" s="2746"/>
      <c r="F104" s="2951"/>
      <c r="G104" s="271"/>
      <c r="H104" s="238"/>
      <c r="I104" s="239"/>
      <c r="J104" s="240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266"/>
      <c r="X104" s="675"/>
      <c r="Y104" s="676"/>
      <c r="Z104" s="677"/>
      <c r="AA104" s="678"/>
      <c r="AB104" s="262"/>
      <c r="AC104" s="267"/>
      <c r="AD104" s="3181">
        <v>2</v>
      </c>
      <c r="AE104" s="699"/>
      <c r="AF104" s="256">
        <f t="shared" si="12"/>
        <v>2</v>
      </c>
      <c r="AG104" s="697">
        <v>39263</v>
      </c>
      <c r="AH104" s="705"/>
      <c r="AI104" s="706">
        <v>8</v>
      </c>
      <c r="AJ104" s="688">
        <f t="shared" si="15"/>
        <v>8</v>
      </c>
      <c r="AK104" s="268">
        <f t="shared" si="14"/>
        <v>4</v>
      </c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</row>
    <row r="105" spans="1:50" ht="11.1" customHeight="1" x14ac:dyDescent="0.25">
      <c r="A105" s="666">
        <v>99</v>
      </c>
      <c r="B105" s="253"/>
      <c r="C105" s="259" t="s">
        <v>53</v>
      </c>
      <c r="D105" s="2846"/>
      <c r="E105" s="2746"/>
      <c r="F105" s="2951"/>
      <c r="G105" s="287"/>
      <c r="H105" s="285"/>
      <c r="I105" s="239"/>
      <c r="J105" s="240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280"/>
      <c r="X105" s="675"/>
      <c r="Y105" s="676"/>
      <c r="Z105" s="677"/>
      <c r="AA105" s="678"/>
      <c r="AB105" s="262"/>
      <c r="AC105" s="288"/>
      <c r="AD105" s="700">
        <v>1</v>
      </c>
      <c r="AE105" s="701"/>
      <c r="AF105" s="256">
        <f t="shared" si="12"/>
        <v>1</v>
      </c>
      <c r="AG105" s="697">
        <v>39263</v>
      </c>
      <c r="AH105" s="709"/>
      <c r="AI105" s="710">
        <v>6</v>
      </c>
      <c r="AJ105" s="688">
        <f t="shared" si="15"/>
        <v>6</v>
      </c>
      <c r="AK105" s="286">
        <f t="shared" si="14"/>
        <v>6</v>
      </c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</row>
    <row r="106" spans="1:50" ht="11.1" customHeight="1" x14ac:dyDescent="0.25">
      <c r="A106" s="666">
        <v>100</v>
      </c>
      <c r="B106" s="253"/>
      <c r="C106" s="259" t="s">
        <v>67</v>
      </c>
      <c r="D106" s="2846"/>
      <c r="E106" s="2746"/>
      <c r="F106" s="2951"/>
      <c r="G106" s="287"/>
      <c r="H106" s="285"/>
      <c r="I106" s="239"/>
      <c r="J106" s="240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280"/>
      <c r="X106" s="675"/>
      <c r="Y106" s="676"/>
      <c r="Z106" s="677"/>
      <c r="AA106" s="678"/>
      <c r="AB106" s="262"/>
      <c r="AC106" s="288"/>
      <c r="AD106" s="700">
        <v>1</v>
      </c>
      <c r="AE106" s="701"/>
      <c r="AF106" s="256">
        <f t="shared" si="12"/>
        <v>1</v>
      </c>
      <c r="AG106" s="697">
        <v>39227</v>
      </c>
      <c r="AH106" s="709"/>
      <c r="AI106" s="710">
        <v>0</v>
      </c>
      <c r="AJ106" s="688">
        <f t="shared" si="15"/>
        <v>0</v>
      </c>
      <c r="AK106" s="286">
        <f t="shared" si="14"/>
        <v>0</v>
      </c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</row>
    <row r="107" spans="1:50" ht="11.1" customHeight="1" thickBot="1" x14ac:dyDescent="0.3">
      <c r="A107" s="666">
        <v>101</v>
      </c>
      <c r="B107" s="253"/>
      <c r="C107" s="259" t="s">
        <v>52</v>
      </c>
      <c r="D107" s="2745"/>
      <c r="E107" s="2746"/>
      <c r="F107" s="2951"/>
      <c r="G107" s="287"/>
      <c r="H107" s="292"/>
      <c r="I107" s="754"/>
      <c r="J107" s="755"/>
      <c r="K107" s="756"/>
      <c r="L107" s="756"/>
      <c r="M107" s="756"/>
      <c r="N107" s="756"/>
      <c r="O107" s="756"/>
      <c r="P107" s="756"/>
      <c r="Q107" s="756"/>
      <c r="R107" s="756"/>
      <c r="S107" s="756"/>
      <c r="T107" s="756"/>
      <c r="U107" s="756"/>
      <c r="V107" s="756"/>
      <c r="W107" s="757"/>
      <c r="X107" s="809"/>
      <c r="Y107" s="810"/>
      <c r="Z107" s="811"/>
      <c r="AA107" s="758"/>
      <c r="AB107" s="759"/>
      <c r="AC107" s="760"/>
      <c r="AD107" s="702">
        <v>1</v>
      </c>
      <c r="AE107" s="703"/>
      <c r="AF107" s="704">
        <f t="shared" si="12"/>
        <v>1</v>
      </c>
      <c r="AG107" s="761">
        <v>39227</v>
      </c>
      <c r="AH107" s="762"/>
      <c r="AI107" s="711">
        <v>1</v>
      </c>
      <c r="AJ107" s="712">
        <f t="shared" si="15"/>
        <v>1</v>
      </c>
      <c r="AK107" s="689">
        <f t="shared" si="14"/>
        <v>1</v>
      </c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</row>
    <row r="108" spans="1:50" ht="6" customHeight="1" thickTop="1" x14ac:dyDescent="0.25">
      <c r="A108" s="667"/>
      <c r="C108" s="224"/>
      <c r="D108" s="293"/>
      <c r="E108" s="231"/>
      <c r="F108" s="231"/>
      <c r="G108" s="294"/>
      <c r="H108" s="294"/>
      <c r="I108" s="295"/>
      <c r="J108" s="295"/>
      <c r="K108" s="298"/>
      <c r="L108" s="295"/>
      <c r="M108" s="296"/>
      <c r="N108" s="298"/>
      <c r="O108" s="297"/>
      <c r="P108" s="297"/>
      <c r="Q108" s="298"/>
      <c r="R108" s="297"/>
      <c r="S108" s="297"/>
      <c r="T108" s="297"/>
      <c r="U108" s="297"/>
      <c r="V108" s="298"/>
      <c r="W108" s="299"/>
      <c r="X108" s="299"/>
      <c r="Y108" s="299"/>
      <c r="Z108" s="299"/>
      <c r="AA108" s="299"/>
      <c r="AB108" s="300"/>
      <c r="AC108" s="300"/>
      <c r="AD108" s="300"/>
      <c r="AE108" s="301"/>
      <c r="AF108" s="302"/>
      <c r="AG108" s="302"/>
      <c r="AH108" s="303"/>
      <c r="AI108" s="219"/>
      <c r="AJ108" s="304"/>
      <c r="AK108" s="304"/>
      <c r="AL108" s="304"/>
      <c r="AM108" s="305"/>
      <c r="AN108" s="305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</row>
    <row r="109" spans="1:50" ht="11.1" customHeight="1" x14ac:dyDescent="0.25">
      <c r="C109" s="3701" t="s">
        <v>14</v>
      </c>
      <c r="D109" s="3701"/>
      <c r="E109" s="3701"/>
      <c r="F109" s="3701"/>
      <c r="G109" s="3701"/>
      <c r="H109" s="306"/>
      <c r="I109" s="307">
        <f t="shared" ref="I109:V109" si="16">COUNTIF(I7:I107,"&gt;=0")</f>
        <v>16</v>
      </c>
      <c r="J109" s="307">
        <f t="shared" si="16"/>
        <v>19</v>
      </c>
      <c r="K109" s="308">
        <f t="shared" si="16"/>
        <v>15</v>
      </c>
      <c r="L109" s="307">
        <f t="shared" si="16"/>
        <v>12</v>
      </c>
      <c r="M109" s="308">
        <f t="shared" si="16"/>
        <v>17</v>
      </c>
      <c r="N109" s="308">
        <f t="shared" si="16"/>
        <v>18</v>
      </c>
      <c r="O109" s="308">
        <f t="shared" si="16"/>
        <v>14</v>
      </c>
      <c r="P109" s="308">
        <f t="shared" si="16"/>
        <v>16</v>
      </c>
      <c r="Q109" s="308">
        <f t="shared" si="16"/>
        <v>15</v>
      </c>
      <c r="R109" s="308">
        <f t="shared" si="16"/>
        <v>14</v>
      </c>
      <c r="S109" s="308">
        <f t="shared" si="16"/>
        <v>10</v>
      </c>
      <c r="T109" s="308">
        <f t="shared" si="16"/>
        <v>13</v>
      </c>
      <c r="U109" s="308">
        <f t="shared" si="16"/>
        <v>15</v>
      </c>
      <c r="V109" s="308">
        <f t="shared" si="16"/>
        <v>16</v>
      </c>
      <c r="W109" s="785">
        <f>COUNTIF(W7:W107,"=x")</f>
        <v>13</v>
      </c>
      <c r="X109" s="3702" t="s">
        <v>50</v>
      </c>
      <c r="Y109" s="3703"/>
      <c r="Z109" s="3703"/>
      <c r="AA109" s="309"/>
      <c r="AB109" s="311"/>
      <c r="AC109" s="312"/>
      <c r="AD109" s="312"/>
      <c r="AE109" s="698"/>
      <c r="AF109" s="315">
        <f>SUM(AF7:AF107)</f>
        <v>1667</v>
      </c>
      <c r="AG109" s="698" t="s">
        <v>325</v>
      </c>
      <c r="AH109" s="698"/>
      <c r="AI109" s="698"/>
      <c r="AJ109" s="698"/>
      <c r="AK109" s="313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</row>
    <row r="110" spans="1:50" ht="11.1" customHeight="1" x14ac:dyDescent="0.25">
      <c r="C110" s="316"/>
      <c r="D110" s="317"/>
      <c r="E110" s="316"/>
      <c r="S110" s="318"/>
      <c r="T110" s="318"/>
      <c r="U110" s="318"/>
      <c r="X110" s="320">
        <f>SUM(I109:V109)/COUNTIF(I109:V109,"&gt;0")</f>
        <v>15</v>
      </c>
      <c r="Y110" s="3726" t="s">
        <v>81</v>
      </c>
      <c r="Z110" s="3726"/>
      <c r="AA110" s="309"/>
      <c r="AB110" s="321"/>
      <c r="AC110" s="322"/>
      <c r="AE110" s="746"/>
      <c r="AF110" s="747">
        <f>AVERAGE(AF7:AF107)</f>
        <v>16.504950495049506</v>
      </c>
      <c r="AG110" s="748" t="s">
        <v>327</v>
      </c>
      <c r="AH110" s="748"/>
      <c r="AI110" s="748"/>
      <c r="AJ110" s="748"/>
      <c r="AK110" s="749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</row>
    <row r="111" spans="1:50" ht="11.1" customHeight="1" x14ac:dyDescent="0.25">
      <c r="C111" s="316"/>
      <c r="D111" s="317"/>
      <c r="E111" s="316"/>
      <c r="S111" s="318"/>
      <c r="T111" s="318"/>
      <c r="U111" s="318"/>
      <c r="AB111" s="309"/>
      <c r="AC111" s="309"/>
      <c r="AD111" s="309"/>
      <c r="AE111" s="750"/>
      <c r="AF111" s="751">
        <f>COUNTIF(AH7:AH107,"&gt;=0")</f>
        <v>38</v>
      </c>
      <c r="AG111" s="752" t="s">
        <v>59</v>
      </c>
      <c r="AH111" s="752"/>
      <c r="AI111" s="752"/>
      <c r="AJ111" s="752"/>
      <c r="AK111" s="753"/>
      <c r="AL111" s="314"/>
      <c r="AM111" s="314"/>
      <c r="AN111" s="314"/>
      <c r="AO111" s="314"/>
      <c r="AP111" s="323"/>
      <c r="AQ111" s="324"/>
      <c r="AR111" s="324"/>
      <c r="AS111" s="325"/>
      <c r="AT111" s="324"/>
      <c r="AU111" s="313"/>
      <c r="AV111" s="208"/>
      <c r="AW111" s="208"/>
      <c r="AX111" s="208"/>
    </row>
    <row r="112" spans="1:50" ht="11.1" customHeight="1" thickBot="1" x14ac:dyDescent="0.3">
      <c r="C112" s="316"/>
      <c r="D112" s="317"/>
      <c r="E112" s="316"/>
      <c r="S112" s="318"/>
      <c r="T112" s="318"/>
      <c r="U112" s="318"/>
      <c r="AB112" s="309"/>
      <c r="AC112" s="309"/>
      <c r="AD112" s="309"/>
      <c r="AE112" s="310"/>
      <c r="AF112" s="321"/>
      <c r="AG112" s="321"/>
      <c r="AH112" s="322"/>
      <c r="AI112" s="219"/>
      <c r="AJ112" s="304"/>
      <c r="AK112" s="314"/>
      <c r="AL112" s="314"/>
      <c r="AM112" s="314"/>
      <c r="AN112" s="314"/>
      <c r="AO112" s="314"/>
      <c r="AP112" s="314"/>
      <c r="AQ112" s="314"/>
      <c r="AR112" s="314"/>
      <c r="AS112" s="323"/>
      <c r="AT112" s="324"/>
      <c r="AU112" s="324"/>
      <c r="AV112" s="325"/>
      <c r="AW112" s="324"/>
      <c r="AX112" s="313"/>
    </row>
    <row r="113" spans="1:50" ht="11.1" customHeight="1" thickTop="1" x14ac:dyDescent="0.25">
      <c r="A113" s="668"/>
      <c r="B113" s="326"/>
      <c r="C113" s="327"/>
      <c r="D113" s="328"/>
      <c r="E113" s="329"/>
      <c r="F113" s="329"/>
      <c r="G113" s="330"/>
      <c r="H113" s="330"/>
      <c r="I113" s="331"/>
      <c r="J113" s="331"/>
      <c r="K113" s="331"/>
      <c r="L113" s="331"/>
      <c r="M113" s="331"/>
      <c r="N113" s="331"/>
      <c r="O113" s="331"/>
      <c r="P113" s="331"/>
      <c r="Q113" s="332"/>
      <c r="R113" s="332"/>
      <c r="S113" s="331"/>
      <c r="T113" s="331"/>
      <c r="U113" s="331"/>
      <c r="V113" s="331"/>
      <c r="W113" s="333"/>
      <c r="X113" s="333"/>
      <c r="Y113" s="333"/>
      <c r="Z113" s="333"/>
      <c r="AA113" s="333"/>
      <c r="AB113" s="334"/>
      <c r="AC113" s="334"/>
      <c r="AD113" s="326"/>
      <c r="AE113" s="335"/>
      <c r="AF113" s="335"/>
      <c r="AG113" s="335"/>
      <c r="AH113" s="335"/>
      <c r="AI113" s="336"/>
      <c r="AJ113" s="337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8"/>
      <c r="AX113" s="339"/>
    </row>
    <row r="114" spans="1:50" ht="11.1" customHeight="1" thickBot="1" x14ac:dyDescent="0.3">
      <c r="E114" s="3670" t="s">
        <v>162</v>
      </c>
      <c r="F114" s="3670"/>
      <c r="G114" s="3670"/>
      <c r="H114" s="3670"/>
      <c r="AB114" s="208"/>
      <c r="AC114" s="219"/>
      <c r="AH114" s="219"/>
      <c r="AI114" s="219"/>
      <c r="AT114" s="217"/>
      <c r="AU114" s="210"/>
      <c r="AV114" s="217"/>
      <c r="AW114" s="313"/>
      <c r="AX114" s="208"/>
    </row>
    <row r="115" spans="1:50" ht="11.1" customHeight="1" x14ac:dyDescent="0.25">
      <c r="E115" s="3670"/>
      <c r="F115" s="3670"/>
      <c r="G115" s="3670"/>
      <c r="H115" s="3670"/>
      <c r="I115" s="340" t="s">
        <v>39</v>
      </c>
      <c r="J115" s="340" t="s">
        <v>38</v>
      </c>
      <c r="K115" s="341" t="s">
        <v>314</v>
      </c>
      <c r="L115" s="341" t="s">
        <v>9</v>
      </c>
      <c r="M115" s="340" t="s">
        <v>13</v>
      </c>
      <c r="N115" s="340" t="s">
        <v>12</v>
      </c>
      <c r="O115" s="340" t="s">
        <v>10</v>
      </c>
      <c r="P115" s="340" t="s">
        <v>163</v>
      </c>
      <c r="Q115" s="340" t="s">
        <v>164</v>
      </c>
      <c r="R115" s="340" t="s">
        <v>165</v>
      </c>
      <c r="S115" s="340" t="s">
        <v>166</v>
      </c>
      <c r="T115" s="488"/>
      <c r="U115" s="3753" t="s">
        <v>79</v>
      </c>
      <c r="V115" s="3754"/>
      <c r="W115" s="3754"/>
      <c r="X115" s="3754"/>
      <c r="Y115" s="3754"/>
      <c r="Z115" s="3754"/>
      <c r="AA115" s="3754"/>
      <c r="AB115" s="3754"/>
      <c r="AC115" s="3754"/>
      <c r="AD115" s="3754"/>
      <c r="AE115" s="3754"/>
      <c r="AF115" s="3754"/>
      <c r="AG115" s="3755"/>
      <c r="AH115" s="342"/>
      <c r="AI115" s="3671" t="s">
        <v>78</v>
      </c>
      <c r="AJ115" s="3672"/>
      <c r="AK115" s="3672"/>
      <c r="AL115" s="3672"/>
      <c r="AM115" s="3672"/>
      <c r="AN115" s="3672"/>
      <c r="AO115" s="3672"/>
      <c r="AP115" s="3672"/>
      <c r="AQ115" s="3672"/>
      <c r="AR115" s="3672"/>
      <c r="AS115" s="3672"/>
      <c r="AT115" s="3672"/>
      <c r="AU115" s="3672"/>
      <c r="AV115" s="3672"/>
      <c r="AW115" s="3673"/>
      <c r="AX115" s="219"/>
    </row>
    <row r="116" spans="1:50" ht="11.1" customHeight="1" thickBot="1" x14ac:dyDescent="0.3">
      <c r="F116" s="3050" t="s">
        <v>4</v>
      </c>
      <c r="G116" s="247"/>
      <c r="I116" s="343">
        <v>12</v>
      </c>
      <c r="J116" s="343">
        <v>13</v>
      </c>
      <c r="K116" s="343">
        <v>14</v>
      </c>
      <c r="L116" s="343">
        <v>15</v>
      </c>
      <c r="M116" s="343">
        <v>16</v>
      </c>
      <c r="N116" s="343">
        <v>17</v>
      </c>
      <c r="O116" s="343">
        <v>18</v>
      </c>
      <c r="P116" s="343">
        <v>19</v>
      </c>
      <c r="Q116" s="343">
        <v>20</v>
      </c>
      <c r="R116" s="343">
        <v>21</v>
      </c>
      <c r="S116" s="343">
        <v>22</v>
      </c>
      <c r="T116" s="350"/>
      <c r="U116" s="3756"/>
      <c r="V116" s="3757"/>
      <c r="W116" s="3757"/>
      <c r="X116" s="3757"/>
      <c r="Y116" s="3757"/>
      <c r="Z116" s="3757"/>
      <c r="AA116" s="3757"/>
      <c r="AB116" s="3757"/>
      <c r="AC116" s="3757"/>
      <c r="AD116" s="3757"/>
      <c r="AE116" s="3757"/>
      <c r="AF116" s="3757"/>
      <c r="AG116" s="3758"/>
      <c r="AH116" s="342"/>
      <c r="AI116" s="3674"/>
      <c r="AJ116" s="3675"/>
      <c r="AK116" s="3675"/>
      <c r="AL116" s="3675"/>
      <c r="AM116" s="3675"/>
      <c r="AN116" s="3675"/>
      <c r="AO116" s="3675"/>
      <c r="AP116" s="3675"/>
      <c r="AQ116" s="3675"/>
      <c r="AR116" s="3675"/>
      <c r="AS116" s="3675"/>
      <c r="AT116" s="3675"/>
      <c r="AU116" s="3675"/>
      <c r="AV116" s="3675"/>
      <c r="AW116" s="3676"/>
      <c r="AX116" s="219"/>
    </row>
    <row r="117" spans="1:50" ht="11.1" customHeight="1" thickBot="1" x14ac:dyDescent="0.3">
      <c r="F117" s="3052" t="s">
        <v>16</v>
      </c>
      <c r="G117" s="247"/>
      <c r="I117" s="732">
        <v>9</v>
      </c>
      <c r="J117" s="345">
        <v>10</v>
      </c>
      <c r="K117" s="345">
        <v>11</v>
      </c>
      <c r="L117" s="345">
        <v>12</v>
      </c>
      <c r="M117" s="345">
        <v>13</v>
      </c>
      <c r="N117" s="345">
        <v>14</v>
      </c>
      <c r="O117" s="345">
        <v>15</v>
      </c>
      <c r="P117" s="345">
        <v>16</v>
      </c>
      <c r="Q117" s="345">
        <v>17</v>
      </c>
      <c r="R117" s="345">
        <v>18</v>
      </c>
      <c r="S117" s="345">
        <v>19</v>
      </c>
      <c r="T117" s="350"/>
      <c r="V117" s="215"/>
      <c r="W117" s="208"/>
      <c r="X117" s="208"/>
      <c r="Y117" s="208"/>
      <c r="Z117" s="208"/>
      <c r="AA117" s="208"/>
      <c r="AB117" s="208"/>
      <c r="AD117" s="208"/>
      <c r="AE117" s="208"/>
      <c r="AF117" s="208"/>
      <c r="AG117" s="346"/>
      <c r="AH117" s="219"/>
      <c r="AI117" s="219"/>
      <c r="AT117" s="347"/>
      <c r="AU117" s="217"/>
      <c r="AV117" s="208"/>
      <c r="AW117" s="208"/>
      <c r="AX117" s="219"/>
    </row>
    <row r="118" spans="1:50" ht="11.1" customHeight="1" thickBot="1" x14ac:dyDescent="0.3">
      <c r="F118" s="3050" t="s">
        <v>17</v>
      </c>
      <c r="G118" s="247"/>
      <c r="I118" s="745">
        <v>6</v>
      </c>
      <c r="J118" s="733">
        <v>8</v>
      </c>
      <c r="K118" s="732">
        <v>9</v>
      </c>
      <c r="L118" s="732">
        <v>10</v>
      </c>
      <c r="M118" s="344">
        <v>11</v>
      </c>
      <c r="N118" s="344">
        <v>12</v>
      </c>
      <c r="O118" s="344">
        <v>13</v>
      </c>
      <c r="P118" s="344">
        <v>14</v>
      </c>
      <c r="Q118" s="344">
        <v>15</v>
      </c>
      <c r="R118" s="344">
        <v>16</v>
      </c>
      <c r="S118" s="345">
        <v>17</v>
      </c>
      <c r="T118" s="350"/>
      <c r="U118" s="3869" t="s">
        <v>225</v>
      </c>
      <c r="V118" s="3870" t="s">
        <v>77</v>
      </c>
      <c r="W118" s="3871"/>
      <c r="X118" s="3871"/>
      <c r="Y118" s="3871"/>
      <c r="Z118" s="3871"/>
      <c r="AA118" s="3871"/>
      <c r="AB118" s="3617" t="s">
        <v>76</v>
      </c>
      <c r="AC118" s="3618"/>
      <c r="AD118" s="3618"/>
      <c r="AE118" s="3618"/>
      <c r="AF118" s="3618"/>
      <c r="AG118" s="3619"/>
      <c r="AH118" s="348"/>
      <c r="AI118" s="3607" t="s">
        <v>4</v>
      </c>
      <c r="AJ118" s="3608"/>
      <c r="AK118" s="3868" t="s">
        <v>347</v>
      </c>
      <c r="AL118" s="3868"/>
      <c r="AM118" s="3868"/>
      <c r="AN118" s="3868"/>
      <c r="AO118" s="3868"/>
      <c r="AP118" s="3868"/>
      <c r="AQ118" s="3868"/>
      <c r="AR118" s="3868"/>
      <c r="AS118" s="3868"/>
      <c r="AT118" s="3868"/>
      <c r="AU118" s="3868"/>
      <c r="AV118" s="3868"/>
      <c r="AW118" s="3868"/>
      <c r="AX118" s="219"/>
    </row>
    <row r="119" spans="1:50" ht="11.1" customHeight="1" thickBot="1" x14ac:dyDescent="0.3">
      <c r="F119" s="3052" t="s">
        <v>18</v>
      </c>
      <c r="G119" s="247"/>
      <c r="I119" s="735">
        <v>4</v>
      </c>
      <c r="J119" s="744">
        <v>5</v>
      </c>
      <c r="K119" s="744">
        <v>6</v>
      </c>
      <c r="L119" s="744">
        <v>7</v>
      </c>
      <c r="M119" s="733">
        <v>9</v>
      </c>
      <c r="N119" s="732">
        <v>10</v>
      </c>
      <c r="O119" s="732">
        <v>11</v>
      </c>
      <c r="P119" s="345">
        <v>12</v>
      </c>
      <c r="Q119" s="345">
        <v>13</v>
      </c>
      <c r="R119" s="345">
        <v>14</v>
      </c>
      <c r="S119" s="345">
        <v>15</v>
      </c>
      <c r="T119" s="350"/>
      <c r="U119" s="3869"/>
      <c r="V119" s="3872"/>
      <c r="W119" s="3873"/>
      <c r="X119" s="3873"/>
      <c r="Y119" s="3873"/>
      <c r="Z119" s="3873"/>
      <c r="AA119" s="3873"/>
      <c r="AB119" s="3623"/>
      <c r="AC119" s="3624"/>
      <c r="AD119" s="3624"/>
      <c r="AE119" s="3624"/>
      <c r="AF119" s="3624"/>
      <c r="AG119" s="3625"/>
      <c r="AH119" s="348"/>
      <c r="AI119" s="3609"/>
      <c r="AJ119" s="3610"/>
      <c r="AK119" s="3868"/>
      <c r="AL119" s="3868"/>
      <c r="AM119" s="3868"/>
      <c r="AN119" s="3868"/>
      <c r="AO119" s="3868"/>
      <c r="AP119" s="3868"/>
      <c r="AQ119" s="3868"/>
      <c r="AR119" s="3868"/>
      <c r="AS119" s="3868"/>
      <c r="AT119" s="3868"/>
      <c r="AU119" s="3868"/>
      <c r="AV119" s="3868"/>
      <c r="AW119" s="3868"/>
      <c r="AX119" s="219"/>
    </row>
    <row r="120" spans="1:50" ht="11.1" customHeight="1" thickBot="1" x14ac:dyDescent="0.3">
      <c r="F120" s="3050" t="s">
        <v>19</v>
      </c>
      <c r="G120" s="247"/>
      <c r="I120" s="734">
        <v>3</v>
      </c>
      <c r="J120" s="740">
        <v>4</v>
      </c>
      <c r="K120" s="741">
        <v>5</v>
      </c>
      <c r="L120" s="740">
        <v>6</v>
      </c>
      <c r="M120" s="742">
        <v>7</v>
      </c>
      <c r="N120" s="745">
        <v>8</v>
      </c>
      <c r="O120" s="745">
        <v>9</v>
      </c>
      <c r="P120" s="733">
        <v>11</v>
      </c>
      <c r="Q120" s="732">
        <v>12</v>
      </c>
      <c r="R120" s="732">
        <v>13</v>
      </c>
      <c r="S120" s="343">
        <v>14</v>
      </c>
      <c r="T120" s="350"/>
      <c r="U120" s="3669">
        <v>0</v>
      </c>
      <c r="V120" s="3862" t="s">
        <v>75</v>
      </c>
      <c r="W120" s="3863"/>
      <c r="X120" s="3863"/>
      <c r="Y120" s="3863"/>
      <c r="Z120" s="3863"/>
      <c r="AA120" s="3863"/>
      <c r="AB120" s="3645" t="s">
        <v>74</v>
      </c>
      <c r="AC120" s="3646"/>
      <c r="AD120" s="3646"/>
      <c r="AE120" s="3646"/>
      <c r="AF120" s="3646"/>
      <c r="AG120" s="3647"/>
      <c r="AH120" s="349"/>
      <c r="AI120" s="3607" t="s">
        <v>16</v>
      </c>
      <c r="AJ120" s="3608"/>
      <c r="AK120" s="3868" t="s">
        <v>340</v>
      </c>
      <c r="AL120" s="3868"/>
      <c r="AM120" s="3868"/>
      <c r="AN120" s="3868"/>
      <c r="AO120" s="3868"/>
      <c r="AP120" s="3868"/>
      <c r="AQ120" s="3868"/>
      <c r="AR120" s="3868"/>
      <c r="AS120" s="3868"/>
      <c r="AT120" s="3868"/>
      <c r="AU120" s="3868"/>
      <c r="AV120" s="3868"/>
      <c r="AW120" s="3868"/>
      <c r="AX120" s="208"/>
    </row>
    <row r="121" spans="1:50" ht="11.1" customHeight="1" thickBot="1" x14ac:dyDescent="0.3">
      <c r="F121" s="3052" t="s">
        <v>20</v>
      </c>
      <c r="G121" s="247"/>
      <c r="I121" s="735">
        <v>2</v>
      </c>
      <c r="J121" s="741">
        <v>3</v>
      </c>
      <c r="K121" s="740">
        <v>4</v>
      </c>
      <c r="L121" s="741">
        <v>5</v>
      </c>
      <c r="M121" s="735">
        <v>6</v>
      </c>
      <c r="N121" s="741">
        <v>7</v>
      </c>
      <c r="O121" s="735">
        <v>8</v>
      </c>
      <c r="P121" s="743">
        <v>9</v>
      </c>
      <c r="Q121" s="742">
        <v>10</v>
      </c>
      <c r="R121" s="744">
        <v>11</v>
      </c>
      <c r="S121" s="733">
        <v>13</v>
      </c>
      <c r="T121" s="350"/>
      <c r="U121" s="3669"/>
      <c r="V121" s="3864"/>
      <c r="W121" s="3865"/>
      <c r="X121" s="3865"/>
      <c r="Y121" s="3865"/>
      <c r="Z121" s="3865"/>
      <c r="AA121" s="3865"/>
      <c r="AB121" s="3648"/>
      <c r="AC121" s="3649"/>
      <c r="AD121" s="3649"/>
      <c r="AE121" s="3649"/>
      <c r="AF121" s="3649"/>
      <c r="AG121" s="3650"/>
      <c r="AH121" s="349"/>
      <c r="AI121" s="3609"/>
      <c r="AJ121" s="3610"/>
      <c r="AK121" s="3868"/>
      <c r="AL121" s="3868"/>
      <c r="AM121" s="3868"/>
      <c r="AN121" s="3868"/>
      <c r="AO121" s="3868"/>
      <c r="AP121" s="3868"/>
      <c r="AQ121" s="3868"/>
      <c r="AR121" s="3868"/>
      <c r="AS121" s="3868"/>
      <c r="AT121" s="3868"/>
      <c r="AU121" s="3868"/>
      <c r="AV121" s="3868"/>
      <c r="AW121" s="3868"/>
      <c r="AX121" s="208"/>
    </row>
    <row r="122" spans="1:50" ht="11.1" customHeight="1" x14ac:dyDescent="0.25">
      <c r="F122" s="3050" t="s">
        <v>21</v>
      </c>
      <c r="G122" s="247"/>
      <c r="I122" s="734">
        <v>1</v>
      </c>
      <c r="J122" s="740">
        <v>2</v>
      </c>
      <c r="K122" s="741">
        <v>3</v>
      </c>
      <c r="L122" s="740">
        <v>4</v>
      </c>
      <c r="M122" s="734">
        <v>5</v>
      </c>
      <c r="N122" s="740">
        <v>6</v>
      </c>
      <c r="O122" s="734">
        <v>7</v>
      </c>
      <c r="P122" s="734">
        <v>8</v>
      </c>
      <c r="Q122" s="735">
        <v>9</v>
      </c>
      <c r="R122" s="734">
        <v>10</v>
      </c>
      <c r="S122" s="742">
        <v>11</v>
      </c>
      <c r="T122" s="350"/>
      <c r="U122" s="3655">
        <v>1</v>
      </c>
      <c r="V122" s="3862" t="s">
        <v>73</v>
      </c>
      <c r="W122" s="3863"/>
      <c r="X122" s="3863"/>
      <c r="Y122" s="3863"/>
      <c r="Z122" s="3863"/>
      <c r="AA122" s="3863"/>
      <c r="AB122" s="3645" t="s">
        <v>72</v>
      </c>
      <c r="AC122" s="3646"/>
      <c r="AD122" s="3646"/>
      <c r="AE122" s="3646"/>
      <c r="AF122" s="3646"/>
      <c r="AG122" s="3647"/>
      <c r="AH122" s="349"/>
      <c r="AI122" s="3607" t="s">
        <v>17</v>
      </c>
      <c r="AJ122" s="3608"/>
      <c r="AK122" s="3868" t="s">
        <v>819</v>
      </c>
      <c r="AL122" s="3868"/>
      <c r="AM122" s="3868"/>
      <c r="AN122" s="3868"/>
      <c r="AO122" s="3868"/>
      <c r="AP122" s="3868"/>
      <c r="AQ122" s="3868"/>
      <c r="AR122" s="3868"/>
      <c r="AS122" s="3868"/>
      <c r="AT122" s="3868"/>
      <c r="AU122" s="3868"/>
      <c r="AV122" s="3868"/>
      <c r="AW122" s="3868"/>
      <c r="AX122" s="219"/>
    </row>
    <row r="123" spans="1:50" ht="11.1" customHeight="1" x14ac:dyDescent="0.25">
      <c r="F123" s="3052" t="s">
        <v>41</v>
      </c>
      <c r="G123" s="247"/>
      <c r="I123" s="735">
        <v>0</v>
      </c>
      <c r="J123" s="741">
        <v>1</v>
      </c>
      <c r="K123" s="740">
        <v>2</v>
      </c>
      <c r="L123" s="741">
        <v>3</v>
      </c>
      <c r="M123" s="735">
        <v>4</v>
      </c>
      <c r="N123" s="741">
        <v>5</v>
      </c>
      <c r="O123" s="735">
        <v>6</v>
      </c>
      <c r="P123" s="734">
        <v>7</v>
      </c>
      <c r="Q123" s="734">
        <v>8</v>
      </c>
      <c r="R123" s="735">
        <v>9</v>
      </c>
      <c r="S123" s="734">
        <v>10</v>
      </c>
      <c r="T123" s="350"/>
      <c r="U123" s="3656"/>
      <c r="V123" s="3864"/>
      <c r="W123" s="3865"/>
      <c r="X123" s="3865"/>
      <c r="Y123" s="3865"/>
      <c r="Z123" s="3865"/>
      <c r="AA123" s="3865"/>
      <c r="AB123" s="3648"/>
      <c r="AC123" s="3649"/>
      <c r="AD123" s="3649"/>
      <c r="AE123" s="3649"/>
      <c r="AF123" s="3649"/>
      <c r="AG123" s="3650"/>
      <c r="AH123" s="349"/>
      <c r="AI123" s="3609"/>
      <c r="AJ123" s="3610"/>
      <c r="AK123" s="3868"/>
      <c r="AL123" s="3868"/>
      <c r="AM123" s="3868"/>
      <c r="AN123" s="3868"/>
      <c r="AO123" s="3868"/>
      <c r="AP123" s="3868"/>
      <c r="AQ123" s="3868"/>
      <c r="AR123" s="3868"/>
      <c r="AS123" s="3868"/>
      <c r="AT123" s="3868"/>
      <c r="AU123" s="3868"/>
      <c r="AV123" s="3868"/>
      <c r="AW123" s="3868"/>
      <c r="AX123" s="219"/>
    </row>
    <row r="124" spans="1:50" ht="11.1" customHeight="1" x14ac:dyDescent="0.25">
      <c r="F124" s="3050" t="s">
        <v>22</v>
      </c>
      <c r="G124" s="247"/>
      <c r="I124" s="736" t="s">
        <v>0</v>
      </c>
      <c r="J124" s="740">
        <v>0</v>
      </c>
      <c r="K124" s="741">
        <v>1</v>
      </c>
      <c r="L124" s="740">
        <v>2</v>
      </c>
      <c r="M124" s="734">
        <v>3</v>
      </c>
      <c r="N124" s="740">
        <v>4</v>
      </c>
      <c r="O124" s="734">
        <v>5</v>
      </c>
      <c r="P124" s="735">
        <v>6</v>
      </c>
      <c r="Q124" s="734">
        <v>7</v>
      </c>
      <c r="R124" s="734">
        <v>8</v>
      </c>
      <c r="S124" s="735">
        <v>9</v>
      </c>
      <c r="T124" s="350"/>
      <c r="U124" s="3655">
        <v>2</v>
      </c>
      <c r="V124" s="3862" t="s">
        <v>70</v>
      </c>
      <c r="W124" s="3863"/>
      <c r="X124" s="3863"/>
      <c r="Y124" s="3863"/>
      <c r="Z124" s="3863"/>
      <c r="AA124" s="3863"/>
      <c r="AB124" s="3645" t="s">
        <v>71</v>
      </c>
      <c r="AC124" s="3646"/>
      <c r="AD124" s="3646"/>
      <c r="AE124" s="3646"/>
      <c r="AF124" s="3646"/>
      <c r="AG124" s="3647"/>
      <c r="AH124" s="349"/>
      <c r="AI124" s="3607" t="s">
        <v>18</v>
      </c>
      <c r="AJ124" s="3608"/>
      <c r="AK124" s="3868" t="s">
        <v>820</v>
      </c>
      <c r="AL124" s="3868"/>
      <c r="AM124" s="3868"/>
      <c r="AN124" s="3868"/>
      <c r="AO124" s="3868"/>
      <c r="AP124" s="3868"/>
      <c r="AQ124" s="3868"/>
      <c r="AR124" s="3868"/>
      <c r="AS124" s="3868"/>
      <c r="AT124" s="3868"/>
      <c r="AU124" s="3868"/>
      <c r="AV124" s="3868"/>
      <c r="AW124" s="3868"/>
      <c r="AX124" s="219"/>
    </row>
    <row r="125" spans="1:50" ht="11.1" customHeight="1" x14ac:dyDescent="0.25">
      <c r="F125" s="3052" t="s">
        <v>23</v>
      </c>
      <c r="G125" s="247"/>
      <c r="I125" s="739" t="s">
        <v>0</v>
      </c>
      <c r="J125" s="738" t="s">
        <v>0</v>
      </c>
      <c r="K125" s="740">
        <v>0</v>
      </c>
      <c r="L125" s="741">
        <v>1</v>
      </c>
      <c r="M125" s="735">
        <v>2</v>
      </c>
      <c r="N125" s="741">
        <v>3</v>
      </c>
      <c r="O125" s="735">
        <v>4</v>
      </c>
      <c r="P125" s="734">
        <v>5</v>
      </c>
      <c r="Q125" s="735">
        <v>6</v>
      </c>
      <c r="R125" s="734">
        <v>7</v>
      </c>
      <c r="S125" s="734">
        <v>8</v>
      </c>
      <c r="T125" s="350"/>
      <c r="U125" s="3656"/>
      <c r="V125" s="3864"/>
      <c r="W125" s="3865"/>
      <c r="X125" s="3865"/>
      <c r="Y125" s="3865"/>
      <c r="Z125" s="3865"/>
      <c r="AA125" s="3865"/>
      <c r="AB125" s="3648"/>
      <c r="AC125" s="3649"/>
      <c r="AD125" s="3649"/>
      <c r="AE125" s="3649"/>
      <c r="AF125" s="3649"/>
      <c r="AG125" s="3650"/>
      <c r="AH125" s="349"/>
      <c r="AI125" s="3609"/>
      <c r="AJ125" s="3610"/>
      <c r="AK125" s="3868"/>
      <c r="AL125" s="3868"/>
      <c r="AM125" s="3868"/>
      <c r="AN125" s="3868"/>
      <c r="AO125" s="3868"/>
      <c r="AP125" s="3868"/>
      <c r="AQ125" s="3868"/>
      <c r="AR125" s="3868"/>
      <c r="AS125" s="3868"/>
      <c r="AT125" s="3868"/>
      <c r="AU125" s="3868"/>
      <c r="AV125" s="3868"/>
      <c r="AW125" s="3868"/>
      <c r="AX125" s="219"/>
    </row>
    <row r="126" spans="1:50" ht="11.1" customHeight="1" x14ac:dyDescent="0.25">
      <c r="F126" s="3050" t="s">
        <v>24</v>
      </c>
      <c r="G126" s="247"/>
      <c r="I126" s="736" t="s">
        <v>0</v>
      </c>
      <c r="J126" s="737" t="s">
        <v>0</v>
      </c>
      <c r="K126" s="738" t="s">
        <v>0</v>
      </c>
      <c r="L126" s="740">
        <v>0</v>
      </c>
      <c r="M126" s="734">
        <v>1</v>
      </c>
      <c r="N126" s="740">
        <v>2</v>
      </c>
      <c r="O126" s="734">
        <v>3</v>
      </c>
      <c r="P126" s="735">
        <v>4</v>
      </c>
      <c r="Q126" s="734">
        <v>5</v>
      </c>
      <c r="R126" s="735">
        <v>6</v>
      </c>
      <c r="S126" s="734">
        <v>7</v>
      </c>
      <c r="T126" s="350"/>
      <c r="U126" s="3655">
        <v>3</v>
      </c>
      <c r="V126" s="3862" t="s">
        <v>69</v>
      </c>
      <c r="W126" s="3863"/>
      <c r="X126" s="3863"/>
      <c r="Y126" s="3863"/>
      <c r="Z126" s="3863"/>
      <c r="AA126" s="3863"/>
      <c r="AB126" s="3645" t="s">
        <v>68</v>
      </c>
      <c r="AC126" s="3646"/>
      <c r="AD126" s="3646"/>
      <c r="AE126" s="3646"/>
      <c r="AF126" s="3646"/>
      <c r="AG126" s="3647"/>
      <c r="AH126" s="349"/>
      <c r="AI126" s="3607" t="s">
        <v>20</v>
      </c>
      <c r="AJ126" s="3608"/>
      <c r="AK126" s="3593" t="s">
        <v>345</v>
      </c>
      <c r="AL126" s="3594"/>
      <c r="AM126" s="3594"/>
      <c r="AN126" s="3594"/>
      <c r="AO126" s="3594"/>
      <c r="AP126" s="3594"/>
      <c r="AQ126" s="3594"/>
      <c r="AR126" s="3594"/>
      <c r="AS126" s="3594"/>
      <c r="AT126" s="3594"/>
      <c r="AU126" s="3594"/>
      <c r="AV126" s="3594"/>
      <c r="AW126" s="3595"/>
      <c r="AX126" s="219"/>
    </row>
    <row r="127" spans="1:50" ht="11.1" customHeight="1" x14ac:dyDescent="0.25">
      <c r="F127" s="3052" t="s">
        <v>29</v>
      </c>
      <c r="G127" s="247"/>
      <c r="I127" s="739" t="s">
        <v>0</v>
      </c>
      <c r="J127" s="738" t="s">
        <v>0</v>
      </c>
      <c r="K127" s="737" t="s">
        <v>0</v>
      </c>
      <c r="L127" s="738" t="s">
        <v>0</v>
      </c>
      <c r="M127" s="735">
        <v>0</v>
      </c>
      <c r="N127" s="741">
        <v>1</v>
      </c>
      <c r="O127" s="735">
        <v>2</v>
      </c>
      <c r="P127" s="734">
        <v>3</v>
      </c>
      <c r="Q127" s="735">
        <v>4</v>
      </c>
      <c r="R127" s="734">
        <v>5</v>
      </c>
      <c r="S127" s="735">
        <v>6</v>
      </c>
      <c r="T127" s="350"/>
      <c r="U127" s="3656"/>
      <c r="V127" s="3864"/>
      <c r="W127" s="3865"/>
      <c r="X127" s="3865"/>
      <c r="Y127" s="3865"/>
      <c r="Z127" s="3865"/>
      <c r="AA127" s="3865"/>
      <c r="AB127" s="3648"/>
      <c r="AC127" s="3649"/>
      <c r="AD127" s="3649"/>
      <c r="AE127" s="3649"/>
      <c r="AF127" s="3649"/>
      <c r="AG127" s="3650"/>
      <c r="AH127" s="349"/>
      <c r="AI127" s="3609"/>
      <c r="AJ127" s="3610"/>
      <c r="AK127" s="3596"/>
      <c r="AL127" s="3597"/>
      <c r="AM127" s="3597"/>
      <c r="AN127" s="3597"/>
      <c r="AO127" s="3597"/>
      <c r="AP127" s="3597"/>
      <c r="AQ127" s="3597"/>
      <c r="AR127" s="3597"/>
      <c r="AS127" s="3597"/>
      <c r="AT127" s="3597"/>
      <c r="AU127" s="3597"/>
      <c r="AV127" s="3597"/>
      <c r="AW127" s="3598"/>
      <c r="AX127" s="219"/>
    </row>
    <row r="128" spans="1:50" ht="11.1" customHeight="1" x14ac:dyDescent="0.25">
      <c r="F128" s="3050" t="s">
        <v>30</v>
      </c>
      <c r="G128" s="247"/>
      <c r="I128" s="736" t="s">
        <v>0</v>
      </c>
      <c r="J128" s="737" t="s">
        <v>0</v>
      </c>
      <c r="K128" s="738" t="s">
        <v>0</v>
      </c>
      <c r="L128" s="737" t="s">
        <v>0</v>
      </c>
      <c r="M128" s="736" t="s">
        <v>0</v>
      </c>
      <c r="N128" s="740">
        <v>0</v>
      </c>
      <c r="O128" s="734">
        <v>1</v>
      </c>
      <c r="P128" s="735">
        <v>2</v>
      </c>
      <c r="Q128" s="734">
        <v>3</v>
      </c>
      <c r="R128" s="735">
        <v>4</v>
      </c>
      <c r="S128" s="734">
        <v>5</v>
      </c>
      <c r="T128" s="350"/>
      <c r="U128" s="3655">
        <v>4</v>
      </c>
      <c r="V128" s="3862" t="s">
        <v>84</v>
      </c>
      <c r="W128" s="3863"/>
      <c r="X128" s="3863"/>
      <c r="Y128" s="3863"/>
      <c r="Z128" s="3863"/>
      <c r="AA128" s="3863"/>
      <c r="AB128" s="3645" t="s">
        <v>85</v>
      </c>
      <c r="AC128" s="3646"/>
      <c r="AD128" s="3646"/>
      <c r="AE128" s="3646"/>
      <c r="AF128" s="3646"/>
      <c r="AG128" s="3647"/>
      <c r="AH128" s="349"/>
      <c r="AI128" s="3607" t="s">
        <v>21</v>
      </c>
      <c r="AJ128" s="3608"/>
      <c r="AK128" s="3593" t="s">
        <v>343</v>
      </c>
      <c r="AL128" s="3594"/>
      <c r="AM128" s="3594"/>
      <c r="AN128" s="3594"/>
      <c r="AO128" s="3594"/>
      <c r="AP128" s="3594"/>
      <c r="AQ128" s="3594"/>
      <c r="AR128" s="3594"/>
      <c r="AS128" s="3594"/>
      <c r="AT128" s="3594"/>
      <c r="AU128" s="3594"/>
      <c r="AV128" s="3594"/>
      <c r="AW128" s="3595"/>
      <c r="AX128" s="219"/>
    </row>
    <row r="129" spans="6:50" ht="11.1" customHeight="1" x14ac:dyDescent="0.25">
      <c r="F129" s="3050" t="s">
        <v>33</v>
      </c>
      <c r="G129" s="247"/>
      <c r="I129" s="736" t="s">
        <v>0</v>
      </c>
      <c r="J129" s="737" t="s">
        <v>0</v>
      </c>
      <c r="K129" s="737" t="s">
        <v>0</v>
      </c>
      <c r="L129" s="737" t="s">
        <v>0</v>
      </c>
      <c r="M129" s="736" t="s">
        <v>0</v>
      </c>
      <c r="N129" s="737" t="s">
        <v>0</v>
      </c>
      <c r="O129" s="734">
        <v>0</v>
      </c>
      <c r="P129" s="734">
        <v>1</v>
      </c>
      <c r="Q129" s="735">
        <v>2</v>
      </c>
      <c r="R129" s="734">
        <v>3</v>
      </c>
      <c r="S129" s="735">
        <v>4</v>
      </c>
      <c r="T129" s="350"/>
      <c r="U129" s="3656"/>
      <c r="V129" s="3864"/>
      <c r="W129" s="3865"/>
      <c r="X129" s="3865"/>
      <c r="Y129" s="3865"/>
      <c r="Z129" s="3865"/>
      <c r="AA129" s="3865"/>
      <c r="AB129" s="3648"/>
      <c r="AC129" s="3649"/>
      <c r="AD129" s="3649"/>
      <c r="AE129" s="3649"/>
      <c r="AF129" s="3649"/>
      <c r="AG129" s="3650"/>
      <c r="AH129" s="349"/>
      <c r="AI129" s="3609"/>
      <c r="AJ129" s="3610"/>
      <c r="AK129" s="3596"/>
      <c r="AL129" s="3597"/>
      <c r="AM129" s="3597"/>
      <c r="AN129" s="3597"/>
      <c r="AO129" s="3597"/>
      <c r="AP129" s="3597"/>
      <c r="AQ129" s="3597"/>
      <c r="AR129" s="3597"/>
      <c r="AS129" s="3597"/>
      <c r="AT129" s="3597"/>
      <c r="AU129" s="3597"/>
      <c r="AV129" s="3597"/>
      <c r="AW129" s="3598"/>
      <c r="AX129" s="219"/>
    </row>
    <row r="130" spans="6:50" ht="11.1" customHeight="1" x14ac:dyDescent="0.25">
      <c r="F130" s="3050" t="s">
        <v>56</v>
      </c>
      <c r="I130" s="736" t="s">
        <v>0</v>
      </c>
      <c r="J130" s="737" t="s">
        <v>0</v>
      </c>
      <c r="K130" s="737" t="s">
        <v>0</v>
      </c>
      <c r="L130" s="737" t="s">
        <v>0</v>
      </c>
      <c r="M130" s="736" t="s">
        <v>0</v>
      </c>
      <c r="N130" s="737" t="s">
        <v>0</v>
      </c>
      <c r="O130" s="737" t="s">
        <v>0</v>
      </c>
      <c r="P130" s="734">
        <v>0</v>
      </c>
      <c r="Q130" s="734">
        <v>1</v>
      </c>
      <c r="R130" s="735">
        <v>2</v>
      </c>
      <c r="S130" s="734">
        <v>3</v>
      </c>
      <c r="T130" s="350"/>
      <c r="U130" s="3655">
        <v>5</v>
      </c>
      <c r="V130" s="3862" t="s">
        <v>122</v>
      </c>
      <c r="W130" s="3863"/>
      <c r="X130" s="3863"/>
      <c r="Y130" s="3863"/>
      <c r="Z130" s="3863"/>
      <c r="AA130" s="3863"/>
      <c r="AB130" s="3645" t="s">
        <v>121</v>
      </c>
      <c r="AC130" s="3646"/>
      <c r="AD130" s="3646"/>
      <c r="AE130" s="3646"/>
      <c r="AF130" s="3646"/>
      <c r="AG130" s="3647"/>
      <c r="AH130" s="349"/>
      <c r="AI130" s="3607" t="s">
        <v>24</v>
      </c>
      <c r="AJ130" s="3608"/>
      <c r="AK130" s="3599">
        <f>COUNTIF(AH$7:AH$107,"=4")</f>
        <v>4</v>
      </c>
      <c r="AL130" s="3600"/>
      <c r="AM130" s="3600"/>
      <c r="AN130" s="3603" t="s">
        <v>295</v>
      </c>
      <c r="AO130" s="3603"/>
      <c r="AP130" s="3603"/>
      <c r="AQ130" s="3603"/>
      <c r="AR130" s="3603"/>
      <c r="AS130" s="3603"/>
      <c r="AT130" s="3603"/>
      <c r="AU130" s="3603"/>
      <c r="AV130" s="3603"/>
      <c r="AW130" s="3604"/>
      <c r="AX130" s="219"/>
    </row>
    <row r="131" spans="6:50" ht="11.1" customHeight="1" x14ac:dyDescent="0.25">
      <c r="F131" s="3050" t="s">
        <v>48</v>
      </c>
      <c r="I131" s="736" t="s">
        <v>0</v>
      </c>
      <c r="J131" s="737" t="s">
        <v>0</v>
      </c>
      <c r="K131" s="737" t="s">
        <v>0</v>
      </c>
      <c r="L131" s="737" t="s">
        <v>0</v>
      </c>
      <c r="M131" s="736" t="s">
        <v>0</v>
      </c>
      <c r="N131" s="737" t="s">
        <v>0</v>
      </c>
      <c r="O131" s="737" t="s">
        <v>0</v>
      </c>
      <c r="P131" s="737" t="s">
        <v>0</v>
      </c>
      <c r="Q131" s="734">
        <v>0</v>
      </c>
      <c r="R131" s="734">
        <v>1</v>
      </c>
      <c r="S131" s="735">
        <v>2</v>
      </c>
      <c r="T131" s="350"/>
      <c r="U131" s="3656"/>
      <c r="V131" s="3864"/>
      <c r="W131" s="3865"/>
      <c r="X131" s="3865"/>
      <c r="Y131" s="3865"/>
      <c r="Z131" s="3865"/>
      <c r="AA131" s="3865"/>
      <c r="AB131" s="3648"/>
      <c r="AC131" s="3649"/>
      <c r="AD131" s="3649"/>
      <c r="AE131" s="3649"/>
      <c r="AF131" s="3649"/>
      <c r="AG131" s="3650"/>
      <c r="AH131" s="349"/>
      <c r="AI131" s="3609"/>
      <c r="AJ131" s="3610"/>
      <c r="AK131" s="3601"/>
      <c r="AL131" s="3602"/>
      <c r="AM131" s="3602"/>
      <c r="AN131" s="3605"/>
      <c r="AO131" s="3605"/>
      <c r="AP131" s="3605"/>
      <c r="AQ131" s="3605"/>
      <c r="AR131" s="3605"/>
      <c r="AS131" s="3605"/>
      <c r="AT131" s="3605"/>
      <c r="AU131" s="3605"/>
      <c r="AV131" s="3605"/>
      <c r="AW131" s="3606"/>
      <c r="AX131" s="219"/>
    </row>
    <row r="132" spans="6:50" ht="11.1" customHeight="1" x14ac:dyDescent="0.25">
      <c r="F132" s="3050" t="s">
        <v>62</v>
      </c>
      <c r="I132" s="736" t="s">
        <v>0</v>
      </c>
      <c r="J132" s="737" t="s">
        <v>0</v>
      </c>
      <c r="K132" s="737" t="s">
        <v>0</v>
      </c>
      <c r="L132" s="737" t="s">
        <v>0</v>
      </c>
      <c r="M132" s="736" t="s">
        <v>0</v>
      </c>
      <c r="N132" s="737" t="s">
        <v>0</v>
      </c>
      <c r="O132" s="737" t="s">
        <v>0</v>
      </c>
      <c r="P132" s="737" t="s">
        <v>0</v>
      </c>
      <c r="Q132" s="737" t="s">
        <v>0</v>
      </c>
      <c r="R132" s="734">
        <v>0</v>
      </c>
      <c r="S132" s="734">
        <v>1</v>
      </c>
      <c r="T132" s="350"/>
      <c r="U132" s="3655">
        <v>6</v>
      </c>
      <c r="V132" s="3862" t="s">
        <v>176</v>
      </c>
      <c r="W132" s="3863"/>
      <c r="X132" s="3863"/>
      <c r="Y132" s="3863"/>
      <c r="Z132" s="3863"/>
      <c r="AA132" s="3863"/>
      <c r="AB132" s="3645" t="s">
        <v>180</v>
      </c>
      <c r="AC132" s="3646"/>
      <c r="AD132" s="3646"/>
      <c r="AE132" s="3646"/>
      <c r="AF132" s="3646"/>
      <c r="AG132" s="3647"/>
      <c r="AH132" s="349"/>
      <c r="AI132" s="3607" t="s">
        <v>33</v>
      </c>
      <c r="AJ132" s="3608"/>
      <c r="AK132" s="3599">
        <f>COUNTIF(AH$7:AH$107,"=3")</f>
        <v>2</v>
      </c>
      <c r="AL132" s="3600"/>
      <c r="AM132" s="3600"/>
      <c r="AN132" s="3603" t="s">
        <v>110</v>
      </c>
      <c r="AO132" s="3603"/>
      <c r="AP132" s="3603"/>
      <c r="AQ132" s="3603"/>
      <c r="AR132" s="3603"/>
      <c r="AS132" s="3603"/>
      <c r="AT132" s="3603"/>
      <c r="AU132" s="3603"/>
      <c r="AV132" s="3603"/>
      <c r="AW132" s="3604"/>
      <c r="AX132" s="219"/>
    </row>
    <row r="133" spans="6:50" ht="11.1" customHeight="1" x14ac:dyDescent="0.25">
      <c r="F133" s="3050" t="s">
        <v>130</v>
      </c>
      <c r="I133" s="736" t="s">
        <v>0</v>
      </c>
      <c r="J133" s="737" t="s">
        <v>0</v>
      </c>
      <c r="K133" s="737" t="s">
        <v>0</v>
      </c>
      <c r="L133" s="737" t="s">
        <v>0</v>
      </c>
      <c r="M133" s="736" t="s">
        <v>0</v>
      </c>
      <c r="N133" s="737" t="s">
        <v>0</v>
      </c>
      <c r="O133" s="737" t="s">
        <v>0</v>
      </c>
      <c r="P133" s="737" t="s">
        <v>0</v>
      </c>
      <c r="Q133" s="737" t="s">
        <v>0</v>
      </c>
      <c r="R133" s="737" t="s">
        <v>0</v>
      </c>
      <c r="S133" s="734">
        <v>0</v>
      </c>
      <c r="T133" s="350"/>
      <c r="U133" s="3656"/>
      <c r="V133" s="3864"/>
      <c r="W133" s="3865"/>
      <c r="X133" s="3865"/>
      <c r="Y133" s="3865"/>
      <c r="Z133" s="3865"/>
      <c r="AA133" s="3865"/>
      <c r="AB133" s="3648"/>
      <c r="AC133" s="3649"/>
      <c r="AD133" s="3649"/>
      <c r="AE133" s="3649"/>
      <c r="AF133" s="3649"/>
      <c r="AG133" s="3650"/>
      <c r="AH133" s="349"/>
      <c r="AI133" s="3609"/>
      <c r="AJ133" s="3610"/>
      <c r="AK133" s="3601"/>
      <c r="AL133" s="3602"/>
      <c r="AM133" s="3602"/>
      <c r="AN133" s="3605"/>
      <c r="AO133" s="3605"/>
      <c r="AP133" s="3605"/>
      <c r="AQ133" s="3605"/>
      <c r="AR133" s="3605"/>
      <c r="AS133" s="3605"/>
      <c r="AT133" s="3605"/>
      <c r="AU133" s="3605"/>
      <c r="AV133" s="3605"/>
      <c r="AW133" s="3606"/>
      <c r="AX133" s="219"/>
    </row>
    <row r="134" spans="6:50" ht="11.1" customHeight="1" x14ac:dyDescent="0.25">
      <c r="F134" s="3056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655">
        <v>7</v>
      </c>
      <c r="V134" s="3862" t="s">
        <v>216</v>
      </c>
      <c r="W134" s="3863"/>
      <c r="X134" s="3863"/>
      <c r="Y134" s="3863"/>
      <c r="Z134" s="3863"/>
      <c r="AA134" s="3863"/>
      <c r="AB134" s="3645" t="s">
        <v>217</v>
      </c>
      <c r="AC134" s="3646"/>
      <c r="AD134" s="3646"/>
      <c r="AE134" s="3646"/>
      <c r="AF134" s="3646"/>
      <c r="AG134" s="3647"/>
      <c r="AH134" s="349"/>
      <c r="AI134" s="3607" t="s">
        <v>62</v>
      </c>
      <c r="AJ134" s="3608"/>
      <c r="AK134" s="3599">
        <f>COUNTIF(AH$7:AH$107,"=2")</f>
        <v>3</v>
      </c>
      <c r="AL134" s="3600"/>
      <c r="AM134" s="3600"/>
      <c r="AN134" s="3603" t="s">
        <v>111</v>
      </c>
      <c r="AO134" s="3603"/>
      <c r="AP134" s="3603"/>
      <c r="AQ134" s="3603"/>
      <c r="AR134" s="3603"/>
      <c r="AS134" s="3603"/>
      <c r="AT134" s="3603"/>
      <c r="AU134" s="3603"/>
      <c r="AV134" s="3603"/>
      <c r="AW134" s="3604"/>
      <c r="AX134" s="219"/>
    </row>
    <row r="135" spans="6:50" ht="11.1" customHeight="1" x14ac:dyDescent="0.25">
      <c r="F135" s="322"/>
      <c r="R135" s="350"/>
      <c r="U135" s="3656"/>
      <c r="V135" s="3864"/>
      <c r="W135" s="3865"/>
      <c r="X135" s="3865"/>
      <c r="Y135" s="3865"/>
      <c r="Z135" s="3865"/>
      <c r="AA135" s="3865"/>
      <c r="AB135" s="3648"/>
      <c r="AC135" s="3649"/>
      <c r="AD135" s="3649"/>
      <c r="AE135" s="3649"/>
      <c r="AF135" s="3649"/>
      <c r="AG135" s="3650"/>
      <c r="AH135" s="349"/>
      <c r="AI135" s="3609"/>
      <c r="AJ135" s="3610"/>
      <c r="AK135" s="3601"/>
      <c r="AL135" s="3602"/>
      <c r="AM135" s="3602"/>
      <c r="AN135" s="3605"/>
      <c r="AO135" s="3605"/>
      <c r="AP135" s="3605"/>
      <c r="AQ135" s="3605"/>
      <c r="AR135" s="3605"/>
      <c r="AS135" s="3605"/>
      <c r="AT135" s="3605"/>
      <c r="AU135" s="3605"/>
      <c r="AV135" s="3605"/>
      <c r="AW135" s="3606"/>
    </row>
    <row r="136" spans="6:50" ht="11.1" customHeight="1" x14ac:dyDescent="0.25">
      <c r="F136" s="322"/>
      <c r="R136" s="350"/>
      <c r="U136" s="3655">
        <v>8</v>
      </c>
      <c r="V136" s="3862" t="s">
        <v>268</v>
      </c>
      <c r="W136" s="3863"/>
      <c r="X136" s="3863"/>
      <c r="Y136" s="3863"/>
      <c r="Z136" s="3863"/>
      <c r="AA136" s="3863"/>
      <c r="AB136" s="3645" t="s">
        <v>270</v>
      </c>
      <c r="AC136" s="3646"/>
      <c r="AD136" s="3646"/>
      <c r="AE136" s="3646"/>
      <c r="AF136" s="3646"/>
      <c r="AG136" s="3647"/>
      <c r="AH136" s="217"/>
      <c r="AI136" s="3607" t="s">
        <v>344</v>
      </c>
      <c r="AJ136" s="3608"/>
      <c r="AK136" s="3599">
        <f>COUNTIF(AH$7:AH$107,"=1")</f>
        <v>19</v>
      </c>
      <c r="AL136" s="3600"/>
      <c r="AM136" s="3600"/>
      <c r="AN136" s="3866" t="s">
        <v>349</v>
      </c>
      <c r="AO136" s="3867"/>
      <c r="AP136" s="3867"/>
      <c r="AQ136" s="3867"/>
      <c r="AR136" s="3867"/>
      <c r="AS136" s="3867"/>
      <c r="AT136" s="3867"/>
      <c r="AU136" s="3867"/>
      <c r="AV136" s="3867"/>
      <c r="AW136" s="3867"/>
    </row>
    <row r="137" spans="6:50" ht="11.1" customHeight="1" x14ac:dyDescent="0.25">
      <c r="F137" s="3056"/>
      <c r="I137" s="350"/>
      <c r="J137" s="350"/>
      <c r="K137" s="350"/>
      <c r="L137" s="350"/>
      <c r="M137" s="350"/>
      <c r="N137" s="350"/>
      <c r="O137" s="350"/>
      <c r="P137" s="350"/>
      <c r="Q137" s="350"/>
      <c r="R137" s="318"/>
      <c r="U137" s="3656"/>
      <c r="V137" s="3864"/>
      <c r="W137" s="3865"/>
      <c r="X137" s="3865"/>
      <c r="Y137" s="3865"/>
      <c r="Z137" s="3865"/>
      <c r="AA137" s="3865"/>
      <c r="AB137" s="3648"/>
      <c r="AC137" s="3649"/>
      <c r="AD137" s="3649"/>
      <c r="AE137" s="3649"/>
      <c r="AF137" s="3649"/>
      <c r="AG137" s="3650"/>
      <c r="AH137" s="346"/>
      <c r="AI137" s="3609"/>
      <c r="AJ137" s="3610"/>
      <c r="AK137" s="3601"/>
      <c r="AL137" s="3602"/>
      <c r="AM137" s="3602"/>
      <c r="AN137" s="3866"/>
      <c r="AO137" s="3867"/>
      <c r="AP137" s="3867"/>
      <c r="AQ137" s="3867"/>
      <c r="AR137" s="3867"/>
      <c r="AS137" s="3867"/>
      <c r="AT137" s="3867"/>
      <c r="AU137" s="3867"/>
      <c r="AV137" s="3867"/>
      <c r="AW137" s="3867"/>
    </row>
    <row r="138" spans="6:50" ht="11.1" customHeight="1" x14ac:dyDescent="0.25">
      <c r="F138" s="3056"/>
      <c r="I138" s="350"/>
      <c r="J138" s="350"/>
      <c r="K138" s="350"/>
      <c r="L138" s="350"/>
      <c r="M138" s="350"/>
      <c r="N138" s="350"/>
      <c r="O138" s="350"/>
      <c r="P138" s="350"/>
      <c r="Q138" s="350"/>
      <c r="U138" s="3655">
        <v>9</v>
      </c>
      <c r="V138" s="3862" t="s">
        <v>296</v>
      </c>
      <c r="W138" s="3863"/>
      <c r="X138" s="3863"/>
      <c r="Y138" s="3863"/>
      <c r="Z138" s="3863"/>
      <c r="AA138" s="3863"/>
      <c r="AB138" s="3645" t="s">
        <v>298</v>
      </c>
      <c r="AC138" s="3646"/>
      <c r="AD138" s="3646"/>
      <c r="AE138" s="3646"/>
      <c r="AF138" s="3646"/>
      <c r="AG138" s="3647"/>
      <c r="AH138" s="254"/>
      <c r="AI138" s="219"/>
      <c r="AT138" s="347"/>
      <c r="AU138" s="217"/>
      <c r="AV138" s="217"/>
    </row>
    <row r="139" spans="6:50" ht="11.1" customHeight="1" x14ac:dyDescent="0.25">
      <c r="F139" s="3057" t="s">
        <v>728</v>
      </c>
      <c r="G139" s="351"/>
      <c r="H139" s="208"/>
      <c r="S139" s="318"/>
      <c r="T139" s="318"/>
      <c r="U139" s="3656"/>
      <c r="V139" s="3864"/>
      <c r="W139" s="3865"/>
      <c r="X139" s="3865"/>
      <c r="Y139" s="3865"/>
      <c r="Z139" s="3865"/>
      <c r="AA139" s="3865"/>
      <c r="AB139" s="3648"/>
      <c r="AC139" s="3649"/>
      <c r="AD139" s="3649"/>
      <c r="AE139" s="3649"/>
      <c r="AF139" s="3649"/>
      <c r="AG139" s="3650"/>
      <c r="AH139" s="289"/>
      <c r="AI139" s="218"/>
      <c r="AJ139" s="218"/>
      <c r="AK139" s="218"/>
      <c r="AL139" s="221"/>
      <c r="AM139" s="221"/>
      <c r="AN139" s="221"/>
      <c r="AO139" s="221"/>
      <c r="AP139" s="221"/>
      <c r="AQ139" s="221"/>
      <c r="AU139" s="347"/>
      <c r="AV139" s="217"/>
    </row>
    <row r="140" spans="6:50" ht="11.1" customHeight="1" x14ac:dyDescent="0.25">
      <c r="F140" s="3058"/>
      <c r="G140" s="352"/>
      <c r="H140" s="352"/>
      <c r="I140" s="3657" t="s">
        <v>350</v>
      </c>
      <c r="J140" s="3657"/>
      <c r="K140" s="3657"/>
      <c r="L140" s="3657"/>
      <c r="M140" s="3657"/>
      <c r="N140" s="3657"/>
      <c r="O140" s="3657"/>
      <c r="P140" s="3657"/>
      <c r="Q140" s="3658"/>
      <c r="U140" s="3655">
        <v>10</v>
      </c>
      <c r="V140" s="3862" t="s">
        <v>316</v>
      </c>
      <c r="W140" s="3863"/>
      <c r="X140" s="3863"/>
      <c r="Y140" s="3863"/>
      <c r="Z140" s="3863"/>
      <c r="AA140" s="3863"/>
      <c r="AB140" s="3645" t="s">
        <v>318</v>
      </c>
      <c r="AC140" s="3646"/>
      <c r="AD140" s="3646"/>
      <c r="AE140" s="3646"/>
      <c r="AF140" s="3646"/>
      <c r="AG140" s="3647"/>
      <c r="AH140" s="254"/>
      <c r="AI140" s="218"/>
      <c r="AJ140" s="218"/>
      <c r="AK140" s="218"/>
      <c r="AL140" s="221"/>
      <c r="AM140" s="221"/>
      <c r="AN140" s="221"/>
      <c r="AO140" s="221"/>
      <c r="AP140" s="221"/>
      <c r="AQ140" s="221"/>
      <c r="AU140" s="347"/>
      <c r="AV140" s="217"/>
    </row>
    <row r="141" spans="6:50" ht="11.1" customHeight="1" x14ac:dyDescent="0.25">
      <c r="F141" s="3059"/>
      <c r="G141" s="353"/>
      <c r="H141" s="353"/>
      <c r="I141" s="3659"/>
      <c r="J141" s="3659"/>
      <c r="K141" s="3659"/>
      <c r="L141" s="3659"/>
      <c r="M141" s="3659"/>
      <c r="N141" s="3659"/>
      <c r="O141" s="3659"/>
      <c r="P141" s="3659"/>
      <c r="Q141" s="3660"/>
      <c r="S141" s="318"/>
      <c r="T141" s="318"/>
      <c r="U141" s="3656"/>
      <c r="V141" s="3864"/>
      <c r="W141" s="3865"/>
      <c r="X141" s="3865"/>
      <c r="Y141" s="3865"/>
      <c r="Z141" s="3865"/>
      <c r="AA141" s="3865"/>
      <c r="AB141" s="3648"/>
      <c r="AC141" s="3649"/>
      <c r="AD141" s="3649"/>
      <c r="AE141" s="3649"/>
      <c r="AF141" s="3649"/>
      <c r="AG141" s="3650"/>
      <c r="AH141" s="289"/>
      <c r="AI141" s="218"/>
      <c r="AJ141" s="218"/>
      <c r="AK141" s="218"/>
      <c r="AL141" s="221"/>
      <c r="AN141" s="221"/>
      <c r="AO141" s="221"/>
      <c r="AP141" s="221"/>
      <c r="AQ141" s="221"/>
      <c r="AU141" s="347"/>
      <c r="AV141" s="217"/>
    </row>
    <row r="142" spans="6:50" ht="11.1" customHeight="1" x14ac:dyDescent="0.25">
      <c r="F142" s="3060"/>
      <c r="G142" s="354"/>
      <c r="H142" s="354"/>
      <c r="I142" s="3661"/>
      <c r="J142" s="3661"/>
      <c r="K142" s="3661"/>
      <c r="L142" s="3661"/>
      <c r="M142" s="3661"/>
      <c r="N142" s="3661"/>
      <c r="O142" s="3661"/>
      <c r="P142" s="3661"/>
      <c r="Q142" s="3662"/>
      <c r="U142" s="3669">
        <v>11</v>
      </c>
      <c r="V142" s="3862" t="s">
        <v>353</v>
      </c>
      <c r="W142" s="3863"/>
      <c r="X142" s="3863"/>
      <c r="Y142" s="3863"/>
      <c r="Z142" s="3863"/>
      <c r="AA142" s="3863"/>
      <c r="AB142" s="3645" t="s">
        <v>821</v>
      </c>
      <c r="AC142" s="3646"/>
      <c r="AD142" s="3646"/>
      <c r="AE142" s="3646"/>
      <c r="AF142" s="3646"/>
      <c r="AG142" s="3647"/>
      <c r="AH142" s="254"/>
      <c r="AI142" s="218"/>
      <c r="AJ142" s="218"/>
      <c r="AK142" s="218"/>
      <c r="AM142" s="221"/>
      <c r="AN142" s="208"/>
      <c r="AO142" s="208"/>
      <c r="AP142" s="208"/>
      <c r="AT142" s="347"/>
      <c r="AU142" s="217"/>
      <c r="AV142" s="217"/>
      <c r="AX142" s="208"/>
    </row>
    <row r="143" spans="6:50" ht="11.1" customHeight="1" x14ac:dyDescent="0.25">
      <c r="F143" s="3061"/>
      <c r="G143" s="254"/>
      <c r="H143" s="254"/>
      <c r="I143" s="356"/>
      <c r="J143" s="356"/>
      <c r="K143" s="356"/>
      <c r="L143" s="356"/>
      <c r="M143" s="356"/>
      <c r="N143" s="356"/>
      <c r="O143" s="356"/>
      <c r="P143" s="356"/>
      <c r="Q143" s="356"/>
      <c r="S143" s="318"/>
      <c r="T143" s="318"/>
      <c r="U143" s="3669"/>
      <c r="V143" s="3864"/>
      <c r="W143" s="3865"/>
      <c r="X143" s="3865"/>
      <c r="Y143" s="3865"/>
      <c r="Z143" s="3865"/>
      <c r="AA143" s="3865"/>
      <c r="AB143" s="3648"/>
      <c r="AC143" s="3649"/>
      <c r="AD143" s="3649"/>
      <c r="AE143" s="3649"/>
      <c r="AF143" s="3649"/>
      <c r="AG143" s="3650"/>
      <c r="AH143" s="289"/>
      <c r="AI143" s="218"/>
      <c r="AJ143" s="218"/>
      <c r="AK143" s="218"/>
      <c r="AM143" s="221"/>
      <c r="AN143" s="208"/>
      <c r="AO143" s="208"/>
      <c r="AP143" s="208"/>
      <c r="AT143" s="347"/>
      <c r="AU143" s="217"/>
      <c r="AV143" s="217"/>
      <c r="AX143" s="208"/>
    </row>
    <row r="144" spans="6:50" ht="11.1" customHeight="1" x14ac:dyDescent="0.25">
      <c r="F144" s="3062"/>
      <c r="G144" s="352"/>
      <c r="H144" s="352"/>
      <c r="I144" s="3657" t="s">
        <v>351</v>
      </c>
      <c r="J144" s="3657"/>
      <c r="K144" s="3657"/>
      <c r="L144" s="3657"/>
      <c r="M144" s="3657"/>
      <c r="N144" s="3657"/>
      <c r="O144" s="3657"/>
      <c r="P144" s="3657"/>
      <c r="Q144" s="3658"/>
      <c r="S144" s="357"/>
      <c r="T144" s="318"/>
      <c r="U144" s="318"/>
      <c r="V144" s="319"/>
      <c r="AB144" s="208"/>
      <c r="AC144" s="219"/>
      <c r="AF144" s="355"/>
      <c r="AG144" s="355"/>
      <c r="AH144" s="346"/>
      <c r="AI144" s="218"/>
      <c r="AJ144" s="218"/>
      <c r="AK144" s="218"/>
      <c r="AL144" s="221"/>
      <c r="AN144" s="221"/>
      <c r="AO144" s="208"/>
      <c r="AP144" s="208"/>
      <c r="AQ144" s="208"/>
      <c r="AU144" s="347"/>
      <c r="AV144" s="217"/>
    </row>
    <row r="145" spans="6:50" ht="11.1" customHeight="1" x14ac:dyDescent="0.25">
      <c r="F145" s="358"/>
      <c r="G145" s="272"/>
      <c r="H145" s="272"/>
      <c r="I145" s="3659"/>
      <c r="J145" s="3659"/>
      <c r="K145" s="3659"/>
      <c r="L145" s="3659"/>
      <c r="M145" s="3659"/>
      <c r="N145" s="3659"/>
      <c r="O145" s="3659"/>
      <c r="P145" s="3659"/>
      <c r="Q145" s="3660"/>
      <c r="S145" s="3663" t="s">
        <v>183</v>
      </c>
      <c r="T145" s="3664"/>
      <c r="U145" s="3664"/>
      <c r="V145" s="3664"/>
      <c r="W145" s="3664"/>
      <c r="X145" s="3664"/>
      <c r="Y145" s="3664"/>
      <c r="Z145" s="3664"/>
      <c r="AA145" s="3664"/>
      <c r="AB145" s="3664"/>
      <c r="AC145" s="3664"/>
      <c r="AD145" s="3664"/>
      <c r="AE145" s="3664"/>
      <c r="AF145" s="3664"/>
      <c r="AG145" s="3664"/>
      <c r="AH145" s="3664"/>
      <c r="AI145" s="3664"/>
      <c r="AJ145" s="3664"/>
      <c r="AK145" s="3664"/>
      <c r="AL145" s="3665"/>
      <c r="AM145" s="221"/>
      <c r="AN145" s="221"/>
      <c r="AO145" s="221"/>
      <c r="AP145" s="221"/>
      <c r="AQ145" s="221"/>
      <c r="AU145" s="347"/>
      <c r="AV145" s="217"/>
      <c r="AX145" s="208"/>
    </row>
    <row r="146" spans="6:50" ht="9.9499999999999993" customHeight="1" x14ac:dyDescent="0.25">
      <c r="F146" s="3063"/>
      <c r="G146" s="1640"/>
      <c r="H146" s="1640"/>
      <c r="I146" s="3659"/>
      <c r="J146" s="3659"/>
      <c r="K146" s="3659"/>
      <c r="L146" s="3659"/>
      <c r="M146" s="3659"/>
      <c r="N146" s="3659"/>
      <c r="O146" s="3659"/>
      <c r="P146" s="3659"/>
      <c r="Q146" s="3660"/>
      <c r="S146" s="3859"/>
      <c r="T146" s="3860"/>
      <c r="U146" s="3860"/>
      <c r="V146" s="3860"/>
      <c r="W146" s="3860"/>
      <c r="X146" s="3860"/>
      <c r="Y146" s="3860"/>
      <c r="Z146" s="3860"/>
      <c r="AA146" s="3860"/>
      <c r="AB146" s="3860"/>
      <c r="AC146" s="3860"/>
      <c r="AD146" s="3860"/>
      <c r="AE146" s="3860"/>
      <c r="AF146" s="3860"/>
      <c r="AG146" s="3860"/>
      <c r="AH146" s="3860"/>
      <c r="AI146" s="3860"/>
      <c r="AJ146" s="3860"/>
      <c r="AK146" s="3860"/>
      <c r="AL146" s="3861"/>
      <c r="AM146" s="221"/>
      <c r="AN146" s="221"/>
      <c r="AO146" s="221"/>
      <c r="AP146" s="221"/>
      <c r="AQ146" s="221"/>
      <c r="AU146" s="347"/>
      <c r="AV146" s="217"/>
      <c r="AX146" s="219"/>
    </row>
    <row r="147" spans="6:50" ht="9.9499999999999993" customHeight="1" x14ac:dyDescent="0.25">
      <c r="F147" s="3651"/>
      <c r="G147" s="3652"/>
      <c r="H147" s="3652"/>
      <c r="I147" s="3659"/>
      <c r="J147" s="3659"/>
      <c r="K147" s="3659"/>
      <c r="L147" s="3659"/>
      <c r="M147" s="3659"/>
      <c r="N147" s="3659"/>
      <c r="O147" s="3659"/>
      <c r="P147" s="3659"/>
      <c r="Q147" s="3660"/>
      <c r="S147" s="3859"/>
      <c r="T147" s="3860"/>
      <c r="U147" s="3860"/>
      <c r="V147" s="3860"/>
      <c r="W147" s="3860"/>
      <c r="X147" s="3860"/>
      <c r="Y147" s="3860"/>
      <c r="Z147" s="3860"/>
      <c r="AA147" s="3860"/>
      <c r="AB147" s="3860"/>
      <c r="AC147" s="3860"/>
      <c r="AD147" s="3860"/>
      <c r="AE147" s="3860"/>
      <c r="AF147" s="3860"/>
      <c r="AG147" s="3860"/>
      <c r="AH147" s="3860"/>
      <c r="AI147" s="3860"/>
      <c r="AJ147" s="3860"/>
      <c r="AK147" s="3860"/>
      <c r="AL147" s="3861"/>
      <c r="AM147" s="221"/>
      <c r="AN147" s="221"/>
      <c r="AO147" s="221"/>
      <c r="AP147" s="221"/>
      <c r="AQ147" s="221"/>
      <c r="AU147" s="347"/>
      <c r="AV147" s="217"/>
      <c r="AX147" s="218"/>
    </row>
    <row r="148" spans="6:50" ht="9.9499999999999993" customHeight="1" x14ac:dyDescent="0.25">
      <c r="F148" s="3653"/>
      <c r="G148" s="3654"/>
      <c r="H148" s="3654"/>
      <c r="I148" s="3661"/>
      <c r="J148" s="3661"/>
      <c r="K148" s="3661"/>
      <c r="L148" s="3661"/>
      <c r="M148" s="3661"/>
      <c r="N148" s="3661"/>
      <c r="O148" s="3661"/>
      <c r="P148" s="3661"/>
      <c r="Q148" s="3662"/>
      <c r="S148" s="3859"/>
      <c r="T148" s="3860"/>
      <c r="U148" s="3860"/>
      <c r="V148" s="3860"/>
      <c r="W148" s="3860"/>
      <c r="X148" s="3860"/>
      <c r="Y148" s="3860"/>
      <c r="Z148" s="3860"/>
      <c r="AA148" s="3860"/>
      <c r="AB148" s="3860"/>
      <c r="AC148" s="3860"/>
      <c r="AD148" s="3860"/>
      <c r="AE148" s="3860"/>
      <c r="AF148" s="3860"/>
      <c r="AG148" s="3860"/>
      <c r="AH148" s="3860"/>
      <c r="AI148" s="3860"/>
      <c r="AJ148" s="3860"/>
      <c r="AK148" s="3860"/>
      <c r="AL148" s="3861"/>
      <c r="AM148" s="221"/>
      <c r="AN148" s="221"/>
      <c r="AO148" s="221"/>
      <c r="AP148" s="221"/>
      <c r="AQ148" s="221"/>
      <c r="AU148" s="347"/>
      <c r="AV148" s="217"/>
      <c r="AX148" s="219"/>
    </row>
    <row r="149" spans="6:50" x14ac:dyDescent="0.25">
      <c r="F149" s="322"/>
      <c r="S149" s="3859"/>
      <c r="T149" s="3860"/>
      <c r="U149" s="3860"/>
      <c r="V149" s="3860"/>
      <c r="W149" s="3860"/>
      <c r="X149" s="3860"/>
      <c r="Y149" s="3860"/>
      <c r="Z149" s="3860"/>
      <c r="AA149" s="3860"/>
      <c r="AB149" s="3860"/>
      <c r="AC149" s="3860"/>
      <c r="AD149" s="3860"/>
      <c r="AE149" s="3860"/>
      <c r="AF149" s="3860"/>
      <c r="AG149" s="3860"/>
      <c r="AH149" s="3860"/>
      <c r="AI149" s="3860"/>
      <c r="AJ149" s="3860"/>
      <c r="AK149" s="3860"/>
      <c r="AL149" s="3861"/>
      <c r="AN149" s="221"/>
      <c r="AO149" s="221"/>
      <c r="AP149" s="221"/>
      <c r="AQ149" s="221"/>
      <c r="AR149" s="221"/>
      <c r="AW149" s="208"/>
    </row>
    <row r="150" spans="6:50" x14ac:dyDescent="0.25">
      <c r="F150" s="322"/>
      <c r="S150" s="3666"/>
      <c r="T150" s="3667"/>
      <c r="U150" s="3667"/>
      <c r="V150" s="3667"/>
      <c r="W150" s="3667"/>
      <c r="X150" s="3667"/>
      <c r="Y150" s="3667"/>
      <c r="Z150" s="3667"/>
      <c r="AA150" s="3667"/>
      <c r="AB150" s="3667"/>
      <c r="AC150" s="3667"/>
      <c r="AD150" s="3667"/>
      <c r="AE150" s="3667"/>
      <c r="AF150" s="3667"/>
      <c r="AG150" s="3667"/>
      <c r="AH150" s="3667"/>
      <c r="AI150" s="3667"/>
      <c r="AJ150" s="3667"/>
      <c r="AK150" s="3667"/>
      <c r="AL150" s="3668"/>
      <c r="AN150" s="221"/>
      <c r="AO150" s="367"/>
      <c r="AP150" s="221"/>
      <c r="AQ150" s="221"/>
      <c r="AR150" s="221"/>
      <c r="AW150" s="219"/>
    </row>
    <row r="151" spans="6:50" x14ac:dyDescent="0.25">
      <c r="F151" s="322"/>
      <c r="S151" s="318"/>
      <c r="T151" s="318"/>
      <c r="U151" s="318"/>
      <c r="V151" s="360"/>
      <c r="W151" s="361"/>
      <c r="X151" s="361"/>
      <c r="Y151" s="361"/>
      <c r="Z151" s="361"/>
      <c r="AA151" s="361"/>
      <c r="AB151" s="361"/>
      <c r="AC151" s="362"/>
      <c r="AD151" s="363"/>
      <c r="AE151" s="361"/>
      <c r="AF151" s="361"/>
      <c r="AG151" s="361"/>
      <c r="AH151" s="212"/>
    </row>
    <row r="152" spans="6:50" x14ac:dyDescent="0.25">
      <c r="F152" s="322"/>
      <c r="S152" s="318"/>
      <c r="T152" s="318"/>
      <c r="U152" s="318"/>
      <c r="V152" s="359"/>
      <c r="W152" s="364"/>
      <c r="X152" s="364"/>
      <c r="Y152" s="364"/>
      <c r="Z152" s="364"/>
      <c r="AA152" s="364"/>
      <c r="AB152" s="212"/>
      <c r="AC152" s="212"/>
      <c r="AD152" s="365"/>
      <c r="AE152" s="366"/>
      <c r="AF152" s="366"/>
      <c r="AG152" s="366"/>
      <c r="AH152" s="212"/>
    </row>
  </sheetData>
  <sheetProtection algorithmName="SHA-512" hashValue="un/jEy87oFabsX8+CsLWA8fxcf8sD/tl07c5Wj9E/eGQwsoYInyT5byVph9UlmaEi8DhdiOBD754PR2j0hNtpQ==" saltValue="LSHWFiaMD0Xax0io277eVw==" spinCount="100000" sheet="1" objects="1" scenarios="1"/>
  <mergeCells count="99">
    <mergeCell ref="I1:K1"/>
    <mergeCell ref="AB1:AF1"/>
    <mergeCell ref="I2:W4"/>
    <mergeCell ref="X2:AA2"/>
    <mergeCell ref="AB2:AC2"/>
    <mergeCell ref="AD2:AG3"/>
    <mergeCell ref="AD4:AD5"/>
    <mergeCell ref="AE4:AE5"/>
    <mergeCell ref="AF4:AF5"/>
    <mergeCell ref="AG4:AG6"/>
    <mergeCell ref="F3:F6"/>
    <mergeCell ref="X3:AA3"/>
    <mergeCell ref="X4:X6"/>
    <mergeCell ref="Y4:Y6"/>
    <mergeCell ref="Z4:Z6"/>
    <mergeCell ref="AA4:AA6"/>
    <mergeCell ref="AI115:AW116"/>
    <mergeCell ref="AI4:AI6"/>
    <mergeCell ref="AJ4:AJ6"/>
    <mergeCell ref="AK4:AK6"/>
    <mergeCell ref="G5:G6"/>
    <mergeCell ref="AB5:AB6"/>
    <mergeCell ref="AC5:AC6"/>
    <mergeCell ref="AH2:AH6"/>
    <mergeCell ref="AI2:AK3"/>
    <mergeCell ref="C109:G109"/>
    <mergeCell ref="X109:Z109"/>
    <mergeCell ref="Y110:Z110"/>
    <mergeCell ref="E114:H115"/>
    <mergeCell ref="U115:AG116"/>
    <mergeCell ref="D3:D6"/>
    <mergeCell ref="E3:E6"/>
    <mergeCell ref="U120:U121"/>
    <mergeCell ref="V120:AA121"/>
    <mergeCell ref="AB120:AG121"/>
    <mergeCell ref="AI120:AJ121"/>
    <mergeCell ref="AK120:AW121"/>
    <mergeCell ref="U118:U119"/>
    <mergeCell ref="V118:AA119"/>
    <mergeCell ref="AB118:AG119"/>
    <mergeCell ref="AI118:AJ119"/>
    <mergeCell ref="AK118:AW119"/>
    <mergeCell ref="U124:U125"/>
    <mergeCell ref="V124:AA125"/>
    <mergeCell ref="AB124:AG125"/>
    <mergeCell ref="AI124:AJ125"/>
    <mergeCell ref="AK124:AW125"/>
    <mergeCell ref="U122:U123"/>
    <mergeCell ref="V122:AA123"/>
    <mergeCell ref="AB122:AG123"/>
    <mergeCell ref="AI122:AJ123"/>
    <mergeCell ref="AK122:AW123"/>
    <mergeCell ref="U128:U129"/>
    <mergeCell ref="V128:AA129"/>
    <mergeCell ref="AB128:AG129"/>
    <mergeCell ref="AI128:AJ129"/>
    <mergeCell ref="AK128:AW129"/>
    <mergeCell ref="U126:U127"/>
    <mergeCell ref="V126:AA127"/>
    <mergeCell ref="AB126:AG127"/>
    <mergeCell ref="AI126:AJ127"/>
    <mergeCell ref="AK126:AW127"/>
    <mergeCell ref="AN132:AW133"/>
    <mergeCell ref="U130:U131"/>
    <mergeCell ref="V130:AA131"/>
    <mergeCell ref="AB130:AG131"/>
    <mergeCell ref="AI130:AJ131"/>
    <mergeCell ref="AK130:AM131"/>
    <mergeCell ref="AN130:AW131"/>
    <mergeCell ref="U132:U133"/>
    <mergeCell ref="V132:AA133"/>
    <mergeCell ref="AB132:AG133"/>
    <mergeCell ref="AI132:AJ133"/>
    <mergeCell ref="AK132:AM133"/>
    <mergeCell ref="AN136:AW137"/>
    <mergeCell ref="U134:U135"/>
    <mergeCell ref="V134:AA135"/>
    <mergeCell ref="AB134:AG135"/>
    <mergeCell ref="AI134:AJ135"/>
    <mergeCell ref="AK134:AM135"/>
    <mergeCell ref="AN134:AW135"/>
    <mergeCell ref="U136:U137"/>
    <mergeCell ref="V136:AA137"/>
    <mergeCell ref="AB136:AG137"/>
    <mergeCell ref="AI136:AJ137"/>
    <mergeCell ref="AK136:AM137"/>
    <mergeCell ref="I144:Q148"/>
    <mergeCell ref="S145:AL150"/>
    <mergeCell ref="F147:H148"/>
    <mergeCell ref="U138:U139"/>
    <mergeCell ref="V138:AA139"/>
    <mergeCell ref="AB138:AG139"/>
    <mergeCell ref="I140:Q142"/>
    <mergeCell ref="U140:U141"/>
    <mergeCell ref="V140:AA141"/>
    <mergeCell ref="AB140:AG141"/>
    <mergeCell ref="U142:U143"/>
    <mergeCell ref="V142:AA143"/>
    <mergeCell ref="AB142:AG143"/>
  </mergeCells>
  <conditionalFormatting sqref="G7:G107">
    <cfRule type="cellIs" dxfId="19" priority="4" operator="equal">
      <formula>2</formula>
    </cfRule>
    <cfRule type="cellIs" dxfId="18" priority="5" operator="greaterThan">
      <formula>2</formula>
    </cfRule>
  </conditionalFormatting>
  <conditionalFormatting sqref="I7:V10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I38:V38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K7:AK107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G7:AG107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48"/>
  <sheetViews>
    <sheetView showGridLines="0"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666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40" width="4.85546875" style="219" customWidth="1"/>
    <col min="41" max="41" width="5.7109375" style="219" bestFit="1" customWidth="1"/>
    <col min="42" max="42" width="5.85546875" style="219" customWidth="1"/>
    <col min="43" max="43" width="4.5703125" style="219" bestFit="1" customWidth="1"/>
    <col min="44" max="44" width="4.5703125" style="347" bestFit="1" customWidth="1"/>
    <col min="45" max="45" width="5.85546875" style="217" bestFit="1" customWidth="1"/>
    <col min="46" max="46" width="4.5703125" style="217" bestFit="1" customWidth="1"/>
    <col min="47" max="16384" width="11.42578125" style="208"/>
  </cols>
  <sheetData>
    <row r="1" spans="1:47" ht="19.5" thickBot="1" x14ac:dyDescent="0.25">
      <c r="I1" s="3913" t="s">
        <v>780</v>
      </c>
      <c r="J1" s="3913"/>
      <c r="K1" s="3913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730" t="s">
        <v>758</v>
      </c>
      <c r="Y1" s="3730"/>
      <c r="Z1" s="3730"/>
      <c r="AA1" s="3730"/>
      <c r="AB1" s="3730"/>
      <c r="AC1" s="3730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598"/>
    </row>
    <row r="2" spans="1:47" ht="16.5" thickTop="1" x14ac:dyDescent="0.2">
      <c r="I2" s="3879" t="s">
        <v>25</v>
      </c>
      <c r="J2" s="3880"/>
      <c r="K2" s="3880"/>
      <c r="L2" s="3880"/>
      <c r="M2" s="3880"/>
      <c r="N2" s="3880"/>
      <c r="O2" s="3880"/>
      <c r="P2" s="3880"/>
      <c r="Q2" s="3880"/>
      <c r="R2" s="3880"/>
      <c r="S2" s="3880"/>
      <c r="T2" s="3880"/>
      <c r="U2" s="3880"/>
      <c r="V2" s="3880"/>
      <c r="W2" s="3881"/>
      <c r="X2" s="3914" t="s">
        <v>50</v>
      </c>
      <c r="Y2" s="3914"/>
      <c r="Z2" s="3914"/>
      <c r="AA2" s="3740" t="s">
        <v>646</v>
      </c>
      <c r="AB2" s="3917"/>
      <c r="AC2" s="3741"/>
      <c r="AD2" s="3742" t="s">
        <v>49</v>
      </c>
      <c r="AE2" s="3743"/>
      <c r="AF2" s="3743"/>
      <c r="AG2" s="3743"/>
      <c r="AH2" s="3743"/>
      <c r="AI2" s="3743"/>
      <c r="AJ2" s="3743"/>
      <c r="AK2" s="3743"/>
      <c r="AL2" s="3743"/>
      <c r="AM2" s="3743"/>
      <c r="AN2" s="3743"/>
      <c r="AO2" s="3743"/>
      <c r="AP2" s="3743" t="s">
        <v>478</v>
      </c>
      <c r="AQ2" s="3743"/>
      <c r="AR2" s="3743"/>
      <c r="AS2" s="3897"/>
      <c r="AT2" s="2598"/>
    </row>
    <row r="3" spans="1:47" ht="16.5" customHeight="1" x14ac:dyDescent="0.25">
      <c r="D3" s="3704"/>
      <c r="E3" s="3874" t="s">
        <v>700</v>
      </c>
      <c r="F3" s="3677" t="s">
        <v>189</v>
      </c>
      <c r="I3" s="3882"/>
      <c r="J3" s="3883"/>
      <c r="K3" s="3883"/>
      <c r="L3" s="3883"/>
      <c r="M3" s="3883"/>
      <c r="N3" s="3883"/>
      <c r="O3" s="3883"/>
      <c r="P3" s="3883"/>
      <c r="Q3" s="3883"/>
      <c r="R3" s="3883"/>
      <c r="S3" s="3883"/>
      <c r="T3" s="3883"/>
      <c r="U3" s="3883"/>
      <c r="V3" s="3883"/>
      <c r="W3" s="3884"/>
      <c r="X3" s="3915"/>
      <c r="Y3" s="3915"/>
      <c r="Z3" s="3915"/>
      <c r="AA3" s="3899" t="s">
        <v>202</v>
      </c>
      <c r="AB3" s="3900"/>
      <c r="AC3" s="220">
        <v>81000</v>
      </c>
      <c r="AD3" s="3744"/>
      <c r="AE3" s="3745"/>
      <c r="AF3" s="3745"/>
      <c r="AG3" s="3745"/>
      <c r="AH3" s="3745"/>
      <c r="AI3" s="3745"/>
      <c r="AJ3" s="3745"/>
      <c r="AK3" s="3745"/>
      <c r="AL3" s="3745"/>
      <c r="AM3" s="3745"/>
      <c r="AN3" s="3745"/>
      <c r="AO3" s="3745"/>
      <c r="AP3" s="3745"/>
      <c r="AQ3" s="3745"/>
      <c r="AR3" s="3745"/>
      <c r="AS3" s="3898"/>
      <c r="AT3" s="221"/>
    </row>
    <row r="4" spans="1:47" ht="33.75" x14ac:dyDescent="0.25">
      <c r="D4" s="3704"/>
      <c r="E4" s="3874"/>
      <c r="F4" s="3677"/>
      <c r="I4" s="3885"/>
      <c r="J4" s="3886"/>
      <c r="K4" s="3886"/>
      <c r="L4" s="3886"/>
      <c r="M4" s="3886"/>
      <c r="N4" s="3886"/>
      <c r="O4" s="3886"/>
      <c r="P4" s="3886"/>
      <c r="Q4" s="3886"/>
      <c r="R4" s="3886"/>
      <c r="S4" s="3886"/>
      <c r="T4" s="3886"/>
      <c r="U4" s="3886"/>
      <c r="V4" s="3886"/>
      <c r="W4" s="3887"/>
      <c r="X4" s="3916"/>
      <c r="Y4" s="3916"/>
      <c r="Z4" s="3916"/>
      <c r="AA4" s="3901" t="s">
        <v>203</v>
      </c>
      <c r="AB4" s="3902"/>
      <c r="AC4" s="222">
        <f>SUM(AC7:AC69)</f>
        <v>77525</v>
      </c>
      <c r="AD4" s="1649" t="s">
        <v>479</v>
      </c>
      <c r="AE4" s="1650" t="s">
        <v>480</v>
      </c>
      <c r="AF4" s="1650" t="s">
        <v>481</v>
      </c>
      <c r="AG4" s="1650" t="s">
        <v>482</v>
      </c>
      <c r="AH4" s="1650" t="s">
        <v>552</v>
      </c>
      <c r="AI4" s="1650" t="s">
        <v>609</v>
      </c>
      <c r="AJ4" s="1650" t="s">
        <v>649</v>
      </c>
      <c r="AK4" s="1650" t="s">
        <v>701</v>
      </c>
      <c r="AL4" s="1650" t="s">
        <v>734</v>
      </c>
      <c r="AM4" s="1650" t="s">
        <v>759</v>
      </c>
      <c r="AN4" s="1650" t="s">
        <v>781</v>
      </c>
      <c r="AO4" s="3244" t="s">
        <v>3</v>
      </c>
      <c r="AP4" s="3245" t="s">
        <v>483</v>
      </c>
      <c r="AQ4" s="1650" t="s">
        <v>760</v>
      </c>
      <c r="AR4" s="1643" t="s">
        <v>190</v>
      </c>
      <c r="AS4" s="1646" t="s">
        <v>178</v>
      </c>
      <c r="AT4" s="221"/>
    </row>
    <row r="5" spans="1:47" s="223" customFormat="1" ht="12" customHeight="1" x14ac:dyDescent="0.25">
      <c r="A5" s="666"/>
      <c r="C5" s="224"/>
      <c r="D5" s="3704"/>
      <c r="E5" s="3874"/>
      <c r="F5" s="3677"/>
      <c r="G5" s="3714" t="s">
        <v>44</v>
      </c>
      <c r="H5" s="225"/>
      <c r="I5" s="226" t="s">
        <v>87</v>
      </c>
      <c r="J5" s="227" t="s">
        <v>26</v>
      </c>
      <c r="K5" s="228" t="s">
        <v>234</v>
      </c>
      <c r="L5" s="2600" t="s">
        <v>27</v>
      </c>
      <c r="M5" s="2600" t="s">
        <v>28</v>
      </c>
      <c r="N5" s="228" t="s">
        <v>234</v>
      </c>
      <c r="O5" s="2600" t="s">
        <v>407</v>
      </c>
      <c r="P5" s="2601" t="s">
        <v>408</v>
      </c>
      <c r="Q5" s="228" t="s">
        <v>234</v>
      </c>
      <c r="R5" s="2600" t="s">
        <v>703</v>
      </c>
      <c r="S5" s="2600" t="s">
        <v>32</v>
      </c>
      <c r="T5" s="2600" t="s">
        <v>409</v>
      </c>
      <c r="U5" s="2600" t="s">
        <v>34</v>
      </c>
      <c r="V5" s="2600" t="s">
        <v>64</v>
      </c>
      <c r="W5" s="229" t="s">
        <v>109</v>
      </c>
      <c r="X5" s="3903" t="s">
        <v>3</v>
      </c>
      <c r="Y5" s="3905" t="s">
        <v>410</v>
      </c>
      <c r="Z5" s="3907" t="s">
        <v>411</v>
      </c>
      <c r="AA5" s="3909" t="s">
        <v>691</v>
      </c>
      <c r="AB5" s="3910"/>
      <c r="AC5" s="3690" t="s">
        <v>179</v>
      </c>
      <c r="AD5" s="3246"/>
      <c r="AE5" s="3247"/>
      <c r="AF5" s="3247"/>
      <c r="AG5" s="3247"/>
      <c r="AH5" s="3247"/>
      <c r="AI5" s="3247"/>
      <c r="AJ5" s="3247"/>
      <c r="AK5" s="3247"/>
      <c r="AL5" s="3247"/>
      <c r="AM5" s="3247"/>
      <c r="AN5" s="3247"/>
      <c r="AO5" s="3248"/>
      <c r="AP5" s="3249"/>
      <c r="AQ5" s="3247"/>
      <c r="AR5" s="1644"/>
      <c r="AS5" s="1647"/>
      <c r="AT5" s="2602"/>
    </row>
    <row r="6" spans="1:47" s="223" customFormat="1" ht="12" customHeight="1" x14ac:dyDescent="0.25">
      <c r="A6" s="666"/>
      <c r="B6" s="230"/>
      <c r="C6" s="231"/>
      <c r="D6" s="3704"/>
      <c r="E6" s="3874"/>
      <c r="F6" s="3677"/>
      <c r="G6" s="3714"/>
      <c r="H6" s="232"/>
      <c r="I6" s="233" t="s">
        <v>782</v>
      </c>
      <c r="J6" s="234" t="s">
        <v>783</v>
      </c>
      <c r="K6" s="375" t="s">
        <v>784</v>
      </c>
      <c r="L6" s="234" t="s">
        <v>613</v>
      </c>
      <c r="M6" s="234" t="s">
        <v>785</v>
      </c>
      <c r="N6" s="375" t="s">
        <v>786</v>
      </c>
      <c r="O6" s="234" t="s">
        <v>787</v>
      </c>
      <c r="P6" s="234" t="s">
        <v>788</v>
      </c>
      <c r="Q6" s="375" t="s">
        <v>789</v>
      </c>
      <c r="R6" s="234" t="s">
        <v>790</v>
      </c>
      <c r="S6" s="234" t="s">
        <v>791</v>
      </c>
      <c r="T6" s="234" t="s">
        <v>792</v>
      </c>
      <c r="U6" s="234" t="s">
        <v>793</v>
      </c>
      <c r="V6" s="234" t="s">
        <v>794</v>
      </c>
      <c r="W6" s="235" t="s">
        <v>795</v>
      </c>
      <c r="X6" s="3904"/>
      <c r="Y6" s="3906"/>
      <c r="Z6" s="3908"/>
      <c r="AA6" s="3911"/>
      <c r="AB6" s="3912"/>
      <c r="AC6" s="3691"/>
      <c r="AD6" s="2606">
        <v>3</v>
      </c>
      <c r="AE6" s="2607">
        <v>8</v>
      </c>
      <c r="AF6" s="2607">
        <v>8</v>
      </c>
      <c r="AG6" s="2607">
        <v>10</v>
      </c>
      <c r="AH6" s="2607">
        <v>11</v>
      </c>
      <c r="AI6" s="2607">
        <v>10</v>
      </c>
      <c r="AJ6" s="2607">
        <v>13</v>
      </c>
      <c r="AK6" s="2607">
        <v>12</v>
      </c>
      <c r="AL6" s="3079">
        <v>13</v>
      </c>
      <c r="AM6" s="2607">
        <v>14</v>
      </c>
      <c r="AN6" s="3250">
        <f>COUNTIF(I105:V105,"&gt;0")</f>
        <v>14</v>
      </c>
      <c r="AO6" s="2607">
        <f t="shared" ref="AO6:AO37" si="0">SUM(AD6:AN6)</f>
        <v>116</v>
      </c>
      <c r="AP6" s="3251"/>
      <c r="AQ6" s="1651"/>
      <c r="AR6" s="1645"/>
      <c r="AS6" s="1648"/>
      <c r="AT6" s="2602"/>
    </row>
    <row r="7" spans="1:47" ht="11.1" customHeight="1" x14ac:dyDescent="0.25">
      <c r="A7" s="666">
        <v>1</v>
      </c>
      <c r="B7" s="3096"/>
      <c r="C7" s="946" t="s">
        <v>131</v>
      </c>
      <c r="D7" s="2632" t="str">
        <f>ROMAN(AP7,0)</f>
        <v>XVI</v>
      </c>
      <c r="E7" s="2610" t="s">
        <v>177</v>
      </c>
      <c r="F7" s="2611" t="s">
        <v>269</v>
      </c>
      <c r="G7" s="2633"/>
      <c r="H7" s="3252"/>
      <c r="I7" s="3253">
        <v>2</v>
      </c>
      <c r="J7" s="3098">
        <v>12</v>
      </c>
      <c r="K7" s="3099">
        <v>5</v>
      </c>
      <c r="L7" s="3099">
        <v>12</v>
      </c>
      <c r="M7" s="3100">
        <v>15</v>
      </c>
      <c r="N7" s="3099"/>
      <c r="O7" s="3099">
        <v>11</v>
      </c>
      <c r="P7" s="3099">
        <v>7</v>
      </c>
      <c r="Q7" s="3254">
        <v>13</v>
      </c>
      <c r="R7" s="3255"/>
      <c r="S7" s="3254">
        <v>15</v>
      </c>
      <c r="T7" s="3255">
        <v>10</v>
      </c>
      <c r="U7" s="3255">
        <v>6</v>
      </c>
      <c r="V7" s="3254">
        <v>16</v>
      </c>
      <c r="W7" s="3256" t="s">
        <v>665</v>
      </c>
      <c r="X7" s="3102">
        <f t="shared" ref="X7:X36" si="1">SUM(I7:W7)</f>
        <v>124</v>
      </c>
      <c r="Y7" s="2636">
        <f t="shared" ref="Y7:Y36" si="2">COUNTIF(I7:V7,"&gt;=0")*0.1+0.7</f>
        <v>1.9000000000000001</v>
      </c>
      <c r="Z7" s="3104">
        <f t="shared" ref="Z7:Z36" si="3">X7*Y7/COUNTIF(I7:W7,"&gt;=0")</f>
        <v>19.633333333333336</v>
      </c>
      <c r="AA7" s="3105">
        <f t="shared" ref="AA7:AA36" si="4">IF(AND(W7="x",Y7&gt;=1),(Z7),"-")</f>
        <v>19.633333333333336</v>
      </c>
      <c r="AB7" s="3106">
        <f t="shared" ref="AB7:AB36" si="5">IF((W7="x"),(IF(OR(Z7&lt;(MAX(AA$7:AA$69)/2),Y7&lt;1),(MAX(AA$7:AA$69)/2),Z7)),"-")</f>
        <v>19.633333333333336</v>
      </c>
      <c r="AC7" s="3107">
        <f t="shared" ref="AC7:AC36" si="6">IF((W7="x"),CEILING((AC$3/SUMIF(Y$7:Y$69,"&gt;=1",Z$7:Z$69)*AB7),5),"-")</f>
        <v>6475</v>
      </c>
      <c r="AD7" s="3108"/>
      <c r="AE7" s="3109"/>
      <c r="AF7" s="3110">
        <v>3</v>
      </c>
      <c r="AG7" s="3110">
        <v>7</v>
      </c>
      <c r="AH7" s="3110">
        <v>10</v>
      </c>
      <c r="AI7" s="3110">
        <v>6</v>
      </c>
      <c r="AJ7" s="3109">
        <v>5</v>
      </c>
      <c r="AK7" s="3109">
        <v>10</v>
      </c>
      <c r="AL7" s="3109">
        <v>12</v>
      </c>
      <c r="AM7" s="3109">
        <v>12</v>
      </c>
      <c r="AN7" s="3111">
        <f t="shared" ref="AN7:AN49" si="7">COUNTIF(I7:V7,"&gt;=0")</f>
        <v>12</v>
      </c>
      <c r="AO7" s="3112">
        <f t="shared" si="0"/>
        <v>77</v>
      </c>
      <c r="AP7" s="3113">
        <v>16</v>
      </c>
      <c r="AQ7" s="3109">
        <v>522</v>
      </c>
      <c r="AR7" s="3114">
        <f t="shared" ref="AR7:AR70" si="8">AQ7+X7</f>
        <v>646</v>
      </c>
      <c r="AS7" s="236">
        <f t="shared" ref="AS7:AS70" si="9">AR7/AO7</f>
        <v>8.3896103896103895</v>
      </c>
      <c r="AT7" s="212"/>
      <c r="AU7" s="212"/>
    </row>
    <row r="8" spans="1:47" s="212" customFormat="1" ht="11.1" customHeight="1" x14ac:dyDescent="0.25">
      <c r="A8" s="666">
        <v>2</v>
      </c>
      <c r="B8" s="244"/>
      <c r="C8" s="950" t="s">
        <v>133</v>
      </c>
      <c r="D8" s="2749" t="str">
        <f>ROMAN(AP8,0)</f>
        <v>VIII</v>
      </c>
      <c r="E8" s="2750" t="s">
        <v>177</v>
      </c>
      <c r="F8" s="2751"/>
      <c r="G8" s="2633"/>
      <c r="H8" s="238"/>
      <c r="I8" s="2647">
        <v>21</v>
      </c>
      <c r="J8" s="240"/>
      <c r="K8" s="187">
        <v>11</v>
      </c>
      <c r="L8" s="187">
        <v>11</v>
      </c>
      <c r="M8" s="187">
        <v>5</v>
      </c>
      <c r="N8" s="187">
        <v>6</v>
      </c>
      <c r="O8" s="187">
        <v>5</v>
      </c>
      <c r="P8" s="187">
        <v>0</v>
      </c>
      <c r="Q8" s="943">
        <v>10</v>
      </c>
      <c r="R8" s="943">
        <v>16</v>
      </c>
      <c r="S8" s="943">
        <v>5</v>
      </c>
      <c r="T8" s="943">
        <v>8</v>
      </c>
      <c r="U8" s="943">
        <v>5</v>
      </c>
      <c r="V8" s="943">
        <v>5</v>
      </c>
      <c r="W8" s="670" t="s">
        <v>665</v>
      </c>
      <c r="X8" s="2635">
        <f t="shared" si="1"/>
        <v>108</v>
      </c>
      <c r="Y8" s="2636">
        <f t="shared" si="2"/>
        <v>2</v>
      </c>
      <c r="Z8" s="3095">
        <f t="shared" si="3"/>
        <v>16.615384615384617</v>
      </c>
      <c r="AA8" s="241">
        <f t="shared" si="4"/>
        <v>16.615384615384617</v>
      </c>
      <c r="AB8" s="2638">
        <f t="shared" si="5"/>
        <v>16.615384615384617</v>
      </c>
      <c r="AC8" s="242">
        <f t="shared" si="6"/>
        <v>5480</v>
      </c>
      <c r="AD8" s="2639">
        <v>3</v>
      </c>
      <c r="AE8" s="243">
        <v>8</v>
      </c>
      <c r="AF8" s="2640">
        <v>8</v>
      </c>
      <c r="AG8" s="2640">
        <v>10</v>
      </c>
      <c r="AH8" s="2640">
        <v>11</v>
      </c>
      <c r="AI8" s="2640">
        <v>10</v>
      </c>
      <c r="AJ8" s="243">
        <v>13</v>
      </c>
      <c r="AK8" s="243">
        <v>12</v>
      </c>
      <c r="AL8" s="243">
        <v>13</v>
      </c>
      <c r="AM8" s="243">
        <v>14</v>
      </c>
      <c r="AN8" s="2641">
        <f t="shared" si="7"/>
        <v>13</v>
      </c>
      <c r="AO8" s="2642">
        <f t="shared" si="0"/>
        <v>115</v>
      </c>
      <c r="AP8" s="2643">
        <v>8</v>
      </c>
      <c r="AQ8" s="243">
        <v>711</v>
      </c>
      <c r="AR8" s="2644">
        <f t="shared" si="8"/>
        <v>819</v>
      </c>
      <c r="AS8" s="630">
        <f t="shared" si="9"/>
        <v>7.1217391304347828</v>
      </c>
      <c r="AT8" s="247"/>
    </row>
    <row r="9" spans="1:47" s="212" customFormat="1" ht="11.1" customHeight="1" x14ac:dyDescent="0.25">
      <c r="A9" s="666">
        <v>3</v>
      </c>
      <c r="B9" s="244"/>
      <c r="C9" s="669" t="s">
        <v>141</v>
      </c>
      <c r="D9" s="2645" t="str">
        <f>ROMAN(AP9,0)</f>
        <v>VIII</v>
      </c>
      <c r="E9" s="2646"/>
      <c r="F9" s="671" t="s">
        <v>156</v>
      </c>
      <c r="G9" s="2633"/>
      <c r="H9" s="238"/>
      <c r="I9" s="239"/>
      <c r="J9" s="240"/>
      <c r="K9" s="187"/>
      <c r="L9" s="187"/>
      <c r="M9" s="187">
        <v>12</v>
      </c>
      <c r="N9" s="187"/>
      <c r="O9" s="187">
        <v>9</v>
      </c>
      <c r="P9" s="187">
        <v>1</v>
      </c>
      <c r="Q9" s="943">
        <v>6</v>
      </c>
      <c r="R9" s="943">
        <v>14</v>
      </c>
      <c r="S9" s="943">
        <v>12</v>
      </c>
      <c r="T9" s="947">
        <v>15</v>
      </c>
      <c r="U9" s="947">
        <v>15</v>
      </c>
      <c r="V9" s="943"/>
      <c r="W9" s="670" t="s">
        <v>665</v>
      </c>
      <c r="X9" s="2635">
        <f t="shared" si="1"/>
        <v>84</v>
      </c>
      <c r="Y9" s="2636">
        <f t="shared" si="2"/>
        <v>1.5</v>
      </c>
      <c r="Z9" s="3095">
        <f t="shared" si="3"/>
        <v>15.75</v>
      </c>
      <c r="AA9" s="241">
        <f t="shared" si="4"/>
        <v>15.75</v>
      </c>
      <c r="AB9" s="2638">
        <f t="shared" si="5"/>
        <v>15.75</v>
      </c>
      <c r="AC9" s="242">
        <f t="shared" si="6"/>
        <v>5195</v>
      </c>
      <c r="AD9" s="2639"/>
      <c r="AE9" s="243">
        <v>3</v>
      </c>
      <c r="AF9" s="2640">
        <v>6</v>
      </c>
      <c r="AG9" s="2640">
        <v>2</v>
      </c>
      <c r="AH9" s="2640">
        <v>8</v>
      </c>
      <c r="AI9" s="2640">
        <v>6</v>
      </c>
      <c r="AJ9" s="243">
        <v>7</v>
      </c>
      <c r="AK9" s="243">
        <v>5</v>
      </c>
      <c r="AL9" s="243">
        <v>6</v>
      </c>
      <c r="AM9" s="243">
        <v>5</v>
      </c>
      <c r="AN9" s="2641">
        <f t="shared" si="7"/>
        <v>8</v>
      </c>
      <c r="AO9" s="2642">
        <f t="shared" si="0"/>
        <v>56</v>
      </c>
      <c r="AP9" s="2643">
        <v>8</v>
      </c>
      <c r="AQ9" s="243">
        <v>382</v>
      </c>
      <c r="AR9" s="2644">
        <f t="shared" si="8"/>
        <v>466</v>
      </c>
      <c r="AS9" s="236">
        <f t="shared" si="9"/>
        <v>8.3214285714285712</v>
      </c>
    </row>
    <row r="10" spans="1:47" s="212" customFormat="1" ht="11.1" customHeight="1" x14ac:dyDescent="0.25">
      <c r="A10" s="666">
        <v>4</v>
      </c>
      <c r="B10" s="244"/>
      <c r="C10" s="246" t="s">
        <v>45</v>
      </c>
      <c r="D10" s="2652" t="str">
        <f>ROMAN(AP10,0)</f>
        <v>I</v>
      </c>
      <c r="E10" s="2653"/>
      <c r="F10" s="2654"/>
      <c r="G10" s="2633"/>
      <c r="H10" s="245"/>
      <c r="I10" s="239">
        <v>10</v>
      </c>
      <c r="J10" s="240">
        <v>1</v>
      </c>
      <c r="K10" s="187">
        <v>13</v>
      </c>
      <c r="L10" s="933">
        <v>21</v>
      </c>
      <c r="M10" s="187">
        <v>10</v>
      </c>
      <c r="N10" s="187"/>
      <c r="O10" s="187">
        <v>13</v>
      </c>
      <c r="P10" s="187"/>
      <c r="Q10" s="943">
        <v>1</v>
      </c>
      <c r="R10" s="943">
        <v>5</v>
      </c>
      <c r="S10" s="943">
        <v>10</v>
      </c>
      <c r="T10" s="943">
        <v>0</v>
      </c>
      <c r="U10" s="943">
        <v>8</v>
      </c>
      <c r="V10" s="943"/>
      <c r="W10" s="670" t="s">
        <v>665</v>
      </c>
      <c r="X10" s="2635">
        <f t="shared" si="1"/>
        <v>92</v>
      </c>
      <c r="Y10" s="2636">
        <f t="shared" si="2"/>
        <v>1.8</v>
      </c>
      <c r="Z10" s="3095">
        <f t="shared" si="3"/>
        <v>15.054545454545455</v>
      </c>
      <c r="AA10" s="241">
        <f t="shared" si="4"/>
        <v>15.054545454545455</v>
      </c>
      <c r="AB10" s="2638">
        <f t="shared" si="5"/>
        <v>15.054545454545455</v>
      </c>
      <c r="AC10" s="242">
        <f t="shared" si="6"/>
        <v>4965</v>
      </c>
      <c r="AD10" s="2639"/>
      <c r="AE10" s="243"/>
      <c r="AF10" s="2640">
        <v>2</v>
      </c>
      <c r="AG10" s="2640">
        <v>4</v>
      </c>
      <c r="AH10" s="2640">
        <v>3</v>
      </c>
      <c r="AI10" s="2640">
        <v>4</v>
      </c>
      <c r="AJ10" s="243">
        <v>7</v>
      </c>
      <c r="AK10" s="243">
        <v>9</v>
      </c>
      <c r="AL10" s="243">
        <v>6</v>
      </c>
      <c r="AM10" s="243">
        <v>8</v>
      </c>
      <c r="AN10" s="2641">
        <f t="shared" si="7"/>
        <v>11</v>
      </c>
      <c r="AO10" s="2642">
        <f t="shared" si="0"/>
        <v>54</v>
      </c>
      <c r="AP10" s="2643">
        <v>1</v>
      </c>
      <c r="AQ10" s="243">
        <v>271</v>
      </c>
      <c r="AR10" s="2644">
        <f t="shared" si="8"/>
        <v>363</v>
      </c>
      <c r="AS10" s="236">
        <f t="shared" si="9"/>
        <v>6.7222222222222223</v>
      </c>
      <c r="AT10" s="221"/>
    </row>
    <row r="11" spans="1:47" s="212" customFormat="1" ht="12" customHeight="1" x14ac:dyDescent="0.25">
      <c r="A11" s="666">
        <v>5</v>
      </c>
      <c r="B11" s="244"/>
      <c r="C11" s="250" t="s">
        <v>284</v>
      </c>
      <c r="D11" s="2745" t="str">
        <f>ROMAN(AP11,0)</f>
        <v/>
      </c>
      <c r="E11" s="2746"/>
      <c r="F11" s="2747"/>
      <c r="G11" s="2633"/>
      <c r="H11" s="245"/>
      <c r="I11" s="239">
        <v>18</v>
      </c>
      <c r="J11" s="240"/>
      <c r="K11" s="187">
        <v>10</v>
      </c>
      <c r="L11" s="187">
        <v>8</v>
      </c>
      <c r="M11" s="187">
        <v>7</v>
      </c>
      <c r="N11" s="187">
        <v>2</v>
      </c>
      <c r="O11" s="187">
        <v>2</v>
      </c>
      <c r="P11" s="187">
        <v>4</v>
      </c>
      <c r="Q11" s="943"/>
      <c r="R11" s="943">
        <v>12</v>
      </c>
      <c r="S11" s="943">
        <v>4</v>
      </c>
      <c r="T11" s="943">
        <v>7</v>
      </c>
      <c r="U11" s="943">
        <v>10</v>
      </c>
      <c r="V11" s="943">
        <v>8</v>
      </c>
      <c r="W11" s="670" t="s">
        <v>665</v>
      </c>
      <c r="X11" s="2635">
        <f t="shared" si="1"/>
        <v>92</v>
      </c>
      <c r="Y11" s="2636">
        <f t="shared" si="2"/>
        <v>1.9000000000000001</v>
      </c>
      <c r="Z11" s="3095">
        <f t="shared" si="3"/>
        <v>14.566666666666668</v>
      </c>
      <c r="AA11" s="241">
        <f t="shared" si="4"/>
        <v>14.566666666666668</v>
      </c>
      <c r="AB11" s="2638">
        <f t="shared" si="5"/>
        <v>14.566666666666668</v>
      </c>
      <c r="AC11" s="242">
        <f t="shared" si="6"/>
        <v>4805</v>
      </c>
      <c r="AD11" s="2639"/>
      <c r="AE11" s="243"/>
      <c r="AF11" s="2640"/>
      <c r="AG11" s="2640"/>
      <c r="AH11" s="2640"/>
      <c r="AI11" s="2640"/>
      <c r="AJ11" s="243"/>
      <c r="AK11" s="243"/>
      <c r="AL11" s="243"/>
      <c r="AM11" s="243">
        <v>6</v>
      </c>
      <c r="AN11" s="2641">
        <f t="shared" si="7"/>
        <v>12</v>
      </c>
      <c r="AO11" s="2642">
        <f t="shared" si="0"/>
        <v>18</v>
      </c>
      <c r="AP11" s="2643"/>
      <c r="AQ11" s="243">
        <v>36</v>
      </c>
      <c r="AR11" s="2644">
        <f t="shared" si="8"/>
        <v>128</v>
      </c>
      <c r="AS11" s="236">
        <f t="shared" si="9"/>
        <v>7.1111111111111107</v>
      </c>
      <c r="AT11" s="221"/>
    </row>
    <row r="12" spans="1:47" s="212" customFormat="1" ht="11.1" customHeight="1" x14ac:dyDescent="0.25">
      <c r="A12" s="666">
        <v>6</v>
      </c>
      <c r="B12" s="244"/>
      <c r="C12" s="250" t="s">
        <v>279</v>
      </c>
      <c r="D12" s="2669"/>
      <c r="E12" s="2670"/>
      <c r="F12" s="3204"/>
      <c r="G12" s="2633"/>
      <c r="H12" s="238"/>
      <c r="I12" s="239"/>
      <c r="J12" s="240"/>
      <c r="K12" s="187">
        <v>15</v>
      </c>
      <c r="L12" s="187">
        <v>16</v>
      </c>
      <c r="M12" s="187"/>
      <c r="N12" s="187">
        <v>8</v>
      </c>
      <c r="O12" s="187"/>
      <c r="P12" s="187"/>
      <c r="Q12" s="943"/>
      <c r="R12" s="943">
        <v>18</v>
      </c>
      <c r="S12" s="943"/>
      <c r="T12" s="943"/>
      <c r="U12" s="943">
        <v>1</v>
      </c>
      <c r="V12" s="943"/>
      <c r="W12" s="670" t="s">
        <v>665</v>
      </c>
      <c r="X12" s="2635">
        <f t="shared" si="1"/>
        <v>58</v>
      </c>
      <c r="Y12" s="2636">
        <f t="shared" si="2"/>
        <v>1.2</v>
      </c>
      <c r="Z12" s="3095">
        <f t="shared" si="3"/>
        <v>13.919999999999998</v>
      </c>
      <c r="AA12" s="241">
        <f t="shared" si="4"/>
        <v>13.919999999999998</v>
      </c>
      <c r="AB12" s="2638">
        <f t="shared" si="5"/>
        <v>13.919999999999998</v>
      </c>
      <c r="AC12" s="242">
        <f t="shared" si="6"/>
        <v>4590</v>
      </c>
      <c r="AD12" s="2639"/>
      <c r="AE12" s="243"/>
      <c r="AF12" s="2640"/>
      <c r="AG12" s="2640"/>
      <c r="AH12" s="2640"/>
      <c r="AI12" s="2640"/>
      <c r="AJ12" s="243"/>
      <c r="AK12" s="243"/>
      <c r="AL12" s="243"/>
      <c r="AM12" s="243">
        <v>7</v>
      </c>
      <c r="AN12" s="2641">
        <f t="shared" si="7"/>
        <v>5</v>
      </c>
      <c r="AO12" s="2642">
        <f t="shared" si="0"/>
        <v>12</v>
      </c>
      <c r="AP12" s="2643"/>
      <c r="AQ12" s="243">
        <v>36</v>
      </c>
      <c r="AR12" s="2644">
        <f t="shared" si="8"/>
        <v>94</v>
      </c>
      <c r="AS12" s="731">
        <f t="shared" si="9"/>
        <v>7.833333333333333</v>
      </c>
      <c r="AT12" s="2648"/>
    </row>
    <row r="13" spans="1:47" s="212" customFormat="1" ht="11.1" customHeight="1" x14ac:dyDescent="0.25">
      <c r="A13" s="666">
        <v>7</v>
      </c>
      <c r="B13" s="244"/>
      <c r="C13" s="669" t="s">
        <v>132</v>
      </c>
      <c r="D13" s="2645" t="str">
        <f t="shared" ref="D13:D22" si="10">ROMAN(AP13,0)</f>
        <v>VII</v>
      </c>
      <c r="E13" s="2646"/>
      <c r="F13" s="671" t="s">
        <v>269</v>
      </c>
      <c r="G13" s="2633"/>
      <c r="H13" s="238"/>
      <c r="I13" s="239">
        <v>16</v>
      </c>
      <c r="J13" s="240">
        <v>5</v>
      </c>
      <c r="K13" s="933">
        <v>18</v>
      </c>
      <c r="L13" s="187">
        <v>9</v>
      </c>
      <c r="M13" s="187">
        <v>8</v>
      </c>
      <c r="N13" s="187">
        <v>4</v>
      </c>
      <c r="O13" s="187">
        <v>4</v>
      </c>
      <c r="P13" s="187">
        <v>2</v>
      </c>
      <c r="Q13" s="943">
        <v>2</v>
      </c>
      <c r="R13" s="943"/>
      <c r="S13" s="943"/>
      <c r="T13" s="943">
        <v>1</v>
      </c>
      <c r="U13" s="943"/>
      <c r="V13" s="943">
        <v>13</v>
      </c>
      <c r="W13" s="670" t="s">
        <v>665</v>
      </c>
      <c r="X13" s="2635">
        <f t="shared" si="1"/>
        <v>82</v>
      </c>
      <c r="Y13" s="2636">
        <f t="shared" si="2"/>
        <v>1.8</v>
      </c>
      <c r="Z13" s="3095">
        <f t="shared" si="3"/>
        <v>13.418181818181818</v>
      </c>
      <c r="AA13" s="241">
        <f t="shared" si="4"/>
        <v>13.418181818181818</v>
      </c>
      <c r="AB13" s="2638">
        <f t="shared" si="5"/>
        <v>13.418181818181818</v>
      </c>
      <c r="AC13" s="242">
        <f t="shared" si="6"/>
        <v>4425</v>
      </c>
      <c r="AD13" s="2639"/>
      <c r="AE13" s="243">
        <v>2</v>
      </c>
      <c r="AF13" s="2640">
        <v>5</v>
      </c>
      <c r="AG13" s="2640">
        <v>4</v>
      </c>
      <c r="AH13" s="2640"/>
      <c r="AI13" s="2640">
        <v>6</v>
      </c>
      <c r="AJ13" s="243">
        <v>13</v>
      </c>
      <c r="AK13" s="243">
        <v>12</v>
      </c>
      <c r="AL13" s="243">
        <v>12</v>
      </c>
      <c r="AM13" s="243">
        <v>13</v>
      </c>
      <c r="AN13" s="2641">
        <f t="shared" si="7"/>
        <v>11</v>
      </c>
      <c r="AO13" s="2642">
        <f t="shared" si="0"/>
        <v>78</v>
      </c>
      <c r="AP13" s="2643">
        <v>7</v>
      </c>
      <c r="AQ13" s="243">
        <v>497</v>
      </c>
      <c r="AR13" s="2644">
        <f t="shared" si="8"/>
        <v>579</v>
      </c>
      <c r="AS13" s="236">
        <f t="shared" si="9"/>
        <v>7.4230769230769234</v>
      </c>
    </row>
    <row r="14" spans="1:47" s="212" customFormat="1" ht="11.1" customHeight="1" x14ac:dyDescent="0.25">
      <c r="A14" s="666">
        <v>8</v>
      </c>
      <c r="B14" s="244"/>
      <c r="C14" s="252" t="s">
        <v>181</v>
      </c>
      <c r="D14" s="2702" t="str">
        <f t="shared" si="10"/>
        <v>III</v>
      </c>
      <c r="E14" s="2703"/>
      <c r="F14" s="2704"/>
      <c r="G14" s="2633"/>
      <c r="H14" s="238"/>
      <c r="I14" s="239">
        <v>3</v>
      </c>
      <c r="J14" s="240"/>
      <c r="K14" s="187"/>
      <c r="L14" s="187">
        <v>18</v>
      </c>
      <c r="M14" s="187">
        <v>6</v>
      </c>
      <c r="N14" s="933"/>
      <c r="O14" s="187">
        <v>0</v>
      </c>
      <c r="P14" s="933">
        <v>17</v>
      </c>
      <c r="Q14" s="943"/>
      <c r="R14" s="947">
        <v>21</v>
      </c>
      <c r="S14" s="943">
        <v>0</v>
      </c>
      <c r="T14" s="943">
        <v>6</v>
      </c>
      <c r="U14" s="943"/>
      <c r="V14" s="943"/>
      <c r="W14" s="670" t="s">
        <v>665</v>
      </c>
      <c r="X14" s="2635">
        <f t="shared" si="1"/>
        <v>71</v>
      </c>
      <c r="Y14" s="2636">
        <f t="shared" si="2"/>
        <v>1.5</v>
      </c>
      <c r="Z14" s="3095">
        <f t="shared" si="3"/>
        <v>13.3125</v>
      </c>
      <c r="AA14" s="241">
        <f t="shared" si="4"/>
        <v>13.3125</v>
      </c>
      <c r="AB14" s="2638">
        <f t="shared" si="5"/>
        <v>13.3125</v>
      </c>
      <c r="AC14" s="242">
        <f t="shared" si="6"/>
        <v>4390</v>
      </c>
      <c r="AD14" s="2639"/>
      <c r="AE14" s="243"/>
      <c r="AF14" s="2640"/>
      <c r="AG14" s="2640"/>
      <c r="AH14" s="2640"/>
      <c r="AI14" s="2640"/>
      <c r="AJ14" s="243"/>
      <c r="AK14" s="243">
        <v>7</v>
      </c>
      <c r="AL14" s="243">
        <v>6</v>
      </c>
      <c r="AM14" s="243">
        <v>7</v>
      </c>
      <c r="AN14" s="2641">
        <f t="shared" si="7"/>
        <v>8</v>
      </c>
      <c r="AO14" s="2642">
        <f t="shared" si="0"/>
        <v>28</v>
      </c>
      <c r="AP14" s="2643">
        <v>3</v>
      </c>
      <c r="AQ14" s="243">
        <v>134</v>
      </c>
      <c r="AR14" s="2644">
        <f t="shared" si="8"/>
        <v>205</v>
      </c>
      <c r="AS14" s="236">
        <f t="shared" si="9"/>
        <v>7.3214285714285712</v>
      </c>
      <c r="AT14" s="221"/>
    </row>
    <row r="15" spans="1:47" ht="11.1" customHeight="1" x14ac:dyDescent="0.25">
      <c r="A15" s="666">
        <v>9</v>
      </c>
      <c r="B15" s="3080"/>
      <c r="C15" s="950" t="s">
        <v>140</v>
      </c>
      <c r="D15" s="2749" t="str">
        <f t="shared" si="10"/>
        <v>VI</v>
      </c>
      <c r="E15" s="2750" t="s">
        <v>269</v>
      </c>
      <c r="F15" s="2751"/>
      <c r="G15" s="2633"/>
      <c r="H15" s="3257"/>
      <c r="I15" s="3258">
        <v>12</v>
      </c>
      <c r="J15" s="3259">
        <v>10</v>
      </c>
      <c r="K15" s="3260">
        <v>8</v>
      </c>
      <c r="L15" s="3260">
        <v>4</v>
      </c>
      <c r="M15" s="3260">
        <v>2</v>
      </c>
      <c r="N15" s="3260">
        <v>14</v>
      </c>
      <c r="O15" s="3260">
        <v>7</v>
      </c>
      <c r="P15" s="3260">
        <v>3</v>
      </c>
      <c r="Q15" s="3261">
        <v>4</v>
      </c>
      <c r="R15" s="3261">
        <v>6</v>
      </c>
      <c r="S15" s="3261">
        <v>7</v>
      </c>
      <c r="T15" s="3261">
        <v>2</v>
      </c>
      <c r="U15" s="3261">
        <v>0</v>
      </c>
      <c r="V15" s="3261">
        <v>3</v>
      </c>
      <c r="W15" s="3262" t="s">
        <v>665</v>
      </c>
      <c r="X15" s="3083">
        <f t="shared" si="1"/>
        <v>82</v>
      </c>
      <c r="Y15" s="2636">
        <f t="shared" si="2"/>
        <v>2.1</v>
      </c>
      <c r="Z15" s="3084">
        <f t="shared" si="3"/>
        <v>12.3</v>
      </c>
      <c r="AA15" s="3085">
        <f t="shared" si="4"/>
        <v>12.3</v>
      </c>
      <c r="AB15" s="3086">
        <f t="shared" si="5"/>
        <v>12.3</v>
      </c>
      <c r="AC15" s="3087">
        <f t="shared" si="6"/>
        <v>4055</v>
      </c>
      <c r="AD15" s="3263"/>
      <c r="AE15" s="3264"/>
      <c r="AF15" s="3265">
        <v>3</v>
      </c>
      <c r="AG15" s="3265">
        <v>9</v>
      </c>
      <c r="AH15" s="3265">
        <v>11</v>
      </c>
      <c r="AI15" s="3265">
        <v>9</v>
      </c>
      <c r="AJ15" s="3264">
        <v>11</v>
      </c>
      <c r="AK15" s="3264">
        <v>10</v>
      </c>
      <c r="AL15" s="3264">
        <v>12</v>
      </c>
      <c r="AM15" s="3264">
        <v>14</v>
      </c>
      <c r="AN15" s="3266">
        <f t="shared" si="7"/>
        <v>14</v>
      </c>
      <c r="AO15" s="3267">
        <f t="shared" si="0"/>
        <v>93</v>
      </c>
      <c r="AP15" s="3268">
        <v>6</v>
      </c>
      <c r="AQ15" s="3264">
        <v>526</v>
      </c>
      <c r="AR15" s="3269">
        <f t="shared" si="8"/>
        <v>608</v>
      </c>
      <c r="AS15" s="731">
        <f t="shared" si="9"/>
        <v>6.5376344086021509</v>
      </c>
      <c r="AT15" s="212"/>
      <c r="AU15" s="212"/>
    </row>
    <row r="16" spans="1:47" s="212" customFormat="1" ht="11.1" customHeight="1" x14ac:dyDescent="0.25">
      <c r="A16" s="666">
        <v>10</v>
      </c>
      <c r="B16" s="244"/>
      <c r="C16" s="252" t="s">
        <v>138</v>
      </c>
      <c r="D16" s="2702" t="str">
        <f t="shared" si="10"/>
        <v>II</v>
      </c>
      <c r="E16" s="3270"/>
      <c r="F16" s="3271"/>
      <c r="G16" s="2633"/>
      <c r="H16" s="248"/>
      <c r="I16" s="249">
        <v>9</v>
      </c>
      <c r="J16" s="852"/>
      <c r="K16" s="934">
        <v>0</v>
      </c>
      <c r="L16" s="934">
        <v>13</v>
      </c>
      <c r="M16" s="934">
        <v>1</v>
      </c>
      <c r="N16" s="934">
        <v>7</v>
      </c>
      <c r="O16" s="936">
        <v>16</v>
      </c>
      <c r="P16" s="934">
        <v>8</v>
      </c>
      <c r="Q16" s="944">
        <v>3</v>
      </c>
      <c r="R16" s="944">
        <v>9</v>
      </c>
      <c r="S16" s="944">
        <v>2</v>
      </c>
      <c r="T16" s="944"/>
      <c r="U16" s="944"/>
      <c r="V16" s="944">
        <v>1</v>
      </c>
      <c r="W16" s="3272" t="s">
        <v>665</v>
      </c>
      <c r="X16" s="2635">
        <f t="shared" si="1"/>
        <v>69</v>
      </c>
      <c r="Y16" s="2636">
        <f t="shared" si="2"/>
        <v>1.8</v>
      </c>
      <c r="Z16" s="3095">
        <f t="shared" si="3"/>
        <v>11.290909090909091</v>
      </c>
      <c r="AA16" s="241">
        <f t="shared" si="4"/>
        <v>11.290909090909091</v>
      </c>
      <c r="AB16" s="2638">
        <f t="shared" si="5"/>
        <v>11.290909090909091</v>
      </c>
      <c r="AC16" s="242">
        <f t="shared" si="6"/>
        <v>3725</v>
      </c>
      <c r="AD16" s="2660"/>
      <c r="AE16" s="725"/>
      <c r="AF16" s="2661"/>
      <c r="AG16" s="2661"/>
      <c r="AH16" s="2661"/>
      <c r="AI16" s="2661">
        <v>6</v>
      </c>
      <c r="AJ16" s="725">
        <v>9</v>
      </c>
      <c r="AK16" s="725">
        <v>2</v>
      </c>
      <c r="AL16" s="725">
        <v>12</v>
      </c>
      <c r="AM16" s="725">
        <v>14</v>
      </c>
      <c r="AN16" s="2662">
        <f t="shared" si="7"/>
        <v>11</v>
      </c>
      <c r="AO16" s="2663">
        <f t="shared" si="0"/>
        <v>54</v>
      </c>
      <c r="AP16" s="2664">
        <v>2</v>
      </c>
      <c r="AQ16" s="725">
        <v>245</v>
      </c>
      <c r="AR16" s="2665">
        <f t="shared" si="8"/>
        <v>314</v>
      </c>
      <c r="AS16" s="731">
        <f t="shared" si="9"/>
        <v>5.8148148148148149</v>
      </c>
    </row>
    <row r="17" spans="1:47" ht="11.1" customHeight="1" x14ac:dyDescent="0.25">
      <c r="A17" s="666">
        <v>11</v>
      </c>
      <c r="B17" s="244"/>
      <c r="C17" s="252" t="s">
        <v>194</v>
      </c>
      <c r="D17" s="2672" t="str">
        <f t="shared" si="10"/>
        <v>V</v>
      </c>
      <c r="E17" s="3115"/>
      <c r="F17" s="3116"/>
      <c r="G17" s="2633"/>
      <c r="H17" s="248"/>
      <c r="I17" s="239">
        <v>8</v>
      </c>
      <c r="J17" s="3273">
        <v>15</v>
      </c>
      <c r="K17" s="187">
        <v>6</v>
      </c>
      <c r="L17" s="187">
        <v>1</v>
      </c>
      <c r="M17" s="187">
        <v>0</v>
      </c>
      <c r="N17" s="187">
        <v>0</v>
      </c>
      <c r="O17" s="187">
        <v>8</v>
      </c>
      <c r="P17" s="187">
        <v>6</v>
      </c>
      <c r="Q17" s="943">
        <v>8</v>
      </c>
      <c r="R17" s="943">
        <v>2</v>
      </c>
      <c r="S17" s="943">
        <v>8</v>
      </c>
      <c r="T17" s="943">
        <v>5</v>
      </c>
      <c r="U17" s="943"/>
      <c r="V17" s="943"/>
      <c r="W17" s="3272" t="s">
        <v>665</v>
      </c>
      <c r="X17" s="2635">
        <f t="shared" si="1"/>
        <v>67</v>
      </c>
      <c r="Y17" s="2636">
        <f t="shared" si="2"/>
        <v>1.9000000000000001</v>
      </c>
      <c r="Z17" s="3095">
        <f t="shared" si="3"/>
        <v>10.608333333333334</v>
      </c>
      <c r="AA17" s="241">
        <f t="shared" si="4"/>
        <v>10.608333333333334</v>
      </c>
      <c r="AB17" s="2638">
        <f t="shared" si="5"/>
        <v>10.608333333333334</v>
      </c>
      <c r="AC17" s="242">
        <f t="shared" si="6"/>
        <v>3500</v>
      </c>
      <c r="AD17" s="2639"/>
      <c r="AE17" s="243"/>
      <c r="AF17" s="2640"/>
      <c r="AG17" s="2640"/>
      <c r="AH17" s="2640"/>
      <c r="AI17" s="2640"/>
      <c r="AJ17" s="243">
        <v>3</v>
      </c>
      <c r="AK17" s="243">
        <v>9</v>
      </c>
      <c r="AL17" s="243">
        <v>11</v>
      </c>
      <c r="AM17" s="243">
        <v>12</v>
      </c>
      <c r="AN17" s="2641">
        <f t="shared" si="7"/>
        <v>12</v>
      </c>
      <c r="AO17" s="2642">
        <f t="shared" si="0"/>
        <v>47</v>
      </c>
      <c r="AP17" s="2643">
        <v>5</v>
      </c>
      <c r="AQ17" s="243">
        <v>258</v>
      </c>
      <c r="AR17" s="2644">
        <f t="shared" si="8"/>
        <v>325</v>
      </c>
      <c r="AS17" s="236">
        <f t="shared" si="9"/>
        <v>6.9148936170212769</v>
      </c>
      <c r="AT17" s="212"/>
      <c r="AU17" s="212"/>
    </row>
    <row r="18" spans="1:47" s="212" customFormat="1" ht="11.1" customHeight="1" x14ac:dyDescent="0.25">
      <c r="A18" s="666">
        <v>12</v>
      </c>
      <c r="B18" s="244"/>
      <c r="C18" s="2666" t="s">
        <v>226</v>
      </c>
      <c r="D18" s="2655" t="str">
        <f t="shared" si="10"/>
        <v>I</v>
      </c>
      <c r="E18" s="2667"/>
      <c r="F18" s="2668"/>
      <c r="G18" s="2633"/>
      <c r="H18" s="248"/>
      <c r="I18" s="239">
        <v>13</v>
      </c>
      <c r="J18" s="240">
        <v>4</v>
      </c>
      <c r="K18" s="187"/>
      <c r="L18" s="187">
        <v>10</v>
      </c>
      <c r="M18" s="187"/>
      <c r="N18" s="187">
        <v>3</v>
      </c>
      <c r="O18" s="187">
        <v>1</v>
      </c>
      <c r="P18" s="187"/>
      <c r="Q18" s="943">
        <v>0</v>
      </c>
      <c r="R18" s="943">
        <v>8</v>
      </c>
      <c r="S18" s="943"/>
      <c r="T18" s="943"/>
      <c r="U18" s="943">
        <v>7</v>
      </c>
      <c r="V18" s="943">
        <v>9</v>
      </c>
      <c r="W18" s="3272" t="s">
        <v>665</v>
      </c>
      <c r="X18" s="2635">
        <f t="shared" si="1"/>
        <v>55</v>
      </c>
      <c r="Y18" s="2636">
        <f t="shared" si="2"/>
        <v>1.6</v>
      </c>
      <c r="Z18" s="3095">
        <f t="shared" si="3"/>
        <v>9.7777777777777786</v>
      </c>
      <c r="AA18" s="241">
        <f t="shared" si="4"/>
        <v>9.7777777777777786</v>
      </c>
      <c r="AB18" s="2638">
        <f t="shared" si="5"/>
        <v>9.8166666666666682</v>
      </c>
      <c r="AC18" s="242">
        <f t="shared" si="6"/>
        <v>3240</v>
      </c>
      <c r="AD18" s="2639"/>
      <c r="AE18" s="243"/>
      <c r="AF18" s="2640"/>
      <c r="AG18" s="2640">
        <v>4</v>
      </c>
      <c r="AH18" s="2640">
        <v>9</v>
      </c>
      <c r="AI18" s="2640">
        <v>7</v>
      </c>
      <c r="AJ18" s="243">
        <v>12</v>
      </c>
      <c r="AK18" s="243">
        <v>10</v>
      </c>
      <c r="AL18" s="243">
        <v>11</v>
      </c>
      <c r="AM18" s="243">
        <v>11</v>
      </c>
      <c r="AN18" s="2641">
        <f t="shared" si="7"/>
        <v>9</v>
      </c>
      <c r="AO18" s="2642">
        <f t="shared" si="0"/>
        <v>73</v>
      </c>
      <c r="AP18" s="2643">
        <v>1</v>
      </c>
      <c r="AQ18" s="243">
        <v>405</v>
      </c>
      <c r="AR18" s="2644">
        <f t="shared" si="8"/>
        <v>460</v>
      </c>
      <c r="AS18" s="236">
        <f t="shared" si="9"/>
        <v>6.3013698630136989</v>
      </c>
    </row>
    <row r="19" spans="1:47" s="247" customFormat="1" ht="11.1" customHeight="1" x14ac:dyDescent="0.25">
      <c r="A19" s="666">
        <v>13</v>
      </c>
      <c r="B19" s="244"/>
      <c r="C19" s="2666" t="s">
        <v>297</v>
      </c>
      <c r="D19" s="2655" t="str">
        <f t="shared" si="10"/>
        <v>I</v>
      </c>
      <c r="E19" s="2667"/>
      <c r="F19" s="2668"/>
      <c r="G19" s="2633"/>
      <c r="H19" s="248"/>
      <c r="I19" s="249">
        <v>11</v>
      </c>
      <c r="J19" s="852">
        <v>6</v>
      </c>
      <c r="K19" s="934"/>
      <c r="L19" s="934"/>
      <c r="M19" s="934"/>
      <c r="N19" s="934">
        <v>12</v>
      </c>
      <c r="O19" s="934"/>
      <c r="P19" s="934"/>
      <c r="Q19" s="944"/>
      <c r="R19" s="944"/>
      <c r="S19" s="944"/>
      <c r="T19" s="944"/>
      <c r="U19" s="944"/>
      <c r="V19" s="944"/>
      <c r="W19" s="3272" t="s">
        <v>665</v>
      </c>
      <c r="X19" s="2697">
        <f t="shared" si="1"/>
        <v>29</v>
      </c>
      <c r="Y19" s="2636">
        <f t="shared" si="2"/>
        <v>1</v>
      </c>
      <c r="Z19" s="3120">
        <f t="shared" si="3"/>
        <v>9.6666666666666661</v>
      </c>
      <c r="AA19" s="241">
        <f t="shared" si="4"/>
        <v>9.6666666666666661</v>
      </c>
      <c r="AB19" s="2638">
        <f t="shared" si="5"/>
        <v>9.8166666666666682</v>
      </c>
      <c r="AC19" s="242">
        <f t="shared" si="6"/>
        <v>3240</v>
      </c>
      <c r="AD19" s="2660">
        <v>1</v>
      </c>
      <c r="AE19" s="725"/>
      <c r="AF19" s="2661"/>
      <c r="AG19" s="2661">
        <v>1</v>
      </c>
      <c r="AH19" s="2661">
        <v>1</v>
      </c>
      <c r="AI19" s="2661"/>
      <c r="AJ19" s="725"/>
      <c r="AK19" s="725"/>
      <c r="AL19" s="725"/>
      <c r="AM19" s="725"/>
      <c r="AN19" s="2662">
        <f t="shared" si="7"/>
        <v>3</v>
      </c>
      <c r="AO19" s="2663">
        <f t="shared" si="0"/>
        <v>6</v>
      </c>
      <c r="AP19" s="2664">
        <v>1</v>
      </c>
      <c r="AQ19" s="725">
        <v>23</v>
      </c>
      <c r="AR19" s="2665">
        <f t="shared" si="8"/>
        <v>52</v>
      </c>
      <c r="AS19" s="731">
        <f t="shared" si="9"/>
        <v>8.6666666666666661</v>
      </c>
      <c r="AU19" s="212"/>
    </row>
    <row r="20" spans="1:47" s="247" customFormat="1" ht="11.1" customHeight="1" x14ac:dyDescent="0.25">
      <c r="A20" s="666">
        <v>14</v>
      </c>
      <c r="B20" s="244"/>
      <c r="C20" s="252" t="s">
        <v>142</v>
      </c>
      <c r="D20" s="2672" t="str">
        <f t="shared" si="10"/>
        <v>IV</v>
      </c>
      <c r="E20" s="2758"/>
      <c r="F20" s="2759"/>
      <c r="G20" s="2633"/>
      <c r="H20" s="248"/>
      <c r="I20" s="239"/>
      <c r="J20" s="240"/>
      <c r="K20" s="187">
        <v>4</v>
      </c>
      <c r="L20" s="187"/>
      <c r="M20" s="187"/>
      <c r="N20" s="187">
        <v>9</v>
      </c>
      <c r="O20" s="187"/>
      <c r="P20" s="187">
        <v>14</v>
      </c>
      <c r="Q20" s="943"/>
      <c r="R20" s="943"/>
      <c r="S20" s="943">
        <v>6</v>
      </c>
      <c r="T20" s="943"/>
      <c r="U20" s="943"/>
      <c r="V20" s="943"/>
      <c r="W20" s="3274" t="s">
        <v>772</v>
      </c>
      <c r="X20" s="2635">
        <f t="shared" si="1"/>
        <v>33</v>
      </c>
      <c r="Y20" s="2636">
        <f t="shared" si="2"/>
        <v>1.1000000000000001</v>
      </c>
      <c r="Z20" s="3095">
        <f t="shared" si="3"/>
        <v>9.0750000000000011</v>
      </c>
      <c r="AA20" s="241" t="str">
        <f t="shared" si="4"/>
        <v>-</v>
      </c>
      <c r="AB20" s="2638" t="str">
        <f t="shared" si="5"/>
        <v>-</v>
      </c>
      <c r="AC20" s="242" t="str">
        <f t="shared" si="6"/>
        <v>-</v>
      </c>
      <c r="AD20" s="2639">
        <v>2</v>
      </c>
      <c r="AE20" s="243">
        <v>5</v>
      </c>
      <c r="AF20" s="2640">
        <v>4</v>
      </c>
      <c r="AG20" s="2640">
        <v>4</v>
      </c>
      <c r="AH20" s="2640">
        <v>6</v>
      </c>
      <c r="AI20" s="2640">
        <v>3</v>
      </c>
      <c r="AJ20" s="243">
        <v>4</v>
      </c>
      <c r="AK20" s="243">
        <v>1</v>
      </c>
      <c r="AL20" s="243">
        <v>3</v>
      </c>
      <c r="AM20" s="243"/>
      <c r="AN20" s="2641">
        <f t="shared" si="7"/>
        <v>4</v>
      </c>
      <c r="AO20" s="2642">
        <f t="shared" si="0"/>
        <v>36</v>
      </c>
      <c r="AP20" s="2643">
        <v>4</v>
      </c>
      <c r="AQ20" s="243">
        <v>206</v>
      </c>
      <c r="AR20" s="2644">
        <f t="shared" si="8"/>
        <v>239</v>
      </c>
      <c r="AS20" s="236">
        <f t="shared" si="9"/>
        <v>6.6388888888888893</v>
      </c>
      <c r="AT20" s="212"/>
      <c r="AU20" s="212"/>
    </row>
    <row r="21" spans="1:47" s="247" customFormat="1" ht="11.1" customHeight="1" x14ac:dyDescent="0.25">
      <c r="A21" s="666">
        <v>15</v>
      </c>
      <c r="B21" s="244"/>
      <c r="C21" s="250" t="s">
        <v>201</v>
      </c>
      <c r="D21" s="2669" t="str">
        <f t="shared" si="10"/>
        <v/>
      </c>
      <c r="E21" s="2670"/>
      <c r="F21" s="2671"/>
      <c r="G21" s="2633"/>
      <c r="H21" s="248"/>
      <c r="I21" s="239">
        <v>14</v>
      </c>
      <c r="J21" s="240"/>
      <c r="K21" s="187">
        <v>7</v>
      </c>
      <c r="L21" s="187"/>
      <c r="M21" s="187"/>
      <c r="N21" s="187"/>
      <c r="O21" s="187"/>
      <c r="P21" s="187"/>
      <c r="Q21" s="943"/>
      <c r="R21" s="943"/>
      <c r="S21" s="943"/>
      <c r="T21" s="943"/>
      <c r="U21" s="943"/>
      <c r="V21" s="943">
        <v>6</v>
      </c>
      <c r="W21" s="3272" t="s">
        <v>665</v>
      </c>
      <c r="X21" s="2635">
        <f t="shared" si="1"/>
        <v>27</v>
      </c>
      <c r="Y21" s="2636">
        <f t="shared" si="2"/>
        <v>1</v>
      </c>
      <c r="Z21" s="3095">
        <f t="shared" si="3"/>
        <v>9</v>
      </c>
      <c r="AA21" s="241">
        <f t="shared" si="4"/>
        <v>9</v>
      </c>
      <c r="AB21" s="2638">
        <f t="shared" si="5"/>
        <v>9.8166666666666682</v>
      </c>
      <c r="AC21" s="242">
        <f t="shared" si="6"/>
        <v>3240</v>
      </c>
      <c r="AD21" s="2639"/>
      <c r="AE21" s="243"/>
      <c r="AF21" s="2640"/>
      <c r="AG21" s="2640"/>
      <c r="AH21" s="2640"/>
      <c r="AI21" s="2640"/>
      <c r="AJ21" s="243"/>
      <c r="AK21" s="243">
        <v>5</v>
      </c>
      <c r="AL21" s="243">
        <v>9</v>
      </c>
      <c r="AM21" s="243">
        <v>8</v>
      </c>
      <c r="AN21" s="2641">
        <f t="shared" si="7"/>
        <v>3</v>
      </c>
      <c r="AO21" s="2642">
        <f t="shared" si="0"/>
        <v>25</v>
      </c>
      <c r="AP21" s="2643"/>
      <c r="AQ21" s="243">
        <v>154</v>
      </c>
      <c r="AR21" s="2644">
        <f t="shared" si="8"/>
        <v>181</v>
      </c>
      <c r="AS21" s="236">
        <f t="shared" si="9"/>
        <v>7.24</v>
      </c>
      <c r="AT21" s="212"/>
      <c r="AU21" s="212"/>
    </row>
    <row r="22" spans="1:47" s="247" customFormat="1" ht="11.1" customHeight="1" x14ac:dyDescent="0.25">
      <c r="A22" s="666">
        <v>16</v>
      </c>
      <c r="B22" s="244"/>
      <c r="C22" s="250" t="s">
        <v>182</v>
      </c>
      <c r="D22" s="2669" t="str">
        <f t="shared" si="10"/>
        <v/>
      </c>
      <c r="E22" s="2670"/>
      <c r="F22" s="2761"/>
      <c r="G22" s="2633"/>
      <c r="H22" s="248"/>
      <c r="I22" s="239">
        <v>4</v>
      </c>
      <c r="J22" s="240">
        <v>8</v>
      </c>
      <c r="K22" s="187">
        <v>2</v>
      </c>
      <c r="L22" s="187">
        <v>2</v>
      </c>
      <c r="M22" s="187">
        <v>4</v>
      </c>
      <c r="N22" s="187"/>
      <c r="O22" s="187">
        <v>6</v>
      </c>
      <c r="P22" s="187">
        <v>12</v>
      </c>
      <c r="Q22" s="943"/>
      <c r="R22" s="943">
        <v>0</v>
      </c>
      <c r="S22" s="943">
        <v>3</v>
      </c>
      <c r="T22" s="943">
        <v>4</v>
      </c>
      <c r="U22" s="943">
        <v>3</v>
      </c>
      <c r="V22" s="943">
        <v>7</v>
      </c>
      <c r="W22" s="3274" t="s">
        <v>772</v>
      </c>
      <c r="X22" s="2635">
        <f t="shared" si="1"/>
        <v>55</v>
      </c>
      <c r="Y22" s="2636">
        <f t="shared" si="2"/>
        <v>1.9000000000000001</v>
      </c>
      <c r="Z22" s="3121">
        <f t="shared" si="3"/>
        <v>8.7083333333333339</v>
      </c>
      <c r="AA22" s="241" t="str">
        <f t="shared" si="4"/>
        <v>-</v>
      </c>
      <c r="AB22" s="2638" t="str">
        <f t="shared" si="5"/>
        <v>-</v>
      </c>
      <c r="AC22" s="242" t="str">
        <f t="shared" si="6"/>
        <v>-</v>
      </c>
      <c r="AD22" s="2639"/>
      <c r="AE22" s="243"/>
      <c r="AF22" s="2640"/>
      <c r="AG22" s="2640"/>
      <c r="AH22" s="2640"/>
      <c r="AI22" s="2640"/>
      <c r="AJ22" s="243"/>
      <c r="AK22" s="243">
        <v>11</v>
      </c>
      <c r="AL22" s="243">
        <v>13</v>
      </c>
      <c r="AM22" s="243">
        <v>11</v>
      </c>
      <c r="AN22" s="2641">
        <f t="shared" si="7"/>
        <v>12</v>
      </c>
      <c r="AO22" s="2642">
        <f t="shared" si="0"/>
        <v>47</v>
      </c>
      <c r="AP22" s="2643"/>
      <c r="AQ22" s="243">
        <v>242</v>
      </c>
      <c r="AR22" s="2644">
        <f t="shared" si="8"/>
        <v>297</v>
      </c>
      <c r="AS22" s="236">
        <f t="shared" si="9"/>
        <v>6.3191489361702127</v>
      </c>
      <c r="AT22" s="212"/>
      <c r="AU22" s="212"/>
    </row>
    <row r="23" spans="1:47" s="212" customFormat="1" ht="11.1" customHeight="1" x14ac:dyDescent="0.25">
      <c r="A23" s="666">
        <v>17</v>
      </c>
      <c r="B23" s="244"/>
      <c r="C23" s="250" t="s">
        <v>206</v>
      </c>
      <c r="D23" s="2669"/>
      <c r="E23" s="2670"/>
      <c r="F23" s="2761"/>
      <c r="G23" s="2633"/>
      <c r="H23" s="248"/>
      <c r="I23" s="239">
        <v>6</v>
      </c>
      <c r="J23" s="240"/>
      <c r="K23" s="187">
        <v>1</v>
      </c>
      <c r="L23" s="187">
        <v>7</v>
      </c>
      <c r="M23" s="187"/>
      <c r="N23" s="187"/>
      <c r="O23" s="187">
        <v>3</v>
      </c>
      <c r="P23" s="187">
        <v>5</v>
      </c>
      <c r="Q23" s="943">
        <v>5</v>
      </c>
      <c r="R23" s="943">
        <v>7</v>
      </c>
      <c r="S23" s="943"/>
      <c r="T23" s="943">
        <v>12</v>
      </c>
      <c r="U23" s="943"/>
      <c r="V23" s="943"/>
      <c r="W23" s="670" t="s">
        <v>665</v>
      </c>
      <c r="X23" s="2635">
        <f t="shared" si="1"/>
        <v>46</v>
      </c>
      <c r="Y23" s="2636">
        <f t="shared" si="2"/>
        <v>1.5</v>
      </c>
      <c r="Z23" s="3121">
        <f t="shared" si="3"/>
        <v>8.625</v>
      </c>
      <c r="AA23" s="241">
        <f t="shared" si="4"/>
        <v>8.625</v>
      </c>
      <c r="AB23" s="2638">
        <f t="shared" si="5"/>
        <v>9.8166666666666682</v>
      </c>
      <c r="AC23" s="242">
        <f t="shared" si="6"/>
        <v>3240</v>
      </c>
      <c r="AD23" s="2639"/>
      <c r="AE23" s="243"/>
      <c r="AF23" s="2640"/>
      <c r="AG23" s="2640"/>
      <c r="AH23" s="2640"/>
      <c r="AI23" s="2640"/>
      <c r="AJ23" s="243"/>
      <c r="AK23" s="243">
        <v>1</v>
      </c>
      <c r="AL23" s="243">
        <v>1</v>
      </c>
      <c r="AM23" s="243">
        <v>10</v>
      </c>
      <c r="AN23" s="2641">
        <f t="shared" si="7"/>
        <v>8</v>
      </c>
      <c r="AO23" s="2642">
        <f t="shared" si="0"/>
        <v>20</v>
      </c>
      <c r="AP23" s="2643"/>
      <c r="AQ23" s="243">
        <v>76</v>
      </c>
      <c r="AR23" s="2644">
        <f t="shared" si="8"/>
        <v>122</v>
      </c>
      <c r="AS23" s="236">
        <f t="shared" si="9"/>
        <v>6.1</v>
      </c>
    </row>
    <row r="24" spans="1:47" s="212" customFormat="1" ht="11.1" customHeight="1" x14ac:dyDescent="0.25">
      <c r="A24" s="666">
        <v>18</v>
      </c>
      <c r="B24" s="244"/>
      <c r="C24" s="669" t="s">
        <v>193</v>
      </c>
      <c r="D24" s="2645" t="str">
        <f>ROMAN(AP24,0)</f>
        <v>IV</v>
      </c>
      <c r="E24" s="2646"/>
      <c r="F24" s="671" t="s">
        <v>156</v>
      </c>
      <c r="G24" s="2633"/>
      <c r="H24" s="248"/>
      <c r="I24" s="239"/>
      <c r="J24" s="240">
        <v>2</v>
      </c>
      <c r="K24" s="187">
        <v>3</v>
      </c>
      <c r="L24" s="187">
        <v>3</v>
      </c>
      <c r="M24" s="187"/>
      <c r="N24" s="187">
        <v>5</v>
      </c>
      <c r="O24" s="187"/>
      <c r="P24" s="933"/>
      <c r="Q24" s="943"/>
      <c r="R24" s="943">
        <v>11</v>
      </c>
      <c r="S24" s="943"/>
      <c r="T24" s="943"/>
      <c r="U24" s="943">
        <v>4</v>
      </c>
      <c r="V24" s="943">
        <v>11</v>
      </c>
      <c r="W24" s="3275" t="s">
        <v>772</v>
      </c>
      <c r="X24" s="2635">
        <f t="shared" si="1"/>
        <v>39</v>
      </c>
      <c r="Y24" s="2636">
        <f t="shared" si="2"/>
        <v>1.4</v>
      </c>
      <c r="Z24" s="3121">
        <f t="shared" si="3"/>
        <v>7.7999999999999989</v>
      </c>
      <c r="AA24" s="241" t="str">
        <f t="shared" si="4"/>
        <v>-</v>
      </c>
      <c r="AB24" s="2638" t="str">
        <f t="shared" si="5"/>
        <v>-</v>
      </c>
      <c r="AC24" s="242" t="str">
        <f t="shared" si="6"/>
        <v>-</v>
      </c>
      <c r="AD24" s="2639"/>
      <c r="AE24" s="243"/>
      <c r="AF24" s="2640"/>
      <c r="AG24" s="2640"/>
      <c r="AH24" s="2640"/>
      <c r="AI24" s="2640"/>
      <c r="AJ24" s="243">
        <v>6</v>
      </c>
      <c r="AK24" s="243">
        <v>9</v>
      </c>
      <c r="AL24" s="243">
        <v>12</v>
      </c>
      <c r="AM24" s="243">
        <v>11</v>
      </c>
      <c r="AN24" s="2641">
        <f t="shared" si="7"/>
        <v>7</v>
      </c>
      <c r="AO24" s="2642">
        <f t="shared" si="0"/>
        <v>45</v>
      </c>
      <c r="AP24" s="2643">
        <v>4</v>
      </c>
      <c r="AQ24" s="243">
        <v>325</v>
      </c>
      <c r="AR24" s="2644">
        <f t="shared" si="8"/>
        <v>364</v>
      </c>
      <c r="AS24" s="672">
        <f t="shared" si="9"/>
        <v>8.0888888888888886</v>
      </c>
      <c r="AT24" s="221"/>
      <c r="AU24" s="290"/>
    </row>
    <row r="25" spans="1:47" s="212" customFormat="1" ht="11.1" customHeight="1" x14ac:dyDescent="0.25">
      <c r="A25" s="666">
        <v>19</v>
      </c>
      <c r="B25" s="244"/>
      <c r="C25" s="252" t="s">
        <v>221</v>
      </c>
      <c r="D25" s="2672" t="str">
        <f>ROMAN(AP25,0)</f>
        <v>II</v>
      </c>
      <c r="E25" s="2758"/>
      <c r="F25" s="2759"/>
      <c r="G25" s="2633"/>
      <c r="H25" s="248"/>
      <c r="I25" s="239">
        <v>1</v>
      </c>
      <c r="J25" s="240"/>
      <c r="K25" s="187">
        <v>9</v>
      </c>
      <c r="L25" s="187">
        <v>6</v>
      </c>
      <c r="M25" s="187">
        <v>3</v>
      </c>
      <c r="N25" s="187"/>
      <c r="O25" s="187"/>
      <c r="P25" s="187"/>
      <c r="Q25" s="943"/>
      <c r="R25" s="943">
        <v>13</v>
      </c>
      <c r="S25" s="943"/>
      <c r="T25" s="943"/>
      <c r="U25" s="943"/>
      <c r="V25" s="943"/>
      <c r="W25" s="670" t="s">
        <v>665</v>
      </c>
      <c r="X25" s="2635">
        <f t="shared" si="1"/>
        <v>32</v>
      </c>
      <c r="Y25" s="2636">
        <f t="shared" si="2"/>
        <v>1.2</v>
      </c>
      <c r="Z25" s="3121">
        <f t="shared" si="3"/>
        <v>7.68</v>
      </c>
      <c r="AA25" s="241">
        <f t="shared" si="4"/>
        <v>7.68</v>
      </c>
      <c r="AB25" s="2638">
        <f t="shared" si="5"/>
        <v>9.8166666666666682</v>
      </c>
      <c r="AC25" s="242">
        <f t="shared" si="6"/>
        <v>3240</v>
      </c>
      <c r="AD25" s="2639"/>
      <c r="AE25" s="243"/>
      <c r="AF25" s="2640"/>
      <c r="AG25" s="2640"/>
      <c r="AH25" s="2640"/>
      <c r="AI25" s="2640"/>
      <c r="AJ25" s="243"/>
      <c r="AK25" s="243">
        <v>3</v>
      </c>
      <c r="AL25" s="243">
        <v>9</v>
      </c>
      <c r="AM25" s="243">
        <v>4</v>
      </c>
      <c r="AN25" s="2641">
        <f t="shared" si="7"/>
        <v>5</v>
      </c>
      <c r="AO25" s="2642">
        <f t="shared" si="0"/>
        <v>21</v>
      </c>
      <c r="AP25" s="2643">
        <v>2</v>
      </c>
      <c r="AQ25" s="243">
        <v>130</v>
      </c>
      <c r="AR25" s="2644">
        <f t="shared" si="8"/>
        <v>162</v>
      </c>
      <c r="AS25" s="236">
        <f t="shared" si="9"/>
        <v>7.7142857142857144</v>
      </c>
      <c r="AT25" s="247"/>
    </row>
    <row r="26" spans="1:47" s="290" customFormat="1" ht="11.1" customHeight="1" x14ac:dyDescent="0.25">
      <c r="A26" s="666">
        <v>20</v>
      </c>
      <c r="B26" s="244"/>
      <c r="C26" s="246" t="s">
        <v>211</v>
      </c>
      <c r="D26" s="2652" t="str">
        <f>ROMAN(AP26,0)</f>
        <v>I</v>
      </c>
      <c r="E26" s="2653"/>
      <c r="F26" s="2654"/>
      <c r="G26" s="2633"/>
      <c r="H26" s="248"/>
      <c r="I26" s="239">
        <v>5</v>
      </c>
      <c r="J26" s="240">
        <v>7</v>
      </c>
      <c r="K26" s="187"/>
      <c r="L26" s="187">
        <v>14</v>
      </c>
      <c r="M26" s="187"/>
      <c r="N26" s="187">
        <v>1</v>
      </c>
      <c r="O26" s="187"/>
      <c r="P26" s="187"/>
      <c r="Q26" s="943"/>
      <c r="R26" s="943">
        <v>3</v>
      </c>
      <c r="S26" s="943"/>
      <c r="T26" s="943"/>
      <c r="U26" s="943"/>
      <c r="V26" s="943"/>
      <c r="W26" s="670" t="s">
        <v>665</v>
      </c>
      <c r="X26" s="2635">
        <f t="shared" si="1"/>
        <v>30</v>
      </c>
      <c r="Y26" s="2636">
        <f t="shared" si="2"/>
        <v>1.2</v>
      </c>
      <c r="Z26" s="3121">
        <f t="shared" si="3"/>
        <v>7.2</v>
      </c>
      <c r="AA26" s="241">
        <f t="shared" si="4"/>
        <v>7.2</v>
      </c>
      <c r="AB26" s="2638">
        <f t="shared" si="5"/>
        <v>9.8166666666666682</v>
      </c>
      <c r="AC26" s="242">
        <f t="shared" si="6"/>
        <v>3240</v>
      </c>
      <c r="AD26" s="2639"/>
      <c r="AE26" s="243"/>
      <c r="AF26" s="2640"/>
      <c r="AG26" s="2640"/>
      <c r="AH26" s="2640"/>
      <c r="AI26" s="2640"/>
      <c r="AJ26" s="243"/>
      <c r="AK26" s="243">
        <v>1</v>
      </c>
      <c r="AL26" s="243">
        <v>10</v>
      </c>
      <c r="AM26" s="243">
        <v>10</v>
      </c>
      <c r="AN26" s="2641">
        <f t="shared" si="7"/>
        <v>5</v>
      </c>
      <c r="AO26" s="2642">
        <f t="shared" si="0"/>
        <v>26</v>
      </c>
      <c r="AP26" s="3276">
        <v>1</v>
      </c>
      <c r="AQ26" s="2640">
        <v>133</v>
      </c>
      <c r="AR26" s="256">
        <f t="shared" si="8"/>
        <v>163</v>
      </c>
      <c r="AS26" s="236">
        <f t="shared" si="9"/>
        <v>6.2692307692307692</v>
      </c>
      <c r="AT26" s="212"/>
      <c r="AU26" s="212"/>
    </row>
    <row r="27" spans="1:47" s="212" customFormat="1" ht="11.1" customHeight="1" x14ac:dyDescent="0.25">
      <c r="A27" s="666">
        <v>21</v>
      </c>
      <c r="B27" s="244"/>
      <c r="C27" s="946" t="s">
        <v>192</v>
      </c>
      <c r="D27" s="2632" t="str">
        <f>ROMAN(AP27,0)</f>
        <v>XI</v>
      </c>
      <c r="E27" s="2610" t="s">
        <v>156</v>
      </c>
      <c r="F27" s="2611" t="s">
        <v>156</v>
      </c>
      <c r="G27" s="2612"/>
      <c r="H27" s="248"/>
      <c r="I27" s="249">
        <v>0</v>
      </c>
      <c r="J27" s="852"/>
      <c r="K27" s="934"/>
      <c r="L27" s="934">
        <v>5</v>
      </c>
      <c r="M27" s="934"/>
      <c r="N27" s="934">
        <v>10</v>
      </c>
      <c r="O27" s="934"/>
      <c r="P27" s="934"/>
      <c r="Q27" s="944"/>
      <c r="R27" s="944">
        <v>10</v>
      </c>
      <c r="S27" s="944"/>
      <c r="T27" s="944">
        <v>3</v>
      </c>
      <c r="U27" s="944"/>
      <c r="V27" s="944">
        <v>2</v>
      </c>
      <c r="W27" s="3272" t="s">
        <v>665</v>
      </c>
      <c r="X27" s="2697">
        <f t="shared" si="1"/>
        <v>30</v>
      </c>
      <c r="Y27" s="2698">
        <f t="shared" si="2"/>
        <v>1.3</v>
      </c>
      <c r="Z27" s="3124">
        <f t="shared" si="3"/>
        <v>6.5</v>
      </c>
      <c r="AA27" s="2700">
        <f t="shared" si="4"/>
        <v>6.5</v>
      </c>
      <c r="AB27" s="2701">
        <f t="shared" si="5"/>
        <v>9.8166666666666682</v>
      </c>
      <c r="AC27" s="673">
        <f t="shared" si="6"/>
        <v>3240</v>
      </c>
      <c r="AD27" s="2660"/>
      <c r="AE27" s="725">
        <v>6</v>
      </c>
      <c r="AF27" s="2661">
        <v>8</v>
      </c>
      <c r="AG27" s="2661">
        <v>9</v>
      </c>
      <c r="AH27" s="2661">
        <v>10</v>
      </c>
      <c r="AI27" s="2661">
        <v>8</v>
      </c>
      <c r="AJ27" s="725">
        <v>10</v>
      </c>
      <c r="AK27" s="725">
        <v>9</v>
      </c>
      <c r="AL27" s="725">
        <v>12</v>
      </c>
      <c r="AM27" s="725">
        <v>9</v>
      </c>
      <c r="AN27" s="2662">
        <f t="shared" si="7"/>
        <v>6</v>
      </c>
      <c r="AO27" s="2663">
        <f t="shared" si="0"/>
        <v>87</v>
      </c>
      <c r="AP27" s="2664">
        <v>11</v>
      </c>
      <c r="AQ27" s="725">
        <v>582</v>
      </c>
      <c r="AR27" s="2665">
        <f t="shared" si="8"/>
        <v>612</v>
      </c>
      <c r="AS27" s="731">
        <f t="shared" si="9"/>
        <v>7.0344827586206895</v>
      </c>
    </row>
    <row r="28" spans="1:47" s="212" customFormat="1" ht="11.1" customHeight="1" thickBot="1" x14ac:dyDescent="0.3">
      <c r="A28" s="666">
        <v>22</v>
      </c>
      <c r="B28" s="244"/>
      <c r="C28" s="3183" t="s">
        <v>58</v>
      </c>
      <c r="D28" s="3184" t="str">
        <f>ROMAN(AP28,0)</f>
        <v/>
      </c>
      <c r="E28" s="3185"/>
      <c r="F28" s="3186"/>
      <c r="G28" s="3277"/>
      <c r="H28" s="248"/>
      <c r="I28" s="837">
        <v>7</v>
      </c>
      <c r="J28" s="853"/>
      <c r="K28" s="935"/>
      <c r="L28" s="935"/>
      <c r="M28" s="935"/>
      <c r="N28" s="935"/>
      <c r="O28" s="935"/>
      <c r="P28" s="935">
        <v>10</v>
      </c>
      <c r="Q28" s="945"/>
      <c r="R28" s="945"/>
      <c r="S28" s="945"/>
      <c r="T28" s="945"/>
      <c r="U28" s="945">
        <v>2</v>
      </c>
      <c r="V28" s="945">
        <v>0</v>
      </c>
      <c r="W28" s="3278" t="s">
        <v>665</v>
      </c>
      <c r="X28" s="3189">
        <f t="shared" si="1"/>
        <v>19</v>
      </c>
      <c r="Y28" s="3190">
        <f t="shared" si="2"/>
        <v>1.1000000000000001</v>
      </c>
      <c r="Z28" s="3279">
        <f t="shared" si="3"/>
        <v>5.2250000000000005</v>
      </c>
      <c r="AA28" s="3192">
        <f t="shared" si="4"/>
        <v>5.2250000000000005</v>
      </c>
      <c r="AB28" s="3193">
        <f t="shared" si="5"/>
        <v>9.8166666666666682</v>
      </c>
      <c r="AC28" s="3280">
        <f t="shared" si="6"/>
        <v>3240</v>
      </c>
      <c r="AD28" s="3195"/>
      <c r="AE28" s="840"/>
      <c r="AF28" s="3196"/>
      <c r="AG28" s="3196">
        <v>1</v>
      </c>
      <c r="AH28" s="3196">
        <v>3</v>
      </c>
      <c r="AI28" s="3196">
        <v>4</v>
      </c>
      <c r="AJ28" s="840">
        <v>4</v>
      </c>
      <c r="AK28" s="840"/>
      <c r="AL28" s="840">
        <v>2</v>
      </c>
      <c r="AM28" s="840">
        <v>3</v>
      </c>
      <c r="AN28" s="3197">
        <f t="shared" si="7"/>
        <v>4</v>
      </c>
      <c r="AO28" s="3198">
        <f t="shared" si="0"/>
        <v>21</v>
      </c>
      <c r="AP28" s="3199"/>
      <c r="AQ28" s="840">
        <v>77</v>
      </c>
      <c r="AR28" s="3200">
        <f t="shared" si="8"/>
        <v>96</v>
      </c>
      <c r="AS28" s="846">
        <f t="shared" si="9"/>
        <v>4.5714285714285712</v>
      </c>
      <c r="AT28" s="247"/>
    </row>
    <row r="29" spans="1:47" s="212" customFormat="1" ht="11.1" customHeight="1" x14ac:dyDescent="0.25">
      <c r="A29" s="666">
        <v>23</v>
      </c>
      <c r="B29" s="244"/>
      <c r="C29" s="3281" t="s">
        <v>210</v>
      </c>
      <c r="D29" s="3282" t="str">
        <f t="shared" ref="D29" si="11">ROMAN(AP29,0)</f>
        <v>I</v>
      </c>
      <c r="E29" s="3283"/>
      <c r="F29" s="3284"/>
      <c r="G29" s="2733"/>
      <c r="H29" s="248"/>
      <c r="I29" s="824"/>
      <c r="J29" s="825"/>
      <c r="K29" s="826"/>
      <c r="L29" s="826"/>
      <c r="M29" s="826"/>
      <c r="N29" s="3285">
        <v>17</v>
      </c>
      <c r="O29" s="826"/>
      <c r="P29" s="826"/>
      <c r="Q29" s="3286"/>
      <c r="R29" s="3286">
        <v>1</v>
      </c>
      <c r="S29" s="3286"/>
      <c r="T29" s="3286"/>
      <c r="U29" s="3286"/>
      <c r="V29" s="3286"/>
      <c r="W29" s="3287"/>
      <c r="X29" s="2735">
        <f t="shared" si="1"/>
        <v>18</v>
      </c>
      <c r="Y29" s="2736">
        <f t="shared" si="2"/>
        <v>0.89999999999999991</v>
      </c>
      <c r="Z29" s="3178">
        <f t="shared" si="3"/>
        <v>8.1</v>
      </c>
      <c r="AA29" s="802" t="str">
        <f t="shared" si="4"/>
        <v>-</v>
      </c>
      <c r="AB29" s="2738" t="str">
        <f t="shared" si="5"/>
        <v>-</v>
      </c>
      <c r="AC29" s="3288" t="str">
        <f t="shared" si="6"/>
        <v>-</v>
      </c>
      <c r="AD29" s="3179"/>
      <c r="AE29" s="829"/>
      <c r="AF29" s="2740"/>
      <c r="AG29" s="2740"/>
      <c r="AH29" s="2740"/>
      <c r="AI29" s="2740"/>
      <c r="AJ29" s="829"/>
      <c r="AK29" s="829">
        <v>1</v>
      </c>
      <c r="AL29" s="829">
        <v>2</v>
      </c>
      <c r="AM29" s="829">
        <v>4</v>
      </c>
      <c r="AN29" s="2741">
        <f t="shared" si="7"/>
        <v>2</v>
      </c>
      <c r="AO29" s="2742">
        <f t="shared" si="0"/>
        <v>9</v>
      </c>
      <c r="AP29" s="2743">
        <v>1</v>
      </c>
      <c r="AQ29" s="829">
        <v>35</v>
      </c>
      <c r="AR29" s="2744">
        <f t="shared" si="8"/>
        <v>53</v>
      </c>
      <c r="AS29" s="835">
        <f t="shared" si="9"/>
        <v>5.8888888888888893</v>
      </c>
    </row>
    <row r="30" spans="1:47" s="212" customFormat="1" ht="11.1" customHeight="1" thickBot="1" x14ac:dyDescent="0.3">
      <c r="A30" s="666">
        <v>24</v>
      </c>
      <c r="B30" s="244"/>
      <c r="C30" s="3183" t="s">
        <v>313</v>
      </c>
      <c r="D30" s="3184"/>
      <c r="E30" s="3185"/>
      <c r="F30" s="3289"/>
      <c r="G30" s="3290"/>
      <c r="H30" s="248"/>
      <c r="I30" s="837"/>
      <c r="J30" s="853"/>
      <c r="K30" s="935"/>
      <c r="L30" s="935"/>
      <c r="M30" s="935"/>
      <c r="N30" s="935"/>
      <c r="O30" s="935"/>
      <c r="P30" s="935">
        <v>9</v>
      </c>
      <c r="Q30" s="945"/>
      <c r="R30" s="945"/>
      <c r="S30" s="945">
        <v>1</v>
      </c>
      <c r="T30" s="945"/>
      <c r="U30" s="945"/>
      <c r="V30" s="945"/>
      <c r="W30" s="3291"/>
      <c r="X30" s="3189">
        <f t="shared" si="1"/>
        <v>10</v>
      </c>
      <c r="Y30" s="3190">
        <f t="shared" si="2"/>
        <v>0.89999999999999991</v>
      </c>
      <c r="Z30" s="3279">
        <f t="shared" si="3"/>
        <v>4.5</v>
      </c>
      <c r="AA30" s="3192" t="str">
        <f t="shared" si="4"/>
        <v>-</v>
      </c>
      <c r="AB30" s="3193" t="str">
        <f t="shared" si="5"/>
        <v>-</v>
      </c>
      <c r="AC30" s="839" t="str">
        <f t="shared" si="6"/>
        <v>-</v>
      </c>
      <c r="AD30" s="3195"/>
      <c r="AE30" s="840"/>
      <c r="AF30" s="3196"/>
      <c r="AG30" s="3196"/>
      <c r="AH30" s="3196">
        <v>1</v>
      </c>
      <c r="AI30" s="3196"/>
      <c r="AJ30" s="840"/>
      <c r="AK30" s="840"/>
      <c r="AL30" s="840"/>
      <c r="AM30" s="840"/>
      <c r="AN30" s="3197">
        <f t="shared" si="7"/>
        <v>2</v>
      </c>
      <c r="AO30" s="3198">
        <f t="shared" si="0"/>
        <v>3</v>
      </c>
      <c r="AP30" s="3199"/>
      <c r="AQ30" s="840">
        <v>1</v>
      </c>
      <c r="AR30" s="3200">
        <f t="shared" si="8"/>
        <v>11</v>
      </c>
      <c r="AS30" s="846">
        <f t="shared" si="9"/>
        <v>3.6666666666666665</v>
      </c>
    </row>
    <row r="31" spans="1:47" s="212" customFormat="1" ht="11.1" customHeight="1" x14ac:dyDescent="0.25">
      <c r="A31" s="666">
        <v>25</v>
      </c>
      <c r="B31" s="244"/>
      <c r="C31" s="3292" t="s">
        <v>191</v>
      </c>
      <c r="D31" s="3293" t="str">
        <f>ROMAN(AP31,0)</f>
        <v>III</v>
      </c>
      <c r="E31" s="3294"/>
      <c r="F31" s="3295"/>
      <c r="G31" s="3296"/>
      <c r="H31" s="248"/>
      <c r="I31" s="3297"/>
      <c r="J31" s="3298"/>
      <c r="K31" s="3299"/>
      <c r="L31" s="3299"/>
      <c r="M31" s="3299"/>
      <c r="N31" s="3299"/>
      <c r="O31" s="3299"/>
      <c r="P31" s="3299"/>
      <c r="Q31" s="3299"/>
      <c r="R31" s="3299"/>
      <c r="S31" s="3299"/>
      <c r="T31" s="3299"/>
      <c r="U31" s="3299">
        <v>12</v>
      </c>
      <c r="V31" s="3299"/>
      <c r="W31" s="3300"/>
      <c r="X31" s="3301">
        <f t="shared" si="1"/>
        <v>12</v>
      </c>
      <c r="Y31" s="3302">
        <f t="shared" si="2"/>
        <v>0.79999999999999993</v>
      </c>
      <c r="Z31" s="3303">
        <f t="shared" si="3"/>
        <v>9.6</v>
      </c>
      <c r="AA31" s="3304" t="str">
        <f t="shared" si="4"/>
        <v>-</v>
      </c>
      <c r="AB31" s="3305" t="str">
        <f t="shared" si="5"/>
        <v>-</v>
      </c>
      <c r="AC31" s="3306" t="str">
        <f t="shared" si="6"/>
        <v>-</v>
      </c>
      <c r="AD31" s="3307">
        <v>1</v>
      </c>
      <c r="AE31" s="3308">
        <v>7</v>
      </c>
      <c r="AF31" s="3309">
        <v>3</v>
      </c>
      <c r="AG31" s="3309"/>
      <c r="AH31" s="3309"/>
      <c r="AI31" s="3309"/>
      <c r="AJ31" s="3308">
        <v>1</v>
      </c>
      <c r="AK31" s="3308">
        <v>1</v>
      </c>
      <c r="AL31" s="3308">
        <v>1</v>
      </c>
      <c r="AM31" s="3308">
        <v>1</v>
      </c>
      <c r="AN31" s="3310">
        <f t="shared" si="7"/>
        <v>1</v>
      </c>
      <c r="AO31" s="3311">
        <f t="shared" si="0"/>
        <v>16</v>
      </c>
      <c r="AP31" s="3312">
        <v>3</v>
      </c>
      <c r="AQ31" s="3308">
        <v>102</v>
      </c>
      <c r="AR31" s="3313">
        <f t="shared" si="8"/>
        <v>114</v>
      </c>
      <c r="AS31" s="3314">
        <f t="shared" si="9"/>
        <v>7.125</v>
      </c>
    </row>
    <row r="32" spans="1:47" s="212" customFormat="1" ht="11.1" customHeight="1" x14ac:dyDescent="0.25">
      <c r="A32" s="666">
        <v>26</v>
      </c>
      <c r="B32" s="244"/>
      <c r="C32" s="250" t="s">
        <v>57</v>
      </c>
      <c r="D32" s="2669" t="str">
        <f>ROMAN(AP32,0)</f>
        <v/>
      </c>
      <c r="E32" s="2670"/>
      <c r="F32" s="3315"/>
      <c r="G32" s="374"/>
      <c r="H32" s="248"/>
      <c r="I32" s="239"/>
      <c r="J32" s="240"/>
      <c r="K32" s="187"/>
      <c r="L32" s="187"/>
      <c r="M32" s="187"/>
      <c r="N32" s="187"/>
      <c r="O32" s="187"/>
      <c r="P32" s="187"/>
      <c r="Q32" s="187"/>
      <c r="R32" s="187">
        <v>4</v>
      </c>
      <c r="S32" s="187"/>
      <c r="T32" s="187"/>
      <c r="U32" s="187"/>
      <c r="V32" s="187"/>
      <c r="W32" s="3180"/>
      <c r="X32" s="2635">
        <f t="shared" si="1"/>
        <v>4</v>
      </c>
      <c r="Y32" s="2636">
        <f t="shared" si="2"/>
        <v>0.79999999999999993</v>
      </c>
      <c r="Z32" s="3121">
        <f t="shared" si="3"/>
        <v>3.1999999999999997</v>
      </c>
      <c r="AA32" s="241" t="str">
        <f t="shared" si="4"/>
        <v>-</v>
      </c>
      <c r="AB32" s="2638" t="str">
        <f t="shared" si="5"/>
        <v>-</v>
      </c>
      <c r="AC32" s="3316" t="str">
        <f t="shared" si="6"/>
        <v>-</v>
      </c>
      <c r="AD32" s="3181"/>
      <c r="AE32" s="243"/>
      <c r="AF32" s="2640"/>
      <c r="AG32" s="2640">
        <v>2</v>
      </c>
      <c r="AH32" s="2640">
        <v>1</v>
      </c>
      <c r="AI32" s="2640">
        <v>1</v>
      </c>
      <c r="AJ32" s="243"/>
      <c r="AK32" s="243">
        <v>2</v>
      </c>
      <c r="AL32" s="243">
        <v>1</v>
      </c>
      <c r="AM32" s="243">
        <v>1</v>
      </c>
      <c r="AN32" s="2641">
        <f t="shared" si="7"/>
        <v>1</v>
      </c>
      <c r="AO32" s="2642">
        <f t="shared" si="0"/>
        <v>9</v>
      </c>
      <c r="AP32" s="2643"/>
      <c r="AQ32" s="243">
        <v>36</v>
      </c>
      <c r="AR32" s="2644">
        <f>AQ32+X32</f>
        <v>40</v>
      </c>
      <c r="AS32" s="236">
        <f>AR32/AO32</f>
        <v>4.4444444444444446</v>
      </c>
    </row>
    <row r="33" spans="1:46" s="212" customFormat="1" ht="11.1" customHeight="1" x14ac:dyDescent="0.25">
      <c r="A33" s="666">
        <v>27</v>
      </c>
      <c r="B33" s="244"/>
      <c r="C33" s="250" t="s">
        <v>315</v>
      </c>
      <c r="D33" s="2669"/>
      <c r="E33" s="2670"/>
      <c r="F33" s="3315"/>
      <c r="G33" s="374"/>
      <c r="H33" s="248"/>
      <c r="I33" s="239"/>
      <c r="J33" s="240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>
        <v>4</v>
      </c>
      <c r="W33" s="3180"/>
      <c r="X33" s="2635">
        <f t="shared" si="1"/>
        <v>4</v>
      </c>
      <c r="Y33" s="2636">
        <f t="shared" si="2"/>
        <v>0.79999999999999993</v>
      </c>
      <c r="Z33" s="3121">
        <f t="shared" si="3"/>
        <v>3.1999999999999997</v>
      </c>
      <c r="AA33" s="241" t="str">
        <f t="shared" si="4"/>
        <v>-</v>
      </c>
      <c r="AB33" s="2638" t="str">
        <f t="shared" si="5"/>
        <v>-</v>
      </c>
      <c r="AC33" s="3316" t="str">
        <f t="shared" si="6"/>
        <v>-</v>
      </c>
      <c r="AD33" s="3181"/>
      <c r="AE33" s="243"/>
      <c r="AF33" s="2640"/>
      <c r="AG33" s="2640"/>
      <c r="AH33" s="2640"/>
      <c r="AI33" s="2640"/>
      <c r="AJ33" s="243"/>
      <c r="AK33" s="243"/>
      <c r="AL33" s="243"/>
      <c r="AM33" s="243"/>
      <c r="AN33" s="2641">
        <f t="shared" si="7"/>
        <v>1</v>
      </c>
      <c r="AO33" s="2642">
        <f t="shared" si="0"/>
        <v>1</v>
      </c>
      <c r="AP33" s="2643"/>
      <c r="AQ33" s="243">
        <v>0</v>
      </c>
      <c r="AR33" s="2644">
        <f>AQ33+X33</f>
        <v>4</v>
      </c>
      <c r="AS33" s="236">
        <f>AR33/AO33</f>
        <v>4</v>
      </c>
    </row>
    <row r="34" spans="1:46" s="212" customFormat="1" ht="11.1" customHeight="1" x14ac:dyDescent="0.25">
      <c r="A34" s="666">
        <v>28</v>
      </c>
      <c r="B34" s="244"/>
      <c r="C34" s="250" t="s">
        <v>310</v>
      </c>
      <c r="D34" s="2669"/>
      <c r="E34" s="2670"/>
      <c r="F34" s="3315"/>
      <c r="G34" s="374"/>
      <c r="H34" s="248"/>
      <c r="I34" s="239"/>
      <c r="J34" s="240">
        <v>3</v>
      </c>
      <c r="K34" s="187"/>
      <c r="L34" s="187"/>
      <c r="M34" s="187"/>
      <c r="N34" s="187"/>
      <c r="O34" s="187"/>
      <c r="P34" s="187"/>
      <c r="Q34" s="943"/>
      <c r="R34" s="943"/>
      <c r="S34" s="943"/>
      <c r="T34" s="943"/>
      <c r="U34" s="943"/>
      <c r="V34" s="943"/>
      <c r="W34" s="670"/>
      <c r="X34" s="2635">
        <f t="shared" si="1"/>
        <v>3</v>
      </c>
      <c r="Y34" s="2636">
        <f t="shared" si="2"/>
        <v>0.79999999999999993</v>
      </c>
      <c r="Z34" s="3121">
        <f t="shared" si="3"/>
        <v>2.4</v>
      </c>
      <c r="AA34" s="241" t="str">
        <f t="shared" si="4"/>
        <v>-</v>
      </c>
      <c r="AB34" s="2638" t="str">
        <f t="shared" si="5"/>
        <v>-</v>
      </c>
      <c r="AC34" s="3316" t="str">
        <f t="shared" si="6"/>
        <v>-</v>
      </c>
      <c r="AD34" s="3181"/>
      <c r="AE34" s="243"/>
      <c r="AF34" s="2640"/>
      <c r="AG34" s="2640"/>
      <c r="AH34" s="2640"/>
      <c r="AI34" s="2640"/>
      <c r="AJ34" s="243"/>
      <c r="AK34" s="243"/>
      <c r="AL34" s="243"/>
      <c r="AM34" s="243"/>
      <c r="AN34" s="2641">
        <f t="shared" si="7"/>
        <v>1</v>
      </c>
      <c r="AO34" s="2642">
        <f t="shared" si="0"/>
        <v>1</v>
      </c>
      <c r="AP34" s="2643"/>
      <c r="AQ34" s="243">
        <v>0</v>
      </c>
      <c r="AR34" s="2644">
        <f t="shared" si="8"/>
        <v>3</v>
      </c>
      <c r="AS34" s="236">
        <f t="shared" si="9"/>
        <v>3</v>
      </c>
    </row>
    <row r="35" spans="1:46" s="212" customFormat="1" ht="11.1" customHeight="1" x14ac:dyDescent="0.25">
      <c r="A35" s="666">
        <v>29</v>
      </c>
      <c r="B35" s="244"/>
      <c r="C35" s="487" t="s">
        <v>135</v>
      </c>
      <c r="D35" s="2649" t="str">
        <f>ROMAN(AP35,0)</f>
        <v>V</v>
      </c>
      <c r="E35" s="2650" t="s">
        <v>156</v>
      </c>
      <c r="F35" s="2651"/>
      <c r="G35" s="374"/>
      <c r="H35" s="248"/>
      <c r="I35" s="239"/>
      <c r="J35" s="240"/>
      <c r="K35" s="187"/>
      <c r="L35" s="187">
        <v>0</v>
      </c>
      <c r="M35" s="187"/>
      <c r="N35" s="187"/>
      <c r="O35" s="187"/>
      <c r="P35" s="187"/>
      <c r="Q35" s="943"/>
      <c r="R35" s="943"/>
      <c r="S35" s="943"/>
      <c r="T35" s="943"/>
      <c r="U35" s="943"/>
      <c r="V35" s="943"/>
      <c r="W35" s="962"/>
      <c r="X35" s="2635">
        <f t="shared" si="1"/>
        <v>0</v>
      </c>
      <c r="Y35" s="2636">
        <f t="shared" si="2"/>
        <v>0.79999999999999993</v>
      </c>
      <c r="Z35" s="3121">
        <f t="shared" si="3"/>
        <v>0</v>
      </c>
      <c r="AA35" s="241" t="str">
        <f t="shared" si="4"/>
        <v>-</v>
      </c>
      <c r="AB35" s="2638" t="str">
        <f t="shared" si="5"/>
        <v>-</v>
      </c>
      <c r="AC35" s="3316" t="str">
        <f t="shared" si="6"/>
        <v>-</v>
      </c>
      <c r="AD35" s="3181">
        <v>2</v>
      </c>
      <c r="AE35" s="243">
        <v>2</v>
      </c>
      <c r="AF35" s="2640">
        <v>3</v>
      </c>
      <c r="AG35" s="2640">
        <v>1</v>
      </c>
      <c r="AH35" s="2640">
        <v>3</v>
      </c>
      <c r="AI35" s="2640">
        <v>7</v>
      </c>
      <c r="AJ35" s="243">
        <v>3</v>
      </c>
      <c r="AK35" s="243">
        <v>3</v>
      </c>
      <c r="AL35" s="243">
        <v>2</v>
      </c>
      <c r="AM35" s="243">
        <v>2</v>
      </c>
      <c r="AN35" s="2641">
        <f t="shared" si="7"/>
        <v>1</v>
      </c>
      <c r="AO35" s="2642">
        <f t="shared" si="0"/>
        <v>29</v>
      </c>
      <c r="AP35" s="2643">
        <v>5</v>
      </c>
      <c r="AQ35" s="243">
        <v>186</v>
      </c>
      <c r="AR35" s="2644">
        <f t="shared" si="8"/>
        <v>186</v>
      </c>
      <c r="AS35" s="236">
        <f t="shared" si="9"/>
        <v>6.4137931034482758</v>
      </c>
    </row>
    <row r="36" spans="1:46" s="212" customFormat="1" ht="10.5" customHeight="1" thickBot="1" x14ac:dyDescent="0.3">
      <c r="A36" s="666">
        <v>30</v>
      </c>
      <c r="B36" s="244"/>
      <c r="C36" s="3183" t="s">
        <v>311</v>
      </c>
      <c r="D36" s="3317"/>
      <c r="E36" s="3318"/>
      <c r="F36" s="3319"/>
      <c r="G36" s="836"/>
      <c r="H36" s="248"/>
      <c r="I36" s="837"/>
      <c r="J36" s="853">
        <v>0</v>
      </c>
      <c r="K36" s="935"/>
      <c r="L36" s="935"/>
      <c r="M36" s="935"/>
      <c r="N36" s="935"/>
      <c r="O36" s="935"/>
      <c r="P36" s="935"/>
      <c r="Q36" s="945"/>
      <c r="R36" s="945"/>
      <c r="S36" s="945"/>
      <c r="T36" s="945"/>
      <c r="U36" s="945"/>
      <c r="V36" s="945"/>
      <c r="W36" s="3291"/>
      <c r="X36" s="3189">
        <f t="shared" si="1"/>
        <v>0</v>
      </c>
      <c r="Y36" s="3190">
        <f t="shared" si="2"/>
        <v>0.79999999999999993</v>
      </c>
      <c r="Z36" s="3279">
        <f t="shared" si="3"/>
        <v>0</v>
      </c>
      <c r="AA36" s="3192" t="str">
        <f t="shared" si="4"/>
        <v>-</v>
      </c>
      <c r="AB36" s="3193" t="str">
        <f t="shared" si="5"/>
        <v>-</v>
      </c>
      <c r="AC36" s="3280" t="str">
        <f t="shared" si="6"/>
        <v>-</v>
      </c>
      <c r="AD36" s="3195"/>
      <c r="AE36" s="840"/>
      <c r="AF36" s="3196"/>
      <c r="AG36" s="3196"/>
      <c r="AH36" s="3196"/>
      <c r="AI36" s="3196"/>
      <c r="AJ36" s="840"/>
      <c r="AK36" s="840"/>
      <c r="AL36" s="840"/>
      <c r="AM36" s="840"/>
      <c r="AN36" s="3197">
        <f t="shared" si="7"/>
        <v>1</v>
      </c>
      <c r="AO36" s="3198">
        <f t="shared" si="0"/>
        <v>1</v>
      </c>
      <c r="AP36" s="3199"/>
      <c r="AQ36" s="840">
        <v>0</v>
      </c>
      <c r="AR36" s="3200">
        <f t="shared" si="8"/>
        <v>0</v>
      </c>
      <c r="AS36" s="846">
        <f t="shared" si="9"/>
        <v>0</v>
      </c>
    </row>
    <row r="37" spans="1:46" s="212" customFormat="1" ht="11.1" customHeight="1" x14ac:dyDescent="0.25">
      <c r="A37" s="666">
        <v>31</v>
      </c>
      <c r="B37" s="253"/>
      <c r="C37" s="3320" t="s">
        <v>223</v>
      </c>
      <c r="D37" s="3321" t="str">
        <f>ROMAN(AP37,0)</f>
        <v>I</v>
      </c>
      <c r="E37" s="3322"/>
      <c r="F37" s="3323"/>
      <c r="G37" s="3176"/>
      <c r="H37" s="248"/>
      <c r="I37" s="824"/>
      <c r="J37" s="825"/>
      <c r="K37" s="826"/>
      <c r="L37" s="826"/>
      <c r="M37" s="826"/>
      <c r="N37" s="826"/>
      <c r="O37" s="826"/>
      <c r="P37" s="826"/>
      <c r="Q37" s="826"/>
      <c r="R37" s="826"/>
      <c r="S37" s="826"/>
      <c r="T37" s="826"/>
      <c r="U37" s="826"/>
      <c r="V37" s="826"/>
      <c r="W37" s="827"/>
      <c r="X37" s="2735"/>
      <c r="Y37" s="2736"/>
      <c r="Z37" s="3324"/>
      <c r="AA37" s="802"/>
      <c r="AB37" s="2738"/>
      <c r="AC37" s="3288"/>
      <c r="AD37" s="3179"/>
      <c r="AE37" s="829"/>
      <c r="AF37" s="2740"/>
      <c r="AG37" s="2740"/>
      <c r="AH37" s="2740"/>
      <c r="AI37" s="2740"/>
      <c r="AJ37" s="829">
        <v>6</v>
      </c>
      <c r="AK37" s="829">
        <v>9</v>
      </c>
      <c r="AL37" s="829">
        <v>6</v>
      </c>
      <c r="AM37" s="829">
        <v>5</v>
      </c>
      <c r="AN37" s="2741">
        <f t="shared" si="7"/>
        <v>0</v>
      </c>
      <c r="AO37" s="2742">
        <f t="shared" si="0"/>
        <v>26</v>
      </c>
      <c r="AP37" s="2743">
        <v>1</v>
      </c>
      <c r="AQ37" s="829">
        <v>161</v>
      </c>
      <c r="AR37" s="2744">
        <f t="shared" si="8"/>
        <v>161</v>
      </c>
      <c r="AS37" s="835">
        <f t="shared" si="9"/>
        <v>6.1923076923076925</v>
      </c>
    </row>
    <row r="38" spans="1:46" s="212" customFormat="1" ht="11.1" customHeight="1" x14ac:dyDescent="0.25">
      <c r="A38" s="666">
        <v>32</v>
      </c>
      <c r="B38" s="244"/>
      <c r="C38" s="250" t="s">
        <v>126</v>
      </c>
      <c r="D38" s="2745" t="str">
        <f>ROMAN(AP38,0)</f>
        <v/>
      </c>
      <c r="E38" s="2746"/>
      <c r="F38" s="2747"/>
      <c r="G38" s="255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665"/>
      <c r="X38" s="2635"/>
      <c r="Y38" s="2636"/>
      <c r="Z38" s="3095"/>
      <c r="AA38" s="241"/>
      <c r="AB38" s="2638"/>
      <c r="AC38" s="3316"/>
      <c r="AD38" s="3181"/>
      <c r="AE38" s="243"/>
      <c r="AF38" s="2640"/>
      <c r="AG38" s="2640"/>
      <c r="AH38" s="2640"/>
      <c r="AI38" s="2640"/>
      <c r="AJ38" s="243">
        <v>1</v>
      </c>
      <c r="AK38" s="243">
        <v>3</v>
      </c>
      <c r="AL38" s="243"/>
      <c r="AM38" s="243">
        <v>1</v>
      </c>
      <c r="AN38" s="2641">
        <f t="shared" si="7"/>
        <v>0</v>
      </c>
      <c r="AO38" s="2642">
        <f t="shared" ref="AO38:AO101" si="12">SUM(AD38:AN38)</f>
        <v>5</v>
      </c>
      <c r="AP38" s="2643"/>
      <c r="AQ38" s="243">
        <v>24</v>
      </c>
      <c r="AR38" s="2644">
        <f t="shared" si="8"/>
        <v>24</v>
      </c>
      <c r="AS38" s="236">
        <f t="shared" si="9"/>
        <v>4.8</v>
      </c>
      <c r="AT38" s="254"/>
    </row>
    <row r="39" spans="1:46" s="212" customFormat="1" ht="11.1" customHeight="1" x14ac:dyDescent="0.25">
      <c r="A39" s="666">
        <v>33</v>
      </c>
      <c r="B39" s="244"/>
      <c r="C39" s="823" t="s">
        <v>293</v>
      </c>
      <c r="D39" s="3325"/>
      <c r="E39" s="3221"/>
      <c r="F39" s="3326"/>
      <c r="G39" s="258"/>
      <c r="H39" s="248"/>
      <c r="I39" s="824"/>
      <c r="J39" s="825"/>
      <c r="K39" s="826"/>
      <c r="L39" s="826"/>
      <c r="M39" s="826"/>
      <c r="N39" s="826"/>
      <c r="O39" s="826"/>
      <c r="P39" s="826"/>
      <c r="Q39" s="826"/>
      <c r="R39" s="826"/>
      <c r="S39" s="826"/>
      <c r="T39" s="826"/>
      <c r="U39" s="826"/>
      <c r="V39" s="826"/>
      <c r="W39" s="827"/>
      <c r="X39" s="2735"/>
      <c r="Y39" s="2736"/>
      <c r="Z39" s="3324"/>
      <c r="AA39" s="802"/>
      <c r="AB39" s="2738"/>
      <c r="AC39" s="3327"/>
      <c r="AD39" s="3179"/>
      <c r="AE39" s="829"/>
      <c r="AF39" s="2740"/>
      <c r="AG39" s="2740"/>
      <c r="AH39" s="2740"/>
      <c r="AI39" s="2740"/>
      <c r="AJ39" s="829"/>
      <c r="AK39" s="829"/>
      <c r="AL39" s="829"/>
      <c r="AM39" s="829">
        <v>1</v>
      </c>
      <c r="AN39" s="2741">
        <f t="shared" si="7"/>
        <v>0</v>
      </c>
      <c r="AO39" s="2742">
        <f t="shared" si="12"/>
        <v>1</v>
      </c>
      <c r="AP39" s="2743"/>
      <c r="AQ39" s="829">
        <v>3</v>
      </c>
      <c r="AR39" s="2744">
        <f t="shared" si="8"/>
        <v>3</v>
      </c>
      <c r="AS39" s="835">
        <f t="shared" si="9"/>
        <v>3</v>
      </c>
    </row>
    <row r="40" spans="1:46" s="212" customFormat="1" ht="11.1" customHeight="1" x14ac:dyDescent="0.25">
      <c r="A40" s="666">
        <v>34</v>
      </c>
      <c r="B40" s="244"/>
      <c r="C40" s="252" t="s">
        <v>139</v>
      </c>
      <c r="D40" s="2672" t="str">
        <f t="shared" ref="D40:D45" si="13">ROMAN(AP40,0)</f>
        <v>IV</v>
      </c>
      <c r="E40" s="2758"/>
      <c r="F40" s="2759"/>
      <c r="G40" s="374"/>
      <c r="H40" s="248"/>
      <c r="I40" s="239"/>
      <c r="J40" s="240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376"/>
      <c r="X40" s="2635"/>
      <c r="Y40" s="2636"/>
      <c r="Z40" s="2637"/>
      <c r="AA40" s="241"/>
      <c r="AB40" s="2638"/>
      <c r="AC40" s="242"/>
      <c r="AD40" s="2639">
        <v>1</v>
      </c>
      <c r="AE40" s="243">
        <v>5</v>
      </c>
      <c r="AF40" s="2640">
        <v>5</v>
      </c>
      <c r="AG40" s="2640">
        <v>3</v>
      </c>
      <c r="AH40" s="2640">
        <v>5</v>
      </c>
      <c r="AI40" s="2640">
        <v>1</v>
      </c>
      <c r="AJ40" s="243">
        <v>4</v>
      </c>
      <c r="AK40" s="243">
        <v>2</v>
      </c>
      <c r="AL40" s="243">
        <v>2</v>
      </c>
      <c r="AM40" s="243"/>
      <c r="AN40" s="2641">
        <f t="shared" si="7"/>
        <v>0</v>
      </c>
      <c r="AO40" s="2642">
        <f t="shared" si="12"/>
        <v>28</v>
      </c>
      <c r="AP40" s="2643">
        <v>4</v>
      </c>
      <c r="AQ40" s="243">
        <v>199</v>
      </c>
      <c r="AR40" s="2644">
        <f t="shared" si="8"/>
        <v>199</v>
      </c>
      <c r="AS40" s="236">
        <f t="shared" si="9"/>
        <v>7.1071428571428568</v>
      </c>
    </row>
    <row r="41" spans="1:46" s="254" customFormat="1" ht="11.1" customHeight="1" x14ac:dyDescent="0.25">
      <c r="A41" s="666">
        <v>35</v>
      </c>
      <c r="B41" s="244"/>
      <c r="C41" s="250" t="s">
        <v>61</v>
      </c>
      <c r="D41" s="2669" t="str">
        <f t="shared" si="13"/>
        <v/>
      </c>
      <c r="E41" s="2670"/>
      <c r="F41" s="2761"/>
      <c r="G41" s="374"/>
      <c r="H41" s="248"/>
      <c r="I41" s="239"/>
      <c r="J41" s="240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376"/>
      <c r="X41" s="2635"/>
      <c r="Y41" s="2636"/>
      <c r="Z41" s="2637"/>
      <c r="AA41" s="241"/>
      <c r="AB41" s="2638"/>
      <c r="AC41" s="242"/>
      <c r="AD41" s="2639"/>
      <c r="AE41" s="243"/>
      <c r="AF41" s="2640"/>
      <c r="AG41" s="2640">
        <v>1</v>
      </c>
      <c r="AH41" s="2640">
        <v>6</v>
      </c>
      <c r="AI41" s="2640">
        <v>3</v>
      </c>
      <c r="AJ41" s="243">
        <v>4</v>
      </c>
      <c r="AK41" s="243">
        <v>3</v>
      </c>
      <c r="AL41" s="243">
        <v>1</v>
      </c>
      <c r="AM41" s="243"/>
      <c r="AN41" s="2641">
        <f t="shared" si="7"/>
        <v>0</v>
      </c>
      <c r="AO41" s="2642">
        <f t="shared" si="12"/>
        <v>18</v>
      </c>
      <c r="AP41" s="2643"/>
      <c r="AQ41" s="243">
        <v>102</v>
      </c>
      <c r="AR41" s="2644">
        <f t="shared" si="8"/>
        <v>102</v>
      </c>
      <c r="AS41" s="236">
        <f t="shared" si="9"/>
        <v>5.666666666666667</v>
      </c>
    </row>
    <row r="42" spans="1:46" s="254" customFormat="1" ht="11.1" customHeight="1" x14ac:dyDescent="0.25">
      <c r="A42" s="666">
        <v>36</v>
      </c>
      <c r="B42" s="244"/>
      <c r="C42" s="246" t="s">
        <v>153</v>
      </c>
      <c r="D42" s="2652" t="str">
        <f t="shared" si="13"/>
        <v>I</v>
      </c>
      <c r="E42" s="2653"/>
      <c r="F42" s="2654"/>
      <c r="G42" s="374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376"/>
      <c r="X42" s="2635"/>
      <c r="Y42" s="2636"/>
      <c r="Z42" s="2637"/>
      <c r="AA42" s="241"/>
      <c r="AB42" s="2638"/>
      <c r="AC42" s="242"/>
      <c r="AD42" s="2639"/>
      <c r="AE42" s="243"/>
      <c r="AF42" s="2640"/>
      <c r="AG42" s="2640"/>
      <c r="AH42" s="2640"/>
      <c r="AI42" s="2640"/>
      <c r="AJ42" s="243">
        <v>3</v>
      </c>
      <c r="AK42" s="243">
        <v>9</v>
      </c>
      <c r="AL42" s="243">
        <v>3</v>
      </c>
      <c r="AM42" s="243"/>
      <c r="AN42" s="2641">
        <f t="shared" si="7"/>
        <v>0</v>
      </c>
      <c r="AO42" s="2642">
        <f t="shared" si="12"/>
        <v>15</v>
      </c>
      <c r="AP42" s="2643">
        <v>1</v>
      </c>
      <c r="AQ42" s="243">
        <v>87</v>
      </c>
      <c r="AR42" s="2644">
        <f t="shared" si="8"/>
        <v>87</v>
      </c>
      <c r="AS42" s="236">
        <f t="shared" si="9"/>
        <v>5.8</v>
      </c>
      <c r="AT42" s="212"/>
    </row>
    <row r="43" spans="1:46" s="254" customFormat="1" ht="11.1" customHeight="1" x14ac:dyDescent="0.25">
      <c r="A43" s="666">
        <v>37</v>
      </c>
      <c r="B43" s="237"/>
      <c r="C43" s="487" t="s">
        <v>196</v>
      </c>
      <c r="D43" s="2649" t="str">
        <f t="shared" si="13"/>
        <v>III</v>
      </c>
      <c r="E43" s="3202" t="s">
        <v>156</v>
      </c>
      <c r="F43" s="3203"/>
      <c r="G43" s="374"/>
      <c r="H43" s="248"/>
      <c r="I43" s="239"/>
      <c r="J43" s="240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270"/>
      <c r="X43" s="2635"/>
      <c r="Y43" s="2636"/>
      <c r="Z43" s="2637"/>
      <c r="AA43" s="241"/>
      <c r="AB43" s="2638"/>
      <c r="AC43" s="242"/>
      <c r="AD43" s="2639">
        <v>2</v>
      </c>
      <c r="AE43" s="243">
        <v>5</v>
      </c>
      <c r="AF43" s="2640">
        <v>2</v>
      </c>
      <c r="AG43" s="2640">
        <v>2</v>
      </c>
      <c r="AH43" s="2640">
        <v>1</v>
      </c>
      <c r="AI43" s="2640"/>
      <c r="AJ43" s="243"/>
      <c r="AK43" s="243"/>
      <c r="AL43" s="243">
        <v>1</v>
      </c>
      <c r="AM43" s="243"/>
      <c r="AN43" s="2641">
        <f t="shared" si="7"/>
        <v>0</v>
      </c>
      <c r="AO43" s="2642">
        <f t="shared" si="12"/>
        <v>13</v>
      </c>
      <c r="AP43" s="2643">
        <v>3</v>
      </c>
      <c r="AQ43" s="243">
        <v>128</v>
      </c>
      <c r="AR43" s="2644">
        <f t="shared" si="8"/>
        <v>128</v>
      </c>
      <c r="AS43" s="264">
        <f t="shared" si="9"/>
        <v>9.8461538461538467</v>
      </c>
    </row>
    <row r="44" spans="1:46" s="254" customFormat="1" ht="11.1" customHeight="1" x14ac:dyDescent="0.25">
      <c r="A44" s="666">
        <v>38</v>
      </c>
      <c r="B44" s="253"/>
      <c r="C44" s="250" t="s">
        <v>86</v>
      </c>
      <c r="D44" s="2669" t="str">
        <f t="shared" si="13"/>
        <v/>
      </c>
      <c r="E44" s="2670"/>
      <c r="F44" s="2761"/>
      <c r="G44" s="374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376"/>
      <c r="X44" s="2635"/>
      <c r="Y44" s="2636"/>
      <c r="Z44" s="2637"/>
      <c r="AA44" s="241"/>
      <c r="AB44" s="2638"/>
      <c r="AC44" s="242"/>
      <c r="AD44" s="2639"/>
      <c r="AE44" s="243"/>
      <c r="AF44" s="2640"/>
      <c r="AG44" s="2640"/>
      <c r="AH44" s="2640"/>
      <c r="AI44" s="2640">
        <v>3</v>
      </c>
      <c r="AJ44" s="243">
        <v>1</v>
      </c>
      <c r="AK44" s="243">
        <v>1</v>
      </c>
      <c r="AL44" s="243">
        <v>3</v>
      </c>
      <c r="AM44" s="243"/>
      <c r="AN44" s="2641">
        <f t="shared" si="7"/>
        <v>0</v>
      </c>
      <c r="AO44" s="2642">
        <f t="shared" si="12"/>
        <v>8</v>
      </c>
      <c r="AP44" s="2643"/>
      <c r="AQ44" s="243">
        <v>51</v>
      </c>
      <c r="AR44" s="256">
        <f t="shared" si="8"/>
        <v>51</v>
      </c>
      <c r="AS44" s="236">
        <f t="shared" si="9"/>
        <v>6.375</v>
      </c>
    </row>
    <row r="45" spans="1:46" s="254" customFormat="1" ht="11.1" customHeight="1" x14ac:dyDescent="0.25">
      <c r="A45" s="666">
        <v>39</v>
      </c>
      <c r="B45" s="244"/>
      <c r="C45" s="252" t="s">
        <v>134</v>
      </c>
      <c r="D45" s="2672" t="str">
        <f t="shared" si="13"/>
        <v>II</v>
      </c>
      <c r="E45" s="2758"/>
      <c r="F45" s="2759"/>
      <c r="G45" s="374"/>
      <c r="H45" s="248"/>
      <c r="I45" s="239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376"/>
      <c r="X45" s="2635"/>
      <c r="Y45" s="2636"/>
      <c r="Z45" s="2637"/>
      <c r="AA45" s="241"/>
      <c r="AB45" s="2638"/>
      <c r="AC45" s="242"/>
      <c r="AD45" s="2639"/>
      <c r="AE45" s="243"/>
      <c r="AF45" s="2640"/>
      <c r="AG45" s="2640"/>
      <c r="AH45" s="2640"/>
      <c r="AI45" s="2640">
        <v>4</v>
      </c>
      <c r="AJ45" s="243">
        <v>1</v>
      </c>
      <c r="AK45" s="243">
        <v>1</v>
      </c>
      <c r="AL45" s="243">
        <v>1</v>
      </c>
      <c r="AM45" s="243"/>
      <c r="AN45" s="2641">
        <f t="shared" si="7"/>
        <v>0</v>
      </c>
      <c r="AO45" s="2642">
        <f t="shared" si="12"/>
        <v>7</v>
      </c>
      <c r="AP45" s="2643">
        <v>2</v>
      </c>
      <c r="AQ45" s="243">
        <v>40</v>
      </c>
      <c r="AR45" s="256">
        <f t="shared" si="8"/>
        <v>40</v>
      </c>
      <c r="AS45" s="236">
        <f t="shared" si="9"/>
        <v>5.7142857142857144</v>
      </c>
    </row>
    <row r="46" spans="1:46" s="254" customFormat="1" ht="11.1" customHeight="1" x14ac:dyDescent="0.25">
      <c r="A46" s="666">
        <v>40</v>
      </c>
      <c r="B46" s="244"/>
      <c r="C46" s="250" t="s">
        <v>264</v>
      </c>
      <c r="D46" s="2669"/>
      <c r="E46" s="2670"/>
      <c r="F46" s="2671"/>
      <c r="G46" s="374"/>
      <c r="H46" s="248"/>
      <c r="I46" s="239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376"/>
      <c r="X46" s="2635"/>
      <c r="Y46" s="2636"/>
      <c r="Z46" s="2637"/>
      <c r="AA46" s="241"/>
      <c r="AB46" s="2638"/>
      <c r="AC46" s="242"/>
      <c r="AD46" s="2639"/>
      <c r="AE46" s="243"/>
      <c r="AF46" s="2640"/>
      <c r="AG46" s="2640"/>
      <c r="AH46" s="2640"/>
      <c r="AI46" s="2640"/>
      <c r="AJ46" s="243"/>
      <c r="AK46" s="243"/>
      <c r="AL46" s="243">
        <v>1</v>
      </c>
      <c r="AM46" s="243"/>
      <c r="AN46" s="2641">
        <f t="shared" si="7"/>
        <v>0</v>
      </c>
      <c r="AO46" s="2642">
        <f t="shared" si="12"/>
        <v>1</v>
      </c>
      <c r="AP46" s="2643"/>
      <c r="AQ46" s="243">
        <v>6</v>
      </c>
      <c r="AR46" s="256">
        <f t="shared" si="8"/>
        <v>6</v>
      </c>
      <c r="AS46" s="236">
        <f t="shared" si="9"/>
        <v>6</v>
      </c>
    </row>
    <row r="47" spans="1:46" s="254" customFormat="1" ht="11.1" customHeight="1" x14ac:dyDescent="0.25">
      <c r="A47" s="666">
        <v>41</v>
      </c>
      <c r="B47" s="244"/>
      <c r="C47" s="250" t="s">
        <v>262</v>
      </c>
      <c r="D47" s="2669"/>
      <c r="E47" s="3204"/>
      <c r="F47" s="2761"/>
      <c r="G47" s="374"/>
      <c r="H47" s="248"/>
      <c r="I47" s="239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376"/>
      <c r="X47" s="2635"/>
      <c r="Y47" s="2636"/>
      <c r="Z47" s="2637"/>
      <c r="AA47" s="241"/>
      <c r="AB47" s="2638"/>
      <c r="AC47" s="242"/>
      <c r="AD47" s="2639"/>
      <c r="AE47" s="243"/>
      <c r="AF47" s="2640"/>
      <c r="AG47" s="2640"/>
      <c r="AH47" s="2640"/>
      <c r="AI47" s="2640"/>
      <c r="AJ47" s="243"/>
      <c r="AK47" s="243"/>
      <c r="AL47" s="243">
        <v>1</v>
      </c>
      <c r="AM47" s="243"/>
      <c r="AN47" s="2641">
        <f t="shared" si="7"/>
        <v>0</v>
      </c>
      <c r="AO47" s="2642">
        <f t="shared" si="12"/>
        <v>1</v>
      </c>
      <c r="AP47" s="2643"/>
      <c r="AQ47" s="243">
        <v>2</v>
      </c>
      <c r="AR47" s="256">
        <f t="shared" si="8"/>
        <v>2</v>
      </c>
      <c r="AS47" s="236">
        <f t="shared" si="9"/>
        <v>2</v>
      </c>
    </row>
    <row r="48" spans="1:46" s="254" customFormat="1" ht="11.1" customHeight="1" x14ac:dyDescent="0.25">
      <c r="A48" s="666">
        <v>42</v>
      </c>
      <c r="B48" s="244"/>
      <c r="C48" s="250" t="s">
        <v>236</v>
      </c>
      <c r="D48" s="2669"/>
      <c r="E48" s="2670"/>
      <c r="F48" s="2671"/>
      <c r="G48" s="374"/>
      <c r="H48" s="248"/>
      <c r="I48" s="239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376"/>
      <c r="X48" s="2635"/>
      <c r="Y48" s="2636"/>
      <c r="Z48" s="2637"/>
      <c r="AA48" s="241"/>
      <c r="AB48" s="2638"/>
      <c r="AC48" s="242"/>
      <c r="AD48" s="2639"/>
      <c r="AE48" s="243"/>
      <c r="AF48" s="2640"/>
      <c r="AG48" s="2640"/>
      <c r="AH48" s="2640"/>
      <c r="AI48" s="2640"/>
      <c r="AJ48" s="243"/>
      <c r="AK48" s="243"/>
      <c r="AL48" s="243">
        <v>1</v>
      </c>
      <c r="AM48" s="243"/>
      <c r="AN48" s="2641">
        <f t="shared" si="7"/>
        <v>0</v>
      </c>
      <c r="AO48" s="2642">
        <f t="shared" si="12"/>
        <v>1</v>
      </c>
      <c r="AP48" s="2643"/>
      <c r="AQ48" s="243">
        <v>12</v>
      </c>
      <c r="AR48" s="256">
        <f t="shared" si="8"/>
        <v>12</v>
      </c>
      <c r="AS48" s="236">
        <f t="shared" si="9"/>
        <v>12</v>
      </c>
    </row>
    <row r="49" spans="1:46" s="254" customFormat="1" ht="11.1" customHeight="1" thickBot="1" x14ac:dyDescent="0.3">
      <c r="A49" s="666">
        <v>43</v>
      </c>
      <c r="B49" s="244"/>
      <c r="C49" s="2706" t="s">
        <v>218</v>
      </c>
      <c r="D49" s="2707"/>
      <c r="E49" s="2708"/>
      <c r="F49" s="3205"/>
      <c r="G49" s="3206"/>
      <c r="H49" s="251"/>
      <c r="I49" s="2711"/>
      <c r="J49" s="2712"/>
      <c r="K49" s="2712"/>
      <c r="L49" s="2712"/>
      <c r="M49" s="2712"/>
      <c r="N49" s="2712"/>
      <c r="O49" s="2712"/>
      <c r="P49" s="2712"/>
      <c r="Q49" s="2712"/>
      <c r="R49" s="2712"/>
      <c r="S49" s="2712"/>
      <c r="T49" s="2712"/>
      <c r="U49" s="2712"/>
      <c r="V49" s="2712"/>
      <c r="W49" s="3207"/>
      <c r="X49" s="2715"/>
      <c r="Y49" s="2716"/>
      <c r="Z49" s="2717"/>
      <c r="AA49" s="2718"/>
      <c r="AB49" s="2719"/>
      <c r="AC49" s="3208"/>
      <c r="AD49" s="3209"/>
      <c r="AE49" s="2722"/>
      <c r="AF49" s="2722"/>
      <c r="AG49" s="2722"/>
      <c r="AH49" s="2722"/>
      <c r="AI49" s="2722"/>
      <c r="AJ49" s="2722"/>
      <c r="AK49" s="2722"/>
      <c r="AL49" s="2722">
        <v>1</v>
      </c>
      <c r="AM49" s="2722"/>
      <c r="AN49" s="2724">
        <f t="shared" si="7"/>
        <v>0</v>
      </c>
      <c r="AO49" s="2725">
        <f t="shared" si="12"/>
        <v>1</v>
      </c>
      <c r="AP49" s="2726"/>
      <c r="AQ49" s="2722">
        <v>2</v>
      </c>
      <c r="AR49" s="3210">
        <f t="shared" si="8"/>
        <v>2</v>
      </c>
      <c r="AS49" s="2728">
        <f t="shared" si="9"/>
        <v>2</v>
      </c>
    </row>
    <row r="50" spans="1:46" s="254" customFormat="1" ht="11.1" customHeight="1" thickTop="1" x14ac:dyDescent="0.25">
      <c r="A50" s="666">
        <v>44</v>
      </c>
      <c r="B50" s="244"/>
      <c r="C50" s="3328" t="s">
        <v>227</v>
      </c>
      <c r="D50" s="3329" t="str">
        <f>ROMAN(AP50,0)</f>
        <v>I</v>
      </c>
      <c r="E50" s="3330"/>
      <c r="F50" s="3331"/>
      <c r="G50" s="258"/>
      <c r="H50" s="248"/>
      <c r="I50" s="824"/>
      <c r="J50" s="825"/>
      <c r="K50" s="826"/>
      <c r="L50" s="826"/>
      <c r="M50" s="826"/>
      <c r="N50" s="826"/>
      <c r="O50" s="826"/>
      <c r="P50" s="826"/>
      <c r="Q50" s="826"/>
      <c r="R50" s="826"/>
      <c r="S50" s="826"/>
      <c r="T50" s="826"/>
      <c r="U50" s="826"/>
      <c r="V50" s="826"/>
      <c r="W50" s="2790"/>
      <c r="X50" s="2791"/>
      <c r="Y50" s="2792"/>
      <c r="Z50" s="2793"/>
      <c r="AA50" s="2794"/>
      <c r="AB50" s="2795"/>
      <c r="AC50" s="3215"/>
      <c r="AD50" s="3179">
        <v>3</v>
      </c>
      <c r="AE50" s="829">
        <v>6</v>
      </c>
      <c r="AF50" s="2740">
        <v>6</v>
      </c>
      <c r="AG50" s="2740">
        <v>6</v>
      </c>
      <c r="AH50" s="2740">
        <v>2</v>
      </c>
      <c r="AI50" s="2740"/>
      <c r="AJ50" s="829">
        <v>3</v>
      </c>
      <c r="AK50" s="2798">
        <v>3</v>
      </c>
      <c r="AL50" s="2798"/>
      <c r="AM50" s="2798"/>
      <c r="AN50" s="2799"/>
      <c r="AO50" s="2800">
        <f t="shared" si="12"/>
        <v>29</v>
      </c>
      <c r="AP50" s="2743">
        <v>1</v>
      </c>
      <c r="AQ50" s="829">
        <v>163</v>
      </c>
      <c r="AR50" s="830">
        <f t="shared" si="8"/>
        <v>163</v>
      </c>
      <c r="AS50" s="2803">
        <f t="shared" si="9"/>
        <v>5.6206896551724137</v>
      </c>
    </row>
    <row r="51" spans="1:46" s="254" customFormat="1" ht="11.1" customHeight="1" x14ac:dyDescent="0.25">
      <c r="A51" s="666">
        <v>45</v>
      </c>
      <c r="B51" s="244"/>
      <c r="C51" s="3332" t="s">
        <v>136</v>
      </c>
      <c r="D51" s="2804" t="str">
        <f>ROMAN(AP51,0)</f>
        <v>IV</v>
      </c>
      <c r="E51" s="3333"/>
      <c r="F51" s="3334" t="s">
        <v>156</v>
      </c>
      <c r="G51" s="716"/>
      <c r="H51" s="248"/>
      <c r="I51" s="249"/>
      <c r="J51" s="852"/>
      <c r="K51" s="934"/>
      <c r="L51" s="934"/>
      <c r="M51" s="934"/>
      <c r="N51" s="934"/>
      <c r="O51" s="934"/>
      <c r="P51" s="934"/>
      <c r="Q51" s="934"/>
      <c r="R51" s="934"/>
      <c r="S51" s="934"/>
      <c r="T51" s="934"/>
      <c r="U51" s="934"/>
      <c r="V51" s="934"/>
      <c r="W51" s="2805"/>
      <c r="X51" s="2697"/>
      <c r="Y51" s="2698"/>
      <c r="Z51" s="2699"/>
      <c r="AA51" s="2700"/>
      <c r="AB51" s="2701"/>
      <c r="AC51" s="3217"/>
      <c r="AD51" s="3127">
        <v>2</v>
      </c>
      <c r="AE51" s="725">
        <v>5</v>
      </c>
      <c r="AF51" s="2661">
        <v>1</v>
      </c>
      <c r="AG51" s="2661">
        <v>1</v>
      </c>
      <c r="AH51" s="2661">
        <v>4</v>
      </c>
      <c r="AI51" s="2661">
        <v>5</v>
      </c>
      <c r="AJ51" s="725">
        <v>2</v>
      </c>
      <c r="AK51" s="725">
        <v>1</v>
      </c>
      <c r="AL51" s="725"/>
      <c r="AM51" s="725"/>
      <c r="AN51" s="2662"/>
      <c r="AO51" s="2663">
        <f t="shared" si="12"/>
        <v>21</v>
      </c>
      <c r="AP51" s="2664">
        <v>4</v>
      </c>
      <c r="AQ51" s="725">
        <v>134</v>
      </c>
      <c r="AR51" s="726">
        <f t="shared" si="8"/>
        <v>134</v>
      </c>
      <c r="AS51" s="2806">
        <f t="shared" si="9"/>
        <v>6.3809523809523814</v>
      </c>
    </row>
    <row r="52" spans="1:46" s="254" customFormat="1" ht="11.1" customHeight="1" x14ac:dyDescent="0.25">
      <c r="A52" s="666">
        <v>46</v>
      </c>
      <c r="B52" s="237"/>
      <c r="C52" s="246" t="s">
        <v>137</v>
      </c>
      <c r="D52" s="2652" t="str">
        <f>ROMAN(AP52,0)</f>
        <v>I</v>
      </c>
      <c r="E52" s="2653"/>
      <c r="F52" s="3335"/>
      <c r="G52" s="255"/>
      <c r="H52" s="248"/>
      <c r="I52" s="239"/>
      <c r="J52" s="240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376"/>
      <c r="X52" s="2635"/>
      <c r="Y52" s="2636"/>
      <c r="Z52" s="2637"/>
      <c r="AA52" s="241"/>
      <c r="AB52" s="2638"/>
      <c r="AC52" s="3218"/>
      <c r="AD52" s="3181"/>
      <c r="AE52" s="243"/>
      <c r="AF52" s="2640"/>
      <c r="AG52" s="2640">
        <v>2</v>
      </c>
      <c r="AH52" s="2640"/>
      <c r="AI52" s="2640">
        <v>1</v>
      </c>
      <c r="AJ52" s="243"/>
      <c r="AK52" s="243">
        <v>1</v>
      </c>
      <c r="AL52" s="243"/>
      <c r="AM52" s="243"/>
      <c r="AN52" s="2641"/>
      <c r="AO52" s="2642">
        <f t="shared" si="12"/>
        <v>4</v>
      </c>
      <c r="AP52" s="2643">
        <v>1</v>
      </c>
      <c r="AQ52" s="243">
        <v>24</v>
      </c>
      <c r="AR52" s="256">
        <f t="shared" si="8"/>
        <v>24</v>
      </c>
      <c r="AS52" s="236">
        <f t="shared" si="9"/>
        <v>6</v>
      </c>
    </row>
    <row r="53" spans="1:46" s="254" customFormat="1" ht="11.1" customHeight="1" thickBot="1" x14ac:dyDescent="0.25">
      <c r="A53" s="666">
        <v>47</v>
      </c>
      <c r="B53" s="253"/>
      <c r="C53" s="3336" t="s">
        <v>205</v>
      </c>
      <c r="D53" s="3337"/>
      <c r="E53" s="3338"/>
      <c r="F53" s="3339"/>
      <c r="G53" s="2813"/>
      <c r="H53" s="248"/>
      <c r="I53" s="2814"/>
      <c r="J53" s="2815"/>
      <c r="K53" s="2816"/>
      <c r="L53" s="2816"/>
      <c r="M53" s="2816"/>
      <c r="N53" s="2816"/>
      <c r="O53" s="2816"/>
      <c r="P53" s="2816"/>
      <c r="Q53" s="2816"/>
      <c r="R53" s="2816"/>
      <c r="S53" s="2816"/>
      <c r="T53" s="2816"/>
      <c r="U53" s="2816"/>
      <c r="V53" s="2816"/>
      <c r="W53" s="3340"/>
      <c r="X53" s="2818"/>
      <c r="Y53" s="2819"/>
      <c r="Z53" s="2820"/>
      <c r="AA53" s="2821"/>
      <c r="AB53" s="2822"/>
      <c r="AC53" s="3219"/>
      <c r="AD53" s="3220"/>
      <c r="AE53" s="2825"/>
      <c r="AF53" s="2826"/>
      <c r="AG53" s="2826"/>
      <c r="AH53" s="2826"/>
      <c r="AI53" s="2826"/>
      <c r="AJ53" s="2825"/>
      <c r="AK53" s="2825">
        <v>1</v>
      </c>
      <c r="AL53" s="2825"/>
      <c r="AM53" s="2825"/>
      <c r="AN53" s="2827"/>
      <c r="AO53" s="2828">
        <f t="shared" si="12"/>
        <v>1</v>
      </c>
      <c r="AP53" s="2829"/>
      <c r="AQ53" s="2825">
        <v>5</v>
      </c>
      <c r="AR53" s="2830">
        <f t="shared" si="8"/>
        <v>5</v>
      </c>
      <c r="AS53" s="2831">
        <f t="shared" si="9"/>
        <v>5</v>
      </c>
    </row>
    <row r="54" spans="1:46" s="212" customFormat="1" ht="11.1" customHeight="1" thickTop="1" x14ac:dyDescent="0.25">
      <c r="A54" s="666">
        <v>48</v>
      </c>
      <c r="B54" s="244"/>
      <c r="C54" s="257" t="s">
        <v>43</v>
      </c>
      <c r="D54" s="2784" t="str">
        <f>ROMAN(AP54,0)</f>
        <v/>
      </c>
      <c r="E54" s="3221"/>
      <c r="F54" s="3222"/>
      <c r="G54" s="258"/>
      <c r="H54" s="248"/>
      <c r="I54" s="2834"/>
      <c r="J54" s="2835"/>
      <c r="K54" s="2836"/>
      <c r="L54" s="2836"/>
      <c r="M54" s="2836"/>
      <c r="N54" s="2836"/>
      <c r="O54" s="2836"/>
      <c r="P54" s="2836"/>
      <c r="Q54" s="2836"/>
      <c r="R54" s="2836"/>
      <c r="S54" s="2836"/>
      <c r="T54" s="2836"/>
      <c r="U54" s="2836"/>
      <c r="V54" s="2836"/>
      <c r="W54" s="2837"/>
      <c r="X54" s="2838"/>
      <c r="Y54" s="2792"/>
      <c r="Z54" s="2793"/>
      <c r="AA54" s="2794"/>
      <c r="AB54" s="2795"/>
      <c r="AC54" s="2796"/>
      <c r="AD54" s="2839"/>
      <c r="AE54" s="2840"/>
      <c r="AF54" s="2841">
        <v>3</v>
      </c>
      <c r="AG54" s="2841">
        <v>8</v>
      </c>
      <c r="AH54" s="2841">
        <v>3</v>
      </c>
      <c r="AI54" s="2841">
        <v>1</v>
      </c>
      <c r="AJ54" s="2840"/>
      <c r="AK54" s="2840"/>
      <c r="AL54" s="2840"/>
      <c r="AM54" s="2840"/>
      <c r="AN54" s="2842"/>
      <c r="AO54" s="2843">
        <f t="shared" si="12"/>
        <v>15</v>
      </c>
      <c r="AP54" s="2844"/>
      <c r="AQ54" s="2840">
        <v>66</v>
      </c>
      <c r="AR54" s="2845">
        <f t="shared" si="8"/>
        <v>66</v>
      </c>
      <c r="AS54" s="835">
        <f t="shared" si="9"/>
        <v>4.4000000000000004</v>
      </c>
      <c r="AT54" s="2863"/>
    </row>
    <row r="55" spans="1:46" s="212" customFormat="1" ht="11.1" customHeight="1" x14ac:dyDescent="0.25">
      <c r="A55" s="666">
        <v>49</v>
      </c>
      <c r="B55" s="244"/>
      <c r="C55" s="259" t="s">
        <v>2</v>
      </c>
      <c r="D55" s="2846" t="str">
        <f>ROMAN(AP55,0)</f>
        <v/>
      </c>
      <c r="E55" s="2746"/>
      <c r="F55" s="2951"/>
      <c r="G55" s="260"/>
      <c r="H55" s="248"/>
      <c r="I55" s="2849"/>
      <c r="J55" s="2850"/>
      <c r="K55" s="2851"/>
      <c r="L55" s="2851"/>
      <c r="M55" s="2851"/>
      <c r="N55" s="2851"/>
      <c r="O55" s="2851"/>
      <c r="P55" s="2851"/>
      <c r="Q55" s="2851"/>
      <c r="R55" s="2851"/>
      <c r="S55" s="2851"/>
      <c r="T55" s="2851"/>
      <c r="U55" s="2851"/>
      <c r="V55" s="2851"/>
      <c r="W55" s="261"/>
      <c r="X55" s="2852"/>
      <c r="Y55" s="2853"/>
      <c r="Z55" s="2854"/>
      <c r="AA55" s="262"/>
      <c r="AB55" s="2855"/>
      <c r="AC55" s="263"/>
      <c r="AD55" s="2856">
        <v>2</v>
      </c>
      <c r="AE55" s="2857">
        <v>4</v>
      </c>
      <c r="AF55" s="2858">
        <v>5</v>
      </c>
      <c r="AG55" s="2858"/>
      <c r="AH55" s="2858">
        <v>1</v>
      </c>
      <c r="AI55" s="2858"/>
      <c r="AJ55" s="2857"/>
      <c r="AK55" s="2857"/>
      <c r="AL55" s="2857"/>
      <c r="AM55" s="2857"/>
      <c r="AN55" s="2859"/>
      <c r="AO55" s="2860">
        <f t="shared" si="12"/>
        <v>12</v>
      </c>
      <c r="AP55" s="2861"/>
      <c r="AQ55" s="2857">
        <v>29</v>
      </c>
      <c r="AR55" s="2862">
        <f t="shared" si="8"/>
        <v>29</v>
      </c>
      <c r="AS55" s="264">
        <f t="shared" si="9"/>
        <v>2.4166666666666665</v>
      </c>
    </row>
    <row r="56" spans="1:46" s="212" customFormat="1" ht="11.1" customHeight="1" x14ac:dyDescent="0.25">
      <c r="A56" s="666">
        <v>50</v>
      </c>
      <c r="B56" s="244"/>
      <c r="C56" s="259" t="s">
        <v>7</v>
      </c>
      <c r="D56" s="2846"/>
      <c r="E56" s="2746"/>
      <c r="F56" s="2951"/>
      <c r="G56" s="265"/>
      <c r="H56" s="248"/>
      <c r="I56" s="2864"/>
      <c r="J56" s="2865"/>
      <c r="K56" s="2866"/>
      <c r="L56" s="2866"/>
      <c r="M56" s="2866"/>
      <c r="N56" s="2866"/>
      <c r="O56" s="2866"/>
      <c r="P56" s="2866"/>
      <c r="Q56" s="2866"/>
      <c r="R56" s="2866"/>
      <c r="S56" s="2866"/>
      <c r="T56" s="2866"/>
      <c r="U56" s="2866"/>
      <c r="V56" s="2866"/>
      <c r="W56" s="266"/>
      <c r="X56" s="2867"/>
      <c r="Y56" s="2868"/>
      <c r="Z56" s="2869"/>
      <c r="AA56" s="2870"/>
      <c r="AB56" s="2855"/>
      <c r="AC56" s="267"/>
      <c r="AD56" s="2871"/>
      <c r="AE56" s="2872">
        <v>7</v>
      </c>
      <c r="AF56" s="2873">
        <v>3</v>
      </c>
      <c r="AG56" s="2873"/>
      <c r="AH56" s="2873"/>
      <c r="AI56" s="2873"/>
      <c r="AJ56" s="2872"/>
      <c r="AK56" s="2872"/>
      <c r="AL56" s="2872"/>
      <c r="AM56" s="2872"/>
      <c r="AN56" s="2874"/>
      <c r="AO56" s="2860">
        <f t="shared" si="12"/>
        <v>10</v>
      </c>
      <c r="AP56" s="2875"/>
      <c r="AQ56" s="2872">
        <v>54</v>
      </c>
      <c r="AR56" s="2876">
        <f t="shared" si="8"/>
        <v>54</v>
      </c>
      <c r="AS56" s="268">
        <f t="shared" si="9"/>
        <v>5.4</v>
      </c>
    </row>
    <row r="57" spans="1:46" s="212" customFormat="1" ht="11.1" customHeight="1" x14ac:dyDescent="0.25">
      <c r="A57" s="666">
        <v>51</v>
      </c>
      <c r="B57" s="244"/>
      <c r="C57" s="274" t="s">
        <v>145</v>
      </c>
      <c r="D57" s="2879" t="str">
        <f>ROMAN(AP57,0)</f>
        <v>I</v>
      </c>
      <c r="E57" s="2880"/>
      <c r="F57" s="3230"/>
      <c r="G57" s="255"/>
      <c r="H57" s="248"/>
      <c r="I57" s="2849"/>
      <c r="J57" s="2850"/>
      <c r="K57" s="2851"/>
      <c r="L57" s="2851"/>
      <c r="M57" s="2851"/>
      <c r="N57" s="2851"/>
      <c r="O57" s="2851"/>
      <c r="P57" s="2851"/>
      <c r="Q57" s="2851"/>
      <c r="R57" s="2851"/>
      <c r="S57" s="2851"/>
      <c r="T57" s="2851"/>
      <c r="U57" s="2851"/>
      <c r="V57" s="2851"/>
      <c r="W57" s="261"/>
      <c r="X57" s="2852"/>
      <c r="Y57" s="2853"/>
      <c r="Z57" s="2854"/>
      <c r="AA57" s="262"/>
      <c r="AB57" s="2855"/>
      <c r="AC57" s="263"/>
      <c r="AD57" s="2856"/>
      <c r="AE57" s="2857">
        <v>1</v>
      </c>
      <c r="AF57" s="2858">
        <v>3</v>
      </c>
      <c r="AG57" s="2857">
        <v>4</v>
      </c>
      <c r="AH57" s="2858">
        <v>1</v>
      </c>
      <c r="AI57" s="2858"/>
      <c r="AJ57" s="2857"/>
      <c r="AK57" s="2857"/>
      <c r="AL57" s="2857"/>
      <c r="AM57" s="2857"/>
      <c r="AN57" s="2859"/>
      <c r="AO57" s="2860">
        <f t="shared" si="12"/>
        <v>9</v>
      </c>
      <c r="AP57" s="2861">
        <v>1</v>
      </c>
      <c r="AQ57" s="2857">
        <v>71</v>
      </c>
      <c r="AR57" s="2878">
        <f t="shared" si="8"/>
        <v>71</v>
      </c>
      <c r="AS57" s="264">
        <f t="shared" si="9"/>
        <v>7.8888888888888893</v>
      </c>
    </row>
    <row r="58" spans="1:46" s="212" customFormat="1" ht="11.1" customHeight="1" x14ac:dyDescent="0.25">
      <c r="A58" s="666">
        <v>52</v>
      </c>
      <c r="B58" s="237"/>
      <c r="C58" s="259" t="s">
        <v>1</v>
      </c>
      <c r="D58" s="2846"/>
      <c r="E58" s="2746"/>
      <c r="F58" s="2951"/>
      <c r="G58" s="2877"/>
      <c r="H58" s="248"/>
      <c r="I58" s="2849"/>
      <c r="J58" s="2850"/>
      <c r="K58" s="2851"/>
      <c r="L58" s="2851"/>
      <c r="M58" s="2851"/>
      <c r="N58" s="2851"/>
      <c r="O58" s="2851"/>
      <c r="P58" s="2851"/>
      <c r="Q58" s="2851"/>
      <c r="R58" s="2851"/>
      <c r="S58" s="2851"/>
      <c r="T58" s="2851"/>
      <c r="U58" s="2851"/>
      <c r="V58" s="2851"/>
      <c r="W58" s="261"/>
      <c r="X58" s="2852"/>
      <c r="Y58" s="2853"/>
      <c r="Z58" s="2854"/>
      <c r="AA58" s="262"/>
      <c r="AB58" s="2855"/>
      <c r="AC58" s="263"/>
      <c r="AD58" s="2856">
        <v>2</v>
      </c>
      <c r="AE58" s="2857">
        <v>6</v>
      </c>
      <c r="AF58" s="2858"/>
      <c r="AG58" s="2858"/>
      <c r="AH58" s="2858">
        <v>1</v>
      </c>
      <c r="AI58" s="2858"/>
      <c r="AJ58" s="2857"/>
      <c r="AK58" s="2857"/>
      <c r="AL58" s="2857"/>
      <c r="AM58" s="2857"/>
      <c r="AN58" s="2859"/>
      <c r="AO58" s="2860">
        <f t="shared" si="12"/>
        <v>9</v>
      </c>
      <c r="AP58" s="2861"/>
      <c r="AQ58" s="2857">
        <v>45</v>
      </c>
      <c r="AR58" s="2878">
        <f t="shared" si="8"/>
        <v>45</v>
      </c>
      <c r="AS58" s="264">
        <f t="shared" si="9"/>
        <v>5</v>
      </c>
      <c r="AT58" s="254"/>
    </row>
    <row r="59" spans="1:46" s="254" customFormat="1" ht="11.1" customHeight="1" x14ac:dyDescent="0.25">
      <c r="A59" s="666">
        <v>53</v>
      </c>
      <c r="B59" s="244"/>
      <c r="C59" s="278" t="s">
        <v>11</v>
      </c>
      <c r="D59" s="2846"/>
      <c r="E59" s="3122"/>
      <c r="F59" s="3233"/>
      <c r="G59" s="790"/>
      <c r="H59" s="251"/>
      <c r="I59" s="2902"/>
      <c r="J59" s="2903"/>
      <c r="K59" s="2904"/>
      <c r="L59" s="2904"/>
      <c r="M59" s="2904"/>
      <c r="N59" s="2904"/>
      <c r="O59" s="2904"/>
      <c r="P59" s="2904"/>
      <c r="Q59" s="2904"/>
      <c r="R59" s="2904"/>
      <c r="S59" s="2904"/>
      <c r="T59" s="2904"/>
      <c r="U59" s="2904"/>
      <c r="V59" s="2904"/>
      <c r="W59" s="2906"/>
      <c r="X59" s="2907"/>
      <c r="Y59" s="2908"/>
      <c r="Z59" s="2909"/>
      <c r="AA59" s="2910"/>
      <c r="AB59" s="2890"/>
      <c r="AC59" s="940"/>
      <c r="AD59" s="2911">
        <v>3</v>
      </c>
      <c r="AE59" s="2912">
        <v>2</v>
      </c>
      <c r="AF59" s="2913">
        <v>3</v>
      </c>
      <c r="AG59" s="2913"/>
      <c r="AH59" s="2913"/>
      <c r="AI59" s="2913"/>
      <c r="AJ59" s="2912"/>
      <c r="AK59" s="2912"/>
      <c r="AL59" s="2912"/>
      <c r="AM59" s="2912"/>
      <c r="AN59" s="3341"/>
      <c r="AO59" s="2895">
        <f t="shared" si="12"/>
        <v>8</v>
      </c>
      <c r="AP59" s="2914"/>
      <c r="AQ59" s="2912">
        <v>61</v>
      </c>
      <c r="AR59" s="2915">
        <f t="shared" si="8"/>
        <v>61</v>
      </c>
      <c r="AS59" s="2916">
        <f t="shared" si="9"/>
        <v>7.625</v>
      </c>
    </row>
    <row r="60" spans="1:46" s="254" customFormat="1" ht="11.1" customHeight="1" x14ac:dyDescent="0.25">
      <c r="A60" s="666">
        <v>54</v>
      </c>
      <c r="B60" s="253"/>
      <c r="C60" s="3342" t="s">
        <v>197</v>
      </c>
      <c r="D60" s="2946" t="str">
        <f>ROMAN(AP60,0)</f>
        <v>I</v>
      </c>
      <c r="E60" s="3343"/>
      <c r="F60" s="3344"/>
      <c r="G60" s="3345"/>
      <c r="H60" s="248"/>
      <c r="I60" s="2902"/>
      <c r="J60" s="2903"/>
      <c r="K60" s="2905"/>
      <c r="L60" s="2904"/>
      <c r="M60" s="2904"/>
      <c r="N60" s="2905"/>
      <c r="O60" s="2904"/>
      <c r="P60" s="2904"/>
      <c r="Q60" s="2905"/>
      <c r="R60" s="2904"/>
      <c r="S60" s="2904"/>
      <c r="T60" s="2904"/>
      <c r="U60" s="2904"/>
      <c r="V60" s="2905"/>
      <c r="W60" s="3346"/>
      <c r="X60" s="2907"/>
      <c r="Y60" s="2908"/>
      <c r="Z60" s="2909"/>
      <c r="AA60" s="2910"/>
      <c r="AB60" s="2890"/>
      <c r="AC60" s="940"/>
      <c r="AD60" s="2911">
        <v>3</v>
      </c>
      <c r="AE60" s="2912">
        <v>5</v>
      </c>
      <c r="AF60" s="2913"/>
      <c r="AG60" s="2913"/>
      <c r="AH60" s="2913"/>
      <c r="AI60" s="2913"/>
      <c r="AJ60" s="2912"/>
      <c r="AK60" s="2912"/>
      <c r="AL60" s="2912"/>
      <c r="AM60" s="2912"/>
      <c r="AN60" s="2874"/>
      <c r="AO60" s="2860">
        <f t="shared" si="12"/>
        <v>8</v>
      </c>
      <c r="AP60" s="2914">
        <v>1</v>
      </c>
      <c r="AQ60" s="3347">
        <v>61</v>
      </c>
      <c r="AR60" s="2915">
        <f t="shared" si="8"/>
        <v>61</v>
      </c>
      <c r="AS60" s="2916">
        <f t="shared" si="9"/>
        <v>7.625</v>
      </c>
    </row>
    <row r="61" spans="1:46" s="254" customFormat="1" ht="11.1" customHeight="1" x14ac:dyDescent="0.25">
      <c r="A61" s="666">
        <v>55</v>
      </c>
      <c r="B61" s="244"/>
      <c r="C61" s="634" t="s">
        <v>195</v>
      </c>
      <c r="D61" s="3348" t="str">
        <f>ROMAN(AP61,0)</f>
        <v>I</v>
      </c>
      <c r="E61" s="3349"/>
      <c r="F61" s="3350" t="s">
        <v>156</v>
      </c>
      <c r="G61" s="265"/>
      <c r="H61" s="248"/>
      <c r="I61" s="2864"/>
      <c r="J61" s="2865"/>
      <c r="K61" s="2866"/>
      <c r="L61" s="2866"/>
      <c r="M61" s="2866"/>
      <c r="N61" s="2866"/>
      <c r="O61" s="2920"/>
      <c r="P61" s="2920"/>
      <c r="Q61" s="2866"/>
      <c r="R61" s="2920"/>
      <c r="S61" s="2866"/>
      <c r="T61" s="2866"/>
      <c r="U61" s="2866"/>
      <c r="V61" s="2866"/>
      <c r="W61" s="266"/>
      <c r="X61" s="2867"/>
      <c r="Y61" s="2868"/>
      <c r="Z61" s="2869"/>
      <c r="AA61" s="2870"/>
      <c r="AB61" s="2855"/>
      <c r="AC61" s="267"/>
      <c r="AD61" s="2871">
        <v>1</v>
      </c>
      <c r="AE61" s="2872">
        <v>4</v>
      </c>
      <c r="AF61" s="2873">
        <v>2</v>
      </c>
      <c r="AG61" s="2873">
        <v>1</v>
      </c>
      <c r="AH61" s="2873"/>
      <c r="AI61" s="2873"/>
      <c r="AJ61" s="2872"/>
      <c r="AK61" s="2872"/>
      <c r="AL61" s="2872"/>
      <c r="AM61" s="2872"/>
      <c r="AN61" s="2921"/>
      <c r="AO61" s="2860">
        <f t="shared" si="12"/>
        <v>8</v>
      </c>
      <c r="AP61" s="2875">
        <v>1</v>
      </c>
      <c r="AQ61" s="2872">
        <v>52</v>
      </c>
      <c r="AR61" s="2876">
        <f t="shared" si="8"/>
        <v>52</v>
      </c>
      <c r="AS61" s="268">
        <f t="shared" si="9"/>
        <v>6.5</v>
      </c>
    </row>
    <row r="62" spans="1:46" s="254" customFormat="1" ht="11.1" customHeight="1" x14ac:dyDescent="0.25">
      <c r="A62" s="666">
        <v>56</v>
      </c>
      <c r="B62" s="244"/>
      <c r="C62" s="3351" t="s">
        <v>238</v>
      </c>
      <c r="D62" s="2999" t="str">
        <f>ROMAN(AP62,0)</f>
        <v>I</v>
      </c>
      <c r="E62" s="3352"/>
      <c r="F62" s="3353"/>
      <c r="G62" s="2787"/>
      <c r="H62" s="238"/>
      <c r="I62" s="2973"/>
      <c r="J62" s="3354"/>
      <c r="K62" s="2957"/>
      <c r="L62" s="2957"/>
      <c r="M62" s="2957"/>
      <c r="N62" s="2957"/>
      <c r="O62" s="2957"/>
      <c r="P62" s="2957"/>
      <c r="Q62" s="2957"/>
      <c r="R62" s="2957"/>
      <c r="S62" s="2957"/>
      <c r="T62" s="2957"/>
      <c r="U62" s="2957"/>
      <c r="V62" s="2957"/>
      <c r="W62" s="2837"/>
      <c r="X62" s="2838"/>
      <c r="Y62" s="2792"/>
      <c r="Z62" s="2793"/>
      <c r="AA62" s="2794"/>
      <c r="AB62" s="2795"/>
      <c r="AC62" s="2796"/>
      <c r="AD62" s="3355"/>
      <c r="AE62" s="3356">
        <v>4</v>
      </c>
      <c r="AF62" s="3357"/>
      <c r="AG62" s="3357">
        <v>1</v>
      </c>
      <c r="AH62" s="3357">
        <v>2</v>
      </c>
      <c r="AI62" s="3357"/>
      <c r="AJ62" s="3357">
        <v>1</v>
      </c>
      <c r="AK62" s="3356"/>
      <c r="AL62" s="3356"/>
      <c r="AM62" s="3356"/>
      <c r="AN62" s="3358"/>
      <c r="AO62" s="2939">
        <f t="shared" si="12"/>
        <v>8</v>
      </c>
      <c r="AP62" s="3359">
        <v>1</v>
      </c>
      <c r="AQ62" s="3356">
        <v>50</v>
      </c>
      <c r="AR62" s="3360">
        <f t="shared" si="8"/>
        <v>50</v>
      </c>
      <c r="AS62" s="2803">
        <f t="shared" si="9"/>
        <v>6.25</v>
      </c>
    </row>
    <row r="63" spans="1:46" s="254" customFormat="1" ht="11.1" customHeight="1" x14ac:dyDescent="0.25">
      <c r="A63" s="666">
        <v>57</v>
      </c>
      <c r="B63" s="253"/>
      <c r="C63" s="259" t="s">
        <v>8</v>
      </c>
      <c r="D63" s="2745"/>
      <c r="E63" s="2746"/>
      <c r="F63" s="2951"/>
      <c r="G63" s="273"/>
      <c r="H63" s="2942"/>
      <c r="I63" s="2849"/>
      <c r="J63" s="2850"/>
      <c r="K63" s="2851"/>
      <c r="L63" s="2851"/>
      <c r="M63" s="2851"/>
      <c r="N63" s="2851"/>
      <c r="O63" s="2851"/>
      <c r="P63" s="2851"/>
      <c r="Q63" s="2851"/>
      <c r="R63" s="2851"/>
      <c r="S63" s="2851"/>
      <c r="T63" s="2851"/>
      <c r="U63" s="2851"/>
      <c r="V63" s="2851"/>
      <c r="W63" s="261"/>
      <c r="X63" s="2852"/>
      <c r="Y63" s="2853"/>
      <c r="Z63" s="2854"/>
      <c r="AA63" s="2943"/>
      <c r="AB63" s="2855"/>
      <c r="AC63" s="263"/>
      <c r="AD63" s="2856"/>
      <c r="AE63" s="2857">
        <v>5</v>
      </c>
      <c r="AF63" s="2858"/>
      <c r="AG63" s="2858">
        <v>1</v>
      </c>
      <c r="AH63" s="2858">
        <v>1</v>
      </c>
      <c r="AI63" s="2858"/>
      <c r="AJ63" s="2857"/>
      <c r="AK63" s="2857"/>
      <c r="AL63" s="2857"/>
      <c r="AM63" s="2857"/>
      <c r="AN63" s="2859"/>
      <c r="AO63" s="2860">
        <f t="shared" si="12"/>
        <v>7</v>
      </c>
      <c r="AP63" s="2944"/>
      <c r="AQ63" s="2857">
        <v>34</v>
      </c>
      <c r="AR63" s="2862">
        <f t="shared" si="8"/>
        <v>34</v>
      </c>
      <c r="AS63" s="264">
        <f t="shared" si="9"/>
        <v>4.8571428571428568</v>
      </c>
    </row>
    <row r="64" spans="1:46" s="254" customFormat="1" ht="11.1" customHeight="1" x14ac:dyDescent="0.25">
      <c r="A64" s="666">
        <v>58</v>
      </c>
      <c r="B64" s="253"/>
      <c r="C64" s="274" t="s">
        <v>224</v>
      </c>
      <c r="D64" s="2917" t="str">
        <f>ROMAN(AP64,0)</f>
        <v>I</v>
      </c>
      <c r="E64" s="2880"/>
      <c r="F64" s="3230"/>
      <c r="G64" s="265"/>
      <c r="H64" s="245"/>
      <c r="I64" s="2864"/>
      <c r="J64" s="2865"/>
      <c r="K64" s="2866"/>
      <c r="L64" s="2866"/>
      <c r="M64" s="2866"/>
      <c r="N64" s="2866"/>
      <c r="O64" s="2866"/>
      <c r="P64" s="2866"/>
      <c r="Q64" s="2866"/>
      <c r="R64" s="2866"/>
      <c r="S64" s="2920"/>
      <c r="T64" s="2866"/>
      <c r="U64" s="2866"/>
      <c r="V64" s="2866"/>
      <c r="W64" s="266"/>
      <c r="X64" s="2867"/>
      <c r="Y64" s="2868"/>
      <c r="Z64" s="2869"/>
      <c r="AA64" s="2870"/>
      <c r="AB64" s="2855"/>
      <c r="AC64" s="267"/>
      <c r="AD64" s="2871"/>
      <c r="AE64" s="2872"/>
      <c r="AF64" s="2873">
        <v>2</v>
      </c>
      <c r="AG64" s="2873">
        <v>4</v>
      </c>
      <c r="AH64" s="2873"/>
      <c r="AI64" s="2873"/>
      <c r="AJ64" s="2872"/>
      <c r="AK64" s="2872"/>
      <c r="AL64" s="2872"/>
      <c r="AM64" s="2872"/>
      <c r="AN64" s="2874"/>
      <c r="AO64" s="2860">
        <f t="shared" si="12"/>
        <v>6</v>
      </c>
      <c r="AP64" s="2949">
        <v>1</v>
      </c>
      <c r="AQ64" s="2872">
        <v>41</v>
      </c>
      <c r="AR64" s="2950">
        <f t="shared" si="8"/>
        <v>41</v>
      </c>
      <c r="AS64" s="268">
        <f t="shared" si="9"/>
        <v>6.833333333333333</v>
      </c>
    </row>
    <row r="65" spans="1:46" s="254" customFormat="1" ht="11.1" customHeight="1" x14ac:dyDescent="0.25">
      <c r="A65" s="666">
        <v>59</v>
      </c>
      <c r="B65" s="253"/>
      <c r="C65" s="259" t="s">
        <v>36</v>
      </c>
      <c r="D65" s="2846" t="str">
        <f>ROMAN(AP65,0)</f>
        <v/>
      </c>
      <c r="E65" s="2746"/>
      <c r="F65" s="2951"/>
      <c r="G65" s="260"/>
      <c r="H65" s="2945"/>
      <c r="I65" s="2849"/>
      <c r="J65" s="2850"/>
      <c r="K65" s="2851"/>
      <c r="L65" s="2851"/>
      <c r="M65" s="2886"/>
      <c r="N65" s="2851"/>
      <c r="O65" s="2886"/>
      <c r="P65" s="2886"/>
      <c r="Q65" s="2851"/>
      <c r="R65" s="2886"/>
      <c r="S65" s="2851"/>
      <c r="T65" s="2851"/>
      <c r="U65" s="2851"/>
      <c r="V65" s="2851"/>
      <c r="W65" s="261"/>
      <c r="X65" s="2852"/>
      <c r="Y65" s="2853"/>
      <c r="Z65" s="2854"/>
      <c r="AA65" s="2943"/>
      <c r="AB65" s="2855"/>
      <c r="AC65" s="263"/>
      <c r="AD65" s="2856"/>
      <c r="AE65" s="2857"/>
      <c r="AF65" s="2857">
        <v>1</v>
      </c>
      <c r="AG65" s="2857"/>
      <c r="AH65" s="2858">
        <v>3</v>
      </c>
      <c r="AI65" s="2858">
        <v>2</v>
      </c>
      <c r="AJ65" s="2857"/>
      <c r="AK65" s="2857"/>
      <c r="AL65" s="2857"/>
      <c r="AM65" s="2857"/>
      <c r="AN65" s="2859"/>
      <c r="AO65" s="2860">
        <f t="shared" si="12"/>
        <v>6</v>
      </c>
      <c r="AP65" s="2944"/>
      <c r="AQ65" s="2857">
        <v>29</v>
      </c>
      <c r="AR65" s="2862">
        <f t="shared" si="8"/>
        <v>29</v>
      </c>
      <c r="AS65" s="236">
        <f t="shared" si="9"/>
        <v>4.833333333333333</v>
      </c>
    </row>
    <row r="66" spans="1:46" s="254" customFormat="1" ht="11.1" customHeight="1" x14ac:dyDescent="0.25">
      <c r="A66" s="666">
        <v>60</v>
      </c>
      <c r="B66" s="253"/>
      <c r="C66" s="259" t="s">
        <v>6</v>
      </c>
      <c r="D66" s="2846"/>
      <c r="E66" s="2746"/>
      <c r="F66" s="2951"/>
      <c r="G66" s="271"/>
      <c r="H66" s="245"/>
      <c r="I66" s="2864"/>
      <c r="J66" s="2865"/>
      <c r="K66" s="2866"/>
      <c r="L66" s="2866"/>
      <c r="M66" s="2904"/>
      <c r="N66" s="2866"/>
      <c r="O66" s="2904"/>
      <c r="P66" s="2904"/>
      <c r="Q66" s="2866"/>
      <c r="R66" s="2904"/>
      <c r="S66" s="2866"/>
      <c r="T66" s="2866"/>
      <c r="U66" s="2866"/>
      <c r="V66" s="2866"/>
      <c r="W66" s="266"/>
      <c r="X66" s="2867"/>
      <c r="Y66" s="2868"/>
      <c r="Z66" s="2869"/>
      <c r="AA66" s="2870"/>
      <c r="AB66" s="2855"/>
      <c r="AC66" s="267"/>
      <c r="AD66" s="2871"/>
      <c r="AE66" s="2872">
        <v>5</v>
      </c>
      <c r="AF66" s="2873"/>
      <c r="AG66" s="2873"/>
      <c r="AH66" s="2873"/>
      <c r="AI66" s="2873"/>
      <c r="AJ66" s="2872"/>
      <c r="AK66" s="2872"/>
      <c r="AL66" s="2872"/>
      <c r="AM66" s="2872"/>
      <c r="AN66" s="2874"/>
      <c r="AO66" s="2860">
        <f t="shared" si="12"/>
        <v>5</v>
      </c>
      <c r="AP66" s="2949"/>
      <c r="AQ66" s="2873">
        <v>14</v>
      </c>
      <c r="AR66" s="2950">
        <f t="shared" si="8"/>
        <v>14</v>
      </c>
      <c r="AS66" s="268">
        <f t="shared" si="9"/>
        <v>2.8</v>
      </c>
    </row>
    <row r="67" spans="1:46" s="254" customFormat="1" ht="11.1" customHeight="1" x14ac:dyDescent="0.25">
      <c r="A67" s="666">
        <v>61</v>
      </c>
      <c r="B67" s="244"/>
      <c r="C67" s="259" t="s">
        <v>37</v>
      </c>
      <c r="D67" s="2846" t="str">
        <f>ROMAN(AP67,0)</f>
        <v/>
      </c>
      <c r="E67" s="2746"/>
      <c r="F67" s="2951"/>
      <c r="G67" s="265"/>
      <c r="H67" s="245"/>
      <c r="I67" s="2849"/>
      <c r="J67" s="2850"/>
      <c r="K67" s="2851"/>
      <c r="L67" s="2851"/>
      <c r="M67" s="2886"/>
      <c r="N67" s="2851"/>
      <c r="O67" s="2886"/>
      <c r="P67" s="2886"/>
      <c r="Q67" s="2851"/>
      <c r="R67" s="2886"/>
      <c r="S67" s="2851"/>
      <c r="T67" s="2851"/>
      <c r="U67" s="2851"/>
      <c r="V67" s="2851"/>
      <c r="W67" s="261"/>
      <c r="X67" s="2852"/>
      <c r="Y67" s="2636"/>
      <c r="Z67" s="2637"/>
      <c r="AA67" s="262"/>
      <c r="AB67" s="2855"/>
      <c r="AC67" s="267"/>
      <c r="AD67" s="2856"/>
      <c r="AE67" s="2857"/>
      <c r="AF67" s="2858">
        <v>2</v>
      </c>
      <c r="AG67" s="2858">
        <v>1</v>
      </c>
      <c r="AH67" s="2858"/>
      <c r="AI67" s="2858"/>
      <c r="AJ67" s="2857">
        <v>1</v>
      </c>
      <c r="AK67" s="2857"/>
      <c r="AL67" s="2857"/>
      <c r="AM67" s="2857"/>
      <c r="AN67" s="2859"/>
      <c r="AO67" s="2860">
        <f t="shared" si="12"/>
        <v>4</v>
      </c>
      <c r="AP67" s="2944"/>
      <c r="AQ67" s="2858">
        <v>28</v>
      </c>
      <c r="AR67" s="2862">
        <f t="shared" si="8"/>
        <v>28</v>
      </c>
      <c r="AS67" s="268">
        <f t="shared" si="9"/>
        <v>7</v>
      </c>
    </row>
    <row r="68" spans="1:46" s="254" customFormat="1" ht="11.1" customHeight="1" x14ac:dyDescent="0.25">
      <c r="A68" s="666">
        <v>62</v>
      </c>
      <c r="B68" s="253"/>
      <c r="C68" s="259" t="s">
        <v>63</v>
      </c>
      <c r="D68" s="2846" t="str">
        <f>ROMAN(AP68,0)</f>
        <v/>
      </c>
      <c r="E68" s="2746"/>
      <c r="F68" s="2951"/>
      <c r="G68" s="275"/>
      <c r="H68" s="245"/>
      <c r="I68" s="2849"/>
      <c r="J68" s="2850"/>
      <c r="K68" s="2851"/>
      <c r="L68" s="2851"/>
      <c r="M68" s="2886"/>
      <c r="N68" s="2851"/>
      <c r="O68" s="2886"/>
      <c r="P68" s="2886"/>
      <c r="Q68" s="2851"/>
      <c r="R68" s="2886"/>
      <c r="S68" s="2851"/>
      <c r="T68" s="2851"/>
      <c r="U68" s="2851"/>
      <c r="V68" s="2851"/>
      <c r="W68" s="261"/>
      <c r="X68" s="2852"/>
      <c r="Y68" s="2636"/>
      <c r="Z68" s="2637"/>
      <c r="AA68" s="262"/>
      <c r="AB68" s="2855"/>
      <c r="AC68" s="263"/>
      <c r="AD68" s="2856"/>
      <c r="AE68" s="2857"/>
      <c r="AF68" s="2858"/>
      <c r="AG68" s="2858">
        <v>2</v>
      </c>
      <c r="AH68" s="2858">
        <v>1</v>
      </c>
      <c r="AI68" s="2858"/>
      <c r="AJ68" s="2857">
        <v>1</v>
      </c>
      <c r="AK68" s="2857"/>
      <c r="AL68" s="2857"/>
      <c r="AM68" s="2857"/>
      <c r="AN68" s="2859"/>
      <c r="AO68" s="2860">
        <f t="shared" si="12"/>
        <v>4</v>
      </c>
      <c r="AP68" s="2944"/>
      <c r="AQ68" s="2858">
        <v>7</v>
      </c>
      <c r="AR68" s="2862">
        <f t="shared" si="8"/>
        <v>7</v>
      </c>
      <c r="AS68" s="236">
        <f t="shared" si="9"/>
        <v>1.75</v>
      </c>
    </row>
    <row r="69" spans="1:46" s="254" customFormat="1" ht="11.1" customHeight="1" x14ac:dyDescent="0.25">
      <c r="A69" s="666">
        <v>63</v>
      </c>
      <c r="B69" s="253"/>
      <c r="C69" s="259" t="s">
        <v>60</v>
      </c>
      <c r="D69" s="2745"/>
      <c r="E69" s="2746"/>
      <c r="F69" s="2951"/>
      <c r="G69" s="265"/>
      <c r="H69" s="3361"/>
      <c r="I69" s="2864"/>
      <c r="J69" s="2865"/>
      <c r="K69" s="2866"/>
      <c r="L69" s="2866"/>
      <c r="M69" s="2851"/>
      <c r="N69" s="2866"/>
      <c r="O69" s="2866"/>
      <c r="P69" s="2866"/>
      <c r="Q69" s="2866"/>
      <c r="R69" s="2866"/>
      <c r="S69" s="2866"/>
      <c r="T69" s="2866"/>
      <c r="U69" s="2866"/>
      <c r="V69" s="2866"/>
      <c r="W69" s="266"/>
      <c r="X69" s="2867"/>
      <c r="Y69" s="2868"/>
      <c r="Z69" s="2869"/>
      <c r="AA69" s="2870"/>
      <c r="AB69" s="2855"/>
      <c r="AC69" s="267"/>
      <c r="AD69" s="2871"/>
      <c r="AE69" s="2872"/>
      <c r="AF69" s="2873"/>
      <c r="AG69" s="2873">
        <v>3</v>
      </c>
      <c r="AH69" s="2873"/>
      <c r="AI69" s="2873"/>
      <c r="AJ69" s="2872"/>
      <c r="AK69" s="2872"/>
      <c r="AL69" s="2872"/>
      <c r="AM69" s="2872"/>
      <c r="AN69" s="2874"/>
      <c r="AO69" s="2860">
        <f t="shared" si="12"/>
        <v>3</v>
      </c>
      <c r="AP69" s="2949"/>
      <c r="AQ69" s="2873">
        <v>11</v>
      </c>
      <c r="AR69" s="2950">
        <f t="shared" si="8"/>
        <v>11</v>
      </c>
      <c r="AS69" s="268">
        <f t="shared" si="9"/>
        <v>3.6666666666666665</v>
      </c>
    </row>
    <row r="70" spans="1:46" s="254" customFormat="1" ht="11.1" customHeight="1" x14ac:dyDescent="0.25">
      <c r="A70" s="666">
        <v>64</v>
      </c>
      <c r="B70" s="253"/>
      <c r="C70" s="257" t="s">
        <v>5</v>
      </c>
      <c r="D70" s="3325"/>
      <c r="E70" s="3221"/>
      <c r="F70" s="3222"/>
      <c r="G70" s="3362"/>
      <c r="H70" s="245"/>
      <c r="I70" s="3363"/>
      <c r="J70" s="3364"/>
      <c r="K70" s="3365"/>
      <c r="L70" s="3365"/>
      <c r="M70" s="2957"/>
      <c r="N70" s="3365"/>
      <c r="O70" s="2927"/>
      <c r="P70" s="2927"/>
      <c r="Q70" s="3365"/>
      <c r="R70" s="2927"/>
      <c r="S70" s="3365"/>
      <c r="T70" s="3365"/>
      <c r="U70" s="3365"/>
      <c r="V70" s="3365"/>
      <c r="W70" s="3366"/>
      <c r="X70" s="3367"/>
      <c r="Y70" s="3368"/>
      <c r="Z70" s="3369"/>
      <c r="AA70" s="3370"/>
      <c r="AB70" s="2961"/>
      <c r="AC70" s="3371"/>
      <c r="AD70" s="3372">
        <v>1</v>
      </c>
      <c r="AE70" s="3373">
        <v>2</v>
      </c>
      <c r="AF70" s="3374"/>
      <c r="AG70" s="3374"/>
      <c r="AH70" s="3374"/>
      <c r="AI70" s="3374"/>
      <c r="AJ70" s="3373"/>
      <c r="AK70" s="3373"/>
      <c r="AL70" s="3373"/>
      <c r="AM70" s="3373"/>
      <c r="AN70" s="3375"/>
      <c r="AO70" s="2843">
        <f t="shared" si="12"/>
        <v>3</v>
      </c>
      <c r="AP70" s="3376"/>
      <c r="AQ70" s="3374">
        <v>8</v>
      </c>
      <c r="AR70" s="3377">
        <f t="shared" si="8"/>
        <v>8</v>
      </c>
      <c r="AS70" s="3378">
        <f t="shared" si="9"/>
        <v>2.6666666666666665</v>
      </c>
    </row>
    <row r="71" spans="1:46" s="254" customFormat="1" ht="11.1" customHeight="1" x14ac:dyDescent="0.25">
      <c r="A71" s="666">
        <v>65</v>
      </c>
      <c r="B71" s="253"/>
      <c r="C71" s="259" t="s">
        <v>31</v>
      </c>
      <c r="D71" s="2745"/>
      <c r="E71" s="2746"/>
      <c r="F71" s="2951"/>
      <c r="G71" s="277"/>
      <c r="H71" s="245"/>
      <c r="I71" s="2849"/>
      <c r="J71" s="2850"/>
      <c r="K71" s="2851"/>
      <c r="L71" s="2964"/>
      <c r="M71" s="2965"/>
      <c r="N71" s="2851"/>
      <c r="O71" s="2886"/>
      <c r="P71" s="2965"/>
      <c r="Q71" s="2851"/>
      <c r="R71" s="2965"/>
      <c r="S71" s="2964"/>
      <c r="T71" s="2964"/>
      <c r="U71" s="2851"/>
      <c r="V71" s="2964"/>
      <c r="W71" s="261"/>
      <c r="X71" s="2852"/>
      <c r="Y71" s="2853"/>
      <c r="Z71" s="2854"/>
      <c r="AA71" s="2943"/>
      <c r="AB71" s="2855"/>
      <c r="AC71" s="263"/>
      <c r="AD71" s="2856"/>
      <c r="AE71" s="2857">
        <v>2</v>
      </c>
      <c r="AF71" s="2858"/>
      <c r="AG71" s="2858"/>
      <c r="AH71" s="2858">
        <v>1</v>
      </c>
      <c r="AI71" s="2858"/>
      <c r="AJ71" s="2857"/>
      <c r="AK71" s="2857"/>
      <c r="AL71" s="2857"/>
      <c r="AM71" s="2857"/>
      <c r="AN71" s="2859"/>
      <c r="AO71" s="2860">
        <f t="shared" si="12"/>
        <v>3</v>
      </c>
      <c r="AP71" s="2944"/>
      <c r="AQ71" s="2858">
        <v>16</v>
      </c>
      <c r="AR71" s="2862">
        <f t="shared" ref="AR71:AR103" si="14">AQ71+X71</f>
        <v>16</v>
      </c>
      <c r="AS71" s="264">
        <f t="shared" ref="AS71:AS103" si="15">AR71/AO71</f>
        <v>5.333333333333333</v>
      </c>
    </row>
    <row r="72" spans="1:46" s="254" customFormat="1" ht="11.1" customHeight="1" x14ac:dyDescent="0.25">
      <c r="A72" s="666">
        <v>66</v>
      </c>
      <c r="B72" s="253"/>
      <c r="C72" s="269" t="s">
        <v>144</v>
      </c>
      <c r="D72" s="2917" t="str">
        <f>ROMAN(AP72,0)</f>
        <v>I</v>
      </c>
      <c r="E72" s="3227"/>
      <c r="F72" s="2881"/>
      <c r="G72" s="255"/>
      <c r="H72" s="238"/>
      <c r="I72" s="2849"/>
      <c r="J72" s="2850"/>
      <c r="K72" s="2964"/>
      <c r="L72" s="2964"/>
      <c r="M72" s="2965"/>
      <c r="N72" s="2964"/>
      <c r="O72" s="2886"/>
      <c r="P72" s="2965"/>
      <c r="Q72" s="2964"/>
      <c r="R72" s="2965"/>
      <c r="S72" s="2964"/>
      <c r="T72" s="2964"/>
      <c r="U72" s="2964"/>
      <c r="V72" s="2964"/>
      <c r="W72" s="270"/>
      <c r="X72" s="2852"/>
      <c r="Y72" s="2636"/>
      <c r="Z72" s="2637"/>
      <c r="AA72" s="241"/>
      <c r="AB72" s="2638"/>
      <c r="AC72" s="242"/>
      <c r="AD72" s="2856"/>
      <c r="AE72" s="2857"/>
      <c r="AF72" s="2858"/>
      <c r="AG72" s="2858">
        <v>1</v>
      </c>
      <c r="AH72" s="2858">
        <v>1</v>
      </c>
      <c r="AI72" s="2858">
        <v>1</v>
      </c>
      <c r="AJ72" s="2857"/>
      <c r="AK72" s="2857"/>
      <c r="AL72" s="2857"/>
      <c r="AM72" s="2857"/>
      <c r="AN72" s="2859"/>
      <c r="AO72" s="2860">
        <f t="shared" si="12"/>
        <v>3</v>
      </c>
      <c r="AP72" s="2944">
        <v>1</v>
      </c>
      <c r="AQ72" s="2858">
        <v>19</v>
      </c>
      <c r="AR72" s="2862">
        <f t="shared" si="14"/>
        <v>19</v>
      </c>
      <c r="AS72" s="236">
        <f t="shared" si="15"/>
        <v>6.333333333333333</v>
      </c>
    </row>
    <row r="73" spans="1:46" s="254" customFormat="1" ht="11.1" customHeight="1" x14ac:dyDescent="0.25">
      <c r="A73" s="666">
        <v>67</v>
      </c>
      <c r="B73" s="253"/>
      <c r="C73" s="259" t="s">
        <v>160</v>
      </c>
      <c r="D73" s="2745" t="str">
        <f>ROMAN(AP73,0)</f>
        <v/>
      </c>
      <c r="E73" s="2746"/>
      <c r="F73" s="2951"/>
      <c r="G73" s="265"/>
      <c r="H73" s="238"/>
      <c r="I73" s="2849"/>
      <c r="J73" s="2850"/>
      <c r="K73" s="2851"/>
      <c r="L73" s="2964"/>
      <c r="M73" s="2965"/>
      <c r="N73" s="2851"/>
      <c r="O73" s="2886"/>
      <c r="P73" s="2965"/>
      <c r="Q73" s="2851"/>
      <c r="R73" s="2965"/>
      <c r="S73" s="2964"/>
      <c r="T73" s="2964"/>
      <c r="U73" s="2851"/>
      <c r="V73" s="2964"/>
      <c r="W73" s="261"/>
      <c r="X73" s="2852"/>
      <c r="Y73" s="2636"/>
      <c r="Z73" s="2637"/>
      <c r="AA73" s="262"/>
      <c r="AB73" s="2968"/>
      <c r="AC73" s="242"/>
      <c r="AD73" s="2856"/>
      <c r="AE73" s="2857"/>
      <c r="AF73" s="2858"/>
      <c r="AG73" s="2858"/>
      <c r="AH73" s="2858"/>
      <c r="AI73" s="2858"/>
      <c r="AJ73" s="2857">
        <v>2</v>
      </c>
      <c r="AK73" s="2857"/>
      <c r="AL73" s="2857"/>
      <c r="AM73" s="2857"/>
      <c r="AN73" s="2859"/>
      <c r="AO73" s="2860">
        <f t="shared" si="12"/>
        <v>2</v>
      </c>
      <c r="AP73" s="2944"/>
      <c r="AQ73" s="2858">
        <v>6</v>
      </c>
      <c r="AR73" s="2862">
        <f t="shared" si="14"/>
        <v>6</v>
      </c>
      <c r="AS73" s="236">
        <f t="shared" si="15"/>
        <v>3</v>
      </c>
    </row>
    <row r="74" spans="1:46" s="254" customFormat="1" ht="11.1" customHeight="1" x14ac:dyDescent="0.25">
      <c r="A74" s="666">
        <v>68</v>
      </c>
      <c r="B74" s="253"/>
      <c r="C74" s="259" t="s">
        <v>149</v>
      </c>
      <c r="D74" s="2745" t="str">
        <f>ROMAN(AP74,0)</f>
        <v/>
      </c>
      <c r="E74" s="2746"/>
      <c r="F74" s="2951"/>
      <c r="G74" s="938"/>
      <c r="H74" s="2969"/>
      <c r="I74" s="2849"/>
      <c r="J74" s="2850"/>
      <c r="K74" s="2851"/>
      <c r="L74" s="2964"/>
      <c r="M74" s="2965"/>
      <c r="N74" s="2851"/>
      <c r="O74" s="2886"/>
      <c r="P74" s="2965"/>
      <c r="Q74" s="2851"/>
      <c r="R74" s="2965"/>
      <c r="S74" s="2964"/>
      <c r="T74" s="2964"/>
      <c r="U74" s="2851"/>
      <c r="V74" s="2964"/>
      <c r="W74" s="261"/>
      <c r="X74" s="2852"/>
      <c r="Y74" s="2636"/>
      <c r="Z74" s="2637"/>
      <c r="AA74" s="262"/>
      <c r="AB74" s="2855"/>
      <c r="AC74" s="263"/>
      <c r="AD74" s="2856"/>
      <c r="AE74" s="2857"/>
      <c r="AF74" s="2858"/>
      <c r="AG74" s="2858"/>
      <c r="AH74" s="2858"/>
      <c r="AI74" s="2858"/>
      <c r="AJ74" s="2857">
        <v>2</v>
      </c>
      <c r="AK74" s="2857"/>
      <c r="AL74" s="2857"/>
      <c r="AM74" s="2857"/>
      <c r="AN74" s="2859"/>
      <c r="AO74" s="2860">
        <f t="shared" si="12"/>
        <v>2</v>
      </c>
      <c r="AP74" s="2944"/>
      <c r="AQ74" s="2858">
        <v>5</v>
      </c>
      <c r="AR74" s="2862">
        <f t="shared" si="14"/>
        <v>5</v>
      </c>
      <c r="AS74" s="236">
        <f t="shared" si="15"/>
        <v>2.5</v>
      </c>
      <c r="AT74" s="212"/>
    </row>
    <row r="75" spans="1:46" s="254" customFormat="1" ht="11.1" customHeight="1" x14ac:dyDescent="0.25">
      <c r="A75" s="666">
        <v>69</v>
      </c>
      <c r="B75" s="253"/>
      <c r="C75" s="274" t="s">
        <v>143</v>
      </c>
      <c r="D75" s="2917" t="str">
        <f>ROMAN(AP75,0)</f>
        <v>I</v>
      </c>
      <c r="E75" s="2880"/>
      <c r="F75" s="3230"/>
      <c r="G75" s="275"/>
      <c r="H75" s="238"/>
      <c r="I75" s="2849"/>
      <c r="J75" s="2850"/>
      <c r="K75" s="2851"/>
      <c r="L75" s="2964"/>
      <c r="M75" s="2965"/>
      <c r="N75" s="2964"/>
      <c r="O75" s="2886"/>
      <c r="P75" s="2965"/>
      <c r="Q75" s="2964"/>
      <c r="R75" s="2965"/>
      <c r="S75" s="2964"/>
      <c r="T75" s="2964"/>
      <c r="U75" s="2964"/>
      <c r="V75" s="2964"/>
      <c r="W75" s="635"/>
      <c r="X75" s="2852"/>
      <c r="Y75" s="2853"/>
      <c r="Z75" s="2854"/>
      <c r="AA75" s="262"/>
      <c r="AB75" s="2855"/>
      <c r="AC75" s="263"/>
      <c r="AD75" s="2856"/>
      <c r="AE75" s="2857"/>
      <c r="AF75" s="2858"/>
      <c r="AG75" s="2858">
        <v>1</v>
      </c>
      <c r="AH75" s="2858">
        <v>1</v>
      </c>
      <c r="AI75" s="2858"/>
      <c r="AJ75" s="2857"/>
      <c r="AK75" s="2857"/>
      <c r="AL75" s="2857"/>
      <c r="AM75" s="2857"/>
      <c r="AN75" s="2859"/>
      <c r="AO75" s="2860">
        <f t="shared" si="12"/>
        <v>2</v>
      </c>
      <c r="AP75" s="2944">
        <v>1</v>
      </c>
      <c r="AQ75" s="2858">
        <v>19</v>
      </c>
      <c r="AR75" s="2862">
        <f t="shared" si="14"/>
        <v>19</v>
      </c>
      <c r="AS75" s="264">
        <f t="shared" si="15"/>
        <v>9.5</v>
      </c>
    </row>
    <row r="76" spans="1:46" s="212" customFormat="1" ht="11.1" customHeight="1" x14ac:dyDescent="0.25">
      <c r="A76" s="666">
        <v>70</v>
      </c>
      <c r="B76" s="253"/>
      <c r="C76" s="259" t="s">
        <v>83</v>
      </c>
      <c r="D76" s="2745" t="str">
        <f>ROMAN(AP76,0)</f>
        <v/>
      </c>
      <c r="E76" s="2746"/>
      <c r="F76" s="2951"/>
      <c r="G76" s="258"/>
      <c r="H76" s="238"/>
      <c r="I76" s="2834"/>
      <c r="J76" s="2851"/>
      <c r="K76" s="2970"/>
      <c r="L76" s="2970"/>
      <c r="M76" s="2965"/>
      <c r="N76" s="2970"/>
      <c r="O76" s="2886"/>
      <c r="P76" s="2965"/>
      <c r="Q76" s="2970"/>
      <c r="R76" s="2965"/>
      <c r="S76" s="2836"/>
      <c r="T76" s="2970"/>
      <c r="U76" s="2970"/>
      <c r="V76" s="2970"/>
      <c r="W76" s="276"/>
      <c r="X76" s="2852"/>
      <c r="Y76" s="2853"/>
      <c r="Z76" s="2854"/>
      <c r="AA76" s="2943"/>
      <c r="AB76" s="2855"/>
      <c r="AC76" s="263"/>
      <c r="AD76" s="2839"/>
      <c r="AE76" s="2840"/>
      <c r="AF76" s="2841"/>
      <c r="AG76" s="2858"/>
      <c r="AH76" s="2858">
        <v>1</v>
      </c>
      <c r="AI76" s="2858">
        <v>1</v>
      </c>
      <c r="AJ76" s="2857"/>
      <c r="AK76" s="2857"/>
      <c r="AL76" s="2857"/>
      <c r="AM76" s="2857"/>
      <c r="AN76" s="2859"/>
      <c r="AO76" s="2860">
        <f t="shared" si="12"/>
        <v>2</v>
      </c>
      <c r="AP76" s="3379"/>
      <c r="AQ76" s="2858">
        <v>7</v>
      </c>
      <c r="AR76" s="2862">
        <f t="shared" si="14"/>
        <v>7</v>
      </c>
      <c r="AS76" s="236">
        <f t="shared" si="15"/>
        <v>3.5</v>
      </c>
    </row>
    <row r="77" spans="1:46" s="212" customFormat="1" ht="11.1" customHeight="1" x14ac:dyDescent="0.25">
      <c r="A77" s="666">
        <v>71</v>
      </c>
      <c r="B77" s="244"/>
      <c r="C77" s="278" t="s">
        <v>51</v>
      </c>
      <c r="D77" s="2745"/>
      <c r="E77" s="3122"/>
      <c r="F77" s="3233"/>
      <c r="G77" s="3345"/>
      <c r="H77" s="238"/>
      <c r="I77" s="2925"/>
      <c r="J77" s="2904"/>
      <c r="K77" s="3380"/>
      <c r="L77" s="3380"/>
      <c r="M77" s="2967"/>
      <c r="N77" s="3380"/>
      <c r="O77" s="2904"/>
      <c r="P77" s="2967"/>
      <c r="Q77" s="3380"/>
      <c r="R77" s="2965"/>
      <c r="S77" s="2904"/>
      <c r="T77" s="3380"/>
      <c r="U77" s="3380"/>
      <c r="V77" s="3380"/>
      <c r="W77" s="2928"/>
      <c r="X77" s="2907"/>
      <c r="Y77" s="2908"/>
      <c r="Z77" s="2909"/>
      <c r="AA77" s="2910"/>
      <c r="AB77" s="2890"/>
      <c r="AC77" s="940"/>
      <c r="AD77" s="2911">
        <v>2</v>
      </c>
      <c r="AE77" s="2912"/>
      <c r="AF77" s="2912"/>
      <c r="AG77" s="2912"/>
      <c r="AH77" s="2912"/>
      <c r="AI77" s="2913"/>
      <c r="AJ77" s="2912"/>
      <c r="AK77" s="2912"/>
      <c r="AL77" s="2912"/>
      <c r="AM77" s="2912"/>
      <c r="AN77" s="3341"/>
      <c r="AO77" s="2860">
        <f t="shared" si="12"/>
        <v>2</v>
      </c>
      <c r="AP77" s="3381"/>
      <c r="AQ77" s="2913">
        <v>8</v>
      </c>
      <c r="AR77" s="3382">
        <f t="shared" si="14"/>
        <v>8</v>
      </c>
      <c r="AS77" s="268">
        <f t="shared" si="15"/>
        <v>4</v>
      </c>
    </row>
    <row r="78" spans="1:46" s="212" customFormat="1" ht="11.1" customHeight="1" x14ac:dyDescent="0.25">
      <c r="A78" s="666">
        <v>72</v>
      </c>
      <c r="B78" s="253"/>
      <c r="C78" s="278" t="s">
        <v>55</v>
      </c>
      <c r="D78" s="2745"/>
      <c r="E78" s="3122"/>
      <c r="F78" s="3233"/>
      <c r="G78" s="790"/>
      <c r="H78" s="238"/>
      <c r="I78" s="2902"/>
      <c r="J78" s="2904"/>
      <c r="K78" s="2967"/>
      <c r="L78" s="2967"/>
      <c r="M78" s="2967"/>
      <c r="N78" s="2967"/>
      <c r="O78" s="3383"/>
      <c r="P78" s="3383"/>
      <c r="Q78" s="2967"/>
      <c r="R78" s="2965"/>
      <c r="S78" s="2967"/>
      <c r="T78" s="2967"/>
      <c r="U78" s="2967"/>
      <c r="V78" s="2967"/>
      <c r="W78" s="2906"/>
      <c r="X78" s="2907"/>
      <c r="Y78" s="2908"/>
      <c r="Z78" s="2909"/>
      <c r="AA78" s="2910"/>
      <c r="AB78" s="2890"/>
      <c r="AC78" s="940"/>
      <c r="AD78" s="2911"/>
      <c r="AE78" s="2912"/>
      <c r="AF78" s="2913"/>
      <c r="AG78" s="2913">
        <v>2</v>
      </c>
      <c r="AH78" s="2913"/>
      <c r="AI78" s="2913"/>
      <c r="AJ78" s="2912"/>
      <c r="AK78" s="2912"/>
      <c r="AL78" s="2912"/>
      <c r="AM78" s="2912"/>
      <c r="AN78" s="3341"/>
      <c r="AO78" s="2860">
        <f t="shared" si="12"/>
        <v>2</v>
      </c>
      <c r="AP78" s="3381"/>
      <c r="AQ78" s="2913">
        <v>8</v>
      </c>
      <c r="AR78" s="3382">
        <f t="shared" si="14"/>
        <v>8</v>
      </c>
      <c r="AS78" s="268">
        <f t="shared" si="15"/>
        <v>4</v>
      </c>
    </row>
    <row r="79" spans="1:46" s="212" customFormat="1" ht="11.1" customHeight="1" x14ac:dyDescent="0.25">
      <c r="A79" s="666">
        <v>73</v>
      </c>
      <c r="B79" s="253"/>
      <c r="C79" s="787" t="s">
        <v>65</v>
      </c>
      <c r="D79" s="2846" t="str">
        <f>ROMAN(AP79,0)</f>
        <v/>
      </c>
      <c r="E79" s="3234"/>
      <c r="F79" s="3235"/>
      <c r="G79" s="3384"/>
      <c r="H79" s="238"/>
      <c r="I79" s="3385"/>
      <c r="J79" s="3386"/>
      <c r="K79" s="3387"/>
      <c r="L79" s="3387"/>
      <c r="M79" s="3387"/>
      <c r="N79" s="3387"/>
      <c r="O79" s="3387"/>
      <c r="P79" s="3387"/>
      <c r="Q79" s="3387"/>
      <c r="R79" s="2965"/>
      <c r="S79" s="3387"/>
      <c r="T79" s="3387"/>
      <c r="U79" s="3387"/>
      <c r="V79" s="3387"/>
      <c r="W79" s="3388"/>
      <c r="X79" s="3389"/>
      <c r="Y79" s="3390"/>
      <c r="Z79" s="3391"/>
      <c r="AA79" s="3392"/>
      <c r="AB79" s="2991"/>
      <c r="AC79" s="3393"/>
      <c r="AD79" s="3394"/>
      <c r="AE79" s="3395"/>
      <c r="AF79" s="3396"/>
      <c r="AG79" s="3396"/>
      <c r="AH79" s="3396">
        <v>1</v>
      </c>
      <c r="AI79" s="3396"/>
      <c r="AJ79" s="3395">
        <v>1</v>
      </c>
      <c r="AK79" s="3395"/>
      <c r="AL79" s="3395"/>
      <c r="AM79" s="3395"/>
      <c r="AN79" s="3397"/>
      <c r="AO79" s="2860">
        <f t="shared" si="12"/>
        <v>2</v>
      </c>
      <c r="AP79" s="3398"/>
      <c r="AQ79" s="3396">
        <v>10</v>
      </c>
      <c r="AR79" s="3399">
        <f t="shared" si="14"/>
        <v>10</v>
      </c>
      <c r="AS79" s="731">
        <f t="shared" si="15"/>
        <v>5</v>
      </c>
    </row>
    <row r="80" spans="1:46" s="212" customFormat="1" ht="11.1" customHeight="1" x14ac:dyDescent="0.25">
      <c r="A80" s="666">
        <v>74</v>
      </c>
      <c r="B80" s="253"/>
      <c r="C80" s="259" t="s">
        <v>46</v>
      </c>
      <c r="D80" s="2745"/>
      <c r="E80" s="2746"/>
      <c r="F80" s="2951"/>
      <c r="G80" s="287"/>
      <c r="H80" s="285"/>
      <c r="I80" s="3002"/>
      <c r="J80" s="3003"/>
      <c r="K80" s="3004"/>
      <c r="L80" s="3004"/>
      <c r="M80" s="3004"/>
      <c r="N80" s="3004"/>
      <c r="O80" s="3004"/>
      <c r="P80" s="3004"/>
      <c r="Q80" s="3004"/>
      <c r="R80" s="3400"/>
      <c r="S80" s="3004"/>
      <c r="T80" s="3004"/>
      <c r="U80" s="3004"/>
      <c r="V80" s="3004"/>
      <c r="W80" s="280"/>
      <c r="X80" s="3006"/>
      <c r="Y80" s="3018"/>
      <c r="Z80" s="3016"/>
      <c r="AA80" s="262"/>
      <c r="AB80" s="2855"/>
      <c r="AC80" s="288"/>
      <c r="AD80" s="3009"/>
      <c r="AE80" s="3010"/>
      <c r="AF80" s="3011">
        <v>1</v>
      </c>
      <c r="AG80" s="3011"/>
      <c r="AH80" s="3011"/>
      <c r="AI80" s="3011"/>
      <c r="AJ80" s="3010"/>
      <c r="AK80" s="3010"/>
      <c r="AL80" s="3010"/>
      <c r="AM80" s="3010"/>
      <c r="AN80" s="3012"/>
      <c r="AO80" s="3013">
        <f t="shared" si="12"/>
        <v>1</v>
      </c>
      <c r="AP80" s="3014"/>
      <c r="AQ80" s="3011">
        <v>10</v>
      </c>
      <c r="AR80" s="3011">
        <f t="shared" si="14"/>
        <v>10</v>
      </c>
      <c r="AS80" s="286">
        <f t="shared" si="15"/>
        <v>10</v>
      </c>
    </row>
    <row r="81" spans="1:46" s="212" customFormat="1" ht="11.1" customHeight="1" x14ac:dyDescent="0.25">
      <c r="A81" s="666">
        <v>75</v>
      </c>
      <c r="B81" s="237"/>
      <c r="C81" s="2953" t="s">
        <v>146</v>
      </c>
      <c r="D81" s="3401" t="str">
        <f>ROMAN(AP81,0)</f>
        <v>I</v>
      </c>
      <c r="E81" s="3231"/>
      <c r="F81" s="3232"/>
      <c r="G81" s="3402"/>
      <c r="H81" s="285"/>
      <c r="I81" s="3002"/>
      <c r="J81" s="3003"/>
      <c r="K81" s="3004"/>
      <c r="L81" s="3004"/>
      <c r="M81" s="3004"/>
      <c r="N81" s="3004"/>
      <c r="O81" s="3004"/>
      <c r="P81" s="3004"/>
      <c r="Q81" s="3004"/>
      <c r="R81" s="3400"/>
      <c r="S81" s="3005"/>
      <c r="T81" s="3005"/>
      <c r="U81" s="3004"/>
      <c r="V81" s="3004"/>
      <c r="W81" s="280"/>
      <c r="X81" s="3006"/>
      <c r="Y81" s="3018"/>
      <c r="Z81" s="3016"/>
      <c r="AA81" s="262"/>
      <c r="AB81" s="2855"/>
      <c r="AC81" s="288"/>
      <c r="AD81" s="3403"/>
      <c r="AE81" s="3404"/>
      <c r="AF81" s="3405">
        <v>1</v>
      </c>
      <c r="AG81" s="3405"/>
      <c r="AH81" s="3405"/>
      <c r="AI81" s="3405"/>
      <c r="AJ81" s="3404"/>
      <c r="AK81" s="3404"/>
      <c r="AL81" s="3404"/>
      <c r="AM81" s="3404"/>
      <c r="AN81" s="3406"/>
      <c r="AO81" s="3407">
        <f t="shared" si="12"/>
        <v>1</v>
      </c>
      <c r="AP81" s="3408">
        <v>1</v>
      </c>
      <c r="AQ81" s="3405">
        <v>13</v>
      </c>
      <c r="AR81" s="3405">
        <f t="shared" si="14"/>
        <v>13</v>
      </c>
      <c r="AS81" s="3409">
        <f t="shared" si="15"/>
        <v>13</v>
      </c>
    </row>
    <row r="82" spans="1:46" s="212" customFormat="1" ht="11.1" customHeight="1" x14ac:dyDescent="0.25">
      <c r="A82" s="666">
        <v>76</v>
      </c>
      <c r="B82" s="237"/>
      <c r="C82" s="259" t="s">
        <v>80</v>
      </c>
      <c r="D82" s="2846"/>
      <c r="E82" s="2746"/>
      <c r="F82" s="2951"/>
      <c r="G82" s="283"/>
      <c r="H82" s="285"/>
      <c r="I82" s="3002"/>
      <c r="J82" s="3003"/>
      <c r="K82" s="3004"/>
      <c r="L82" s="3004"/>
      <c r="M82" s="3004"/>
      <c r="N82" s="3004"/>
      <c r="O82" s="3003"/>
      <c r="P82" s="3004"/>
      <c r="Q82" s="3004"/>
      <c r="R82" s="3004"/>
      <c r="S82" s="3004"/>
      <c r="T82" s="3004"/>
      <c r="U82" s="3004"/>
      <c r="V82" s="3004"/>
      <c r="W82" s="280"/>
      <c r="X82" s="3017"/>
      <c r="Y82" s="3015"/>
      <c r="Z82" s="3016"/>
      <c r="AA82" s="262"/>
      <c r="AB82" s="2855"/>
      <c r="AC82" s="284"/>
      <c r="AD82" s="3009"/>
      <c r="AE82" s="3010"/>
      <c r="AF82" s="3011"/>
      <c r="AG82" s="3011"/>
      <c r="AH82" s="3011">
        <v>1</v>
      </c>
      <c r="AI82" s="3011"/>
      <c r="AJ82" s="3010"/>
      <c r="AK82" s="3010"/>
      <c r="AL82" s="3010"/>
      <c r="AM82" s="3010"/>
      <c r="AN82" s="3012"/>
      <c r="AO82" s="3013">
        <f t="shared" si="12"/>
        <v>1</v>
      </c>
      <c r="AP82" s="3014"/>
      <c r="AQ82" s="3011">
        <v>5</v>
      </c>
      <c r="AR82" s="3011">
        <f t="shared" si="14"/>
        <v>5</v>
      </c>
      <c r="AS82" s="286">
        <f t="shared" si="15"/>
        <v>5</v>
      </c>
    </row>
    <row r="83" spans="1:46" s="212" customFormat="1" ht="11.1" customHeight="1" x14ac:dyDescent="0.25">
      <c r="A83" s="666">
        <v>77</v>
      </c>
      <c r="B83" s="244"/>
      <c r="C83" s="259" t="s">
        <v>47</v>
      </c>
      <c r="D83" s="2846"/>
      <c r="E83" s="2746"/>
      <c r="F83" s="2951"/>
      <c r="G83" s="287"/>
      <c r="H83" s="285"/>
      <c r="I83" s="3002"/>
      <c r="J83" s="3003"/>
      <c r="K83" s="3004"/>
      <c r="L83" s="3004"/>
      <c r="M83" s="3004"/>
      <c r="N83" s="3004"/>
      <c r="O83" s="3003"/>
      <c r="P83" s="3004"/>
      <c r="Q83" s="3004"/>
      <c r="R83" s="3004"/>
      <c r="S83" s="3004"/>
      <c r="T83" s="3004"/>
      <c r="U83" s="3004"/>
      <c r="V83" s="3004"/>
      <c r="W83" s="280"/>
      <c r="X83" s="3006"/>
      <c r="Y83" s="3018"/>
      <c r="Z83" s="3016"/>
      <c r="AA83" s="262"/>
      <c r="AB83" s="2855"/>
      <c r="AC83" s="288"/>
      <c r="AD83" s="3009"/>
      <c r="AE83" s="3010"/>
      <c r="AF83" s="3011">
        <v>1</v>
      </c>
      <c r="AG83" s="3011"/>
      <c r="AH83" s="3011"/>
      <c r="AI83" s="3011"/>
      <c r="AJ83" s="3010"/>
      <c r="AK83" s="3010"/>
      <c r="AL83" s="3010"/>
      <c r="AM83" s="3010"/>
      <c r="AN83" s="3012"/>
      <c r="AO83" s="3013">
        <f t="shared" si="12"/>
        <v>1</v>
      </c>
      <c r="AP83" s="3014"/>
      <c r="AQ83" s="3011">
        <v>4</v>
      </c>
      <c r="AR83" s="3011">
        <f t="shared" si="14"/>
        <v>4</v>
      </c>
      <c r="AS83" s="286">
        <f t="shared" si="15"/>
        <v>4</v>
      </c>
    </row>
    <row r="84" spans="1:46" s="212" customFormat="1" ht="11.1" customHeight="1" x14ac:dyDescent="0.25">
      <c r="A84" s="666">
        <v>78</v>
      </c>
      <c r="B84" s="244"/>
      <c r="C84" s="259" t="s">
        <v>82</v>
      </c>
      <c r="D84" s="2846"/>
      <c r="E84" s="2746"/>
      <c r="F84" s="2951"/>
      <c r="G84" s="283"/>
      <c r="H84" s="285"/>
      <c r="I84" s="3002"/>
      <c r="J84" s="3003"/>
      <c r="K84" s="3004"/>
      <c r="L84" s="3004"/>
      <c r="M84" s="3004"/>
      <c r="N84" s="3004"/>
      <c r="O84" s="3003"/>
      <c r="P84" s="3004"/>
      <c r="Q84" s="3004"/>
      <c r="R84" s="3004"/>
      <c r="S84" s="3004"/>
      <c r="T84" s="3004"/>
      <c r="U84" s="3004"/>
      <c r="V84" s="3004"/>
      <c r="W84" s="280"/>
      <c r="X84" s="3017"/>
      <c r="Y84" s="3015"/>
      <c r="Z84" s="3016"/>
      <c r="AA84" s="262"/>
      <c r="AB84" s="2855"/>
      <c r="AC84" s="284"/>
      <c r="AD84" s="3009"/>
      <c r="AE84" s="3010"/>
      <c r="AF84" s="3011"/>
      <c r="AG84" s="3011"/>
      <c r="AH84" s="3011">
        <v>1</v>
      </c>
      <c r="AI84" s="3011"/>
      <c r="AJ84" s="3010"/>
      <c r="AK84" s="3010"/>
      <c r="AL84" s="3010"/>
      <c r="AM84" s="3010"/>
      <c r="AN84" s="3012"/>
      <c r="AO84" s="3013">
        <f t="shared" si="12"/>
        <v>1</v>
      </c>
      <c r="AP84" s="3014"/>
      <c r="AQ84" s="3011">
        <v>2</v>
      </c>
      <c r="AR84" s="3011">
        <f t="shared" si="14"/>
        <v>2</v>
      </c>
      <c r="AS84" s="286">
        <f t="shared" si="15"/>
        <v>2</v>
      </c>
    </row>
    <row r="85" spans="1:46" s="212" customFormat="1" ht="11.1" customHeight="1" x14ac:dyDescent="0.25">
      <c r="A85" s="666">
        <v>79</v>
      </c>
      <c r="B85" s="253"/>
      <c r="C85" s="259" t="s">
        <v>66</v>
      </c>
      <c r="D85" s="2846"/>
      <c r="E85" s="2746"/>
      <c r="F85" s="2951"/>
      <c r="G85" s="291"/>
      <c r="H85" s="285"/>
      <c r="I85" s="3002"/>
      <c r="J85" s="3003"/>
      <c r="K85" s="3004"/>
      <c r="L85" s="3004"/>
      <c r="M85" s="3004"/>
      <c r="N85" s="3004"/>
      <c r="O85" s="3003"/>
      <c r="P85" s="3004"/>
      <c r="Q85" s="3004"/>
      <c r="R85" s="3004"/>
      <c r="S85" s="3004"/>
      <c r="T85" s="3004"/>
      <c r="U85" s="3004"/>
      <c r="V85" s="3004"/>
      <c r="W85" s="280"/>
      <c r="X85" s="3006"/>
      <c r="Y85" s="3018"/>
      <c r="Z85" s="3016"/>
      <c r="AA85" s="262"/>
      <c r="AB85" s="2855"/>
      <c r="AC85" s="288"/>
      <c r="AD85" s="3009"/>
      <c r="AE85" s="3010">
        <v>1</v>
      </c>
      <c r="AF85" s="3011"/>
      <c r="AG85" s="3011"/>
      <c r="AH85" s="3011"/>
      <c r="AI85" s="3011"/>
      <c r="AJ85" s="3010"/>
      <c r="AK85" s="3010"/>
      <c r="AL85" s="3010"/>
      <c r="AM85" s="3010"/>
      <c r="AN85" s="3012"/>
      <c r="AO85" s="3013">
        <f t="shared" si="12"/>
        <v>1</v>
      </c>
      <c r="AP85" s="3014"/>
      <c r="AQ85" s="3011">
        <v>0</v>
      </c>
      <c r="AR85" s="3011">
        <f t="shared" si="14"/>
        <v>0</v>
      </c>
      <c r="AS85" s="286">
        <f t="shared" si="15"/>
        <v>0</v>
      </c>
    </row>
    <row r="86" spans="1:46" s="212" customFormat="1" ht="11.1" customHeight="1" x14ac:dyDescent="0.25">
      <c r="A86" s="666">
        <v>80</v>
      </c>
      <c r="B86" s="244"/>
      <c r="C86" s="259" t="s">
        <v>168</v>
      </c>
      <c r="D86" s="2846" t="str">
        <f>ROMAN(AP86,0)</f>
        <v/>
      </c>
      <c r="E86" s="2746"/>
      <c r="F86" s="2951"/>
      <c r="G86" s="279"/>
      <c r="H86" s="238"/>
      <c r="I86" s="3002"/>
      <c r="J86" s="3003"/>
      <c r="K86" s="3004"/>
      <c r="L86" s="3004"/>
      <c r="M86" s="3004"/>
      <c r="N86" s="3004"/>
      <c r="O86" s="3003"/>
      <c r="P86" s="3004"/>
      <c r="Q86" s="3004"/>
      <c r="R86" s="3004"/>
      <c r="S86" s="3005"/>
      <c r="T86" s="3005"/>
      <c r="U86" s="3004"/>
      <c r="V86" s="3004"/>
      <c r="W86" s="280"/>
      <c r="X86" s="3006"/>
      <c r="Y86" s="3007"/>
      <c r="Z86" s="3008"/>
      <c r="AA86" s="262"/>
      <c r="AB86" s="2968"/>
      <c r="AC86" s="281"/>
      <c r="AD86" s="3009"/>
      <c r="AE86" s="3010"/>
      <c r="AF86" s="3011"/>
      <c r="AG86" s="3011"/>
      <c r="AH86" s="3011"/>
      <c r="AI86" s="3011"/>
      <c r="AJ86" s="3010">
        <v>1</v>
      </c>
      <c r="AK86" s="3010"/>
      <c r="AL86" s="3010"/>
      <c r="AM86" s="3010"/>
      <c r="AN86" s="3012"/>
      <c r="AO86" s="3013">
        <f t="shared" si="12"/>
        <v>1</v>
      </c>
      <c r="AP86" s="3014"/>
      <c r="AQ86" s="3011">
        <v>7</v>
      </c>
      <c r="AR86" s="3011">
        <f t="shared" si="14"/>
        <v>7</v>
      </c>
      <c r="AS86" s="282">
        <f t="shared" si="15"/>
        <v>7</v>
      </c>
    </row>
    <row r="87" spans="1:46" s="212" customFormat="1" ht="11.1" customHeight="1" x14ac:dyDescent="0.25">
      <c r="A87" s="666">
        <v>81</v>
      </c>
      <c r="B87" s="244"/>
      <c r="C87" s="259" t="s">
        <v>198</v>
      </c>
      <c r="D87" s="2846"/>
      <c r="E87" s="2746"/>
      <c r="F87" s="2951"/>
      <c r="G87" s="287"/>
      <c r="H87" s="285"/>
      <c r="I87" s="3002"/>
      <c r="J87" s="3003"/>
      <c r="K87" s="3004"/>
      <c r="L87" s="3004"/>
      <c r="M87" s="3004"/>
      <c r="N87" s="3004"/>
      <c r="O87" s="3003"/>
      <c r="P87" s="3004"/>
      <c r="Q87" s="3004"/>
      <c r="R87" s="3004"/>
      <c r="S87" s="3004"/>
      <c r="T87" s="3004"/>
      <c r="U87" s="3004"/>
      <c r="V87" s="3004"/>
      <c r="W87" s="280"/>
      <c r="X87" s="3006"/>
      <c r="Y87" s="3018"/>
      <c r="Z87" s="3016"/>
      <c r="AA87" s="262"/>
      <c r="AB87" s="2855"/>
      <c r="AC87" s="288"/>
      <c r="AD87" s="3009"/>
      <c r="AE87" s="3010">
        <v>1</v>
      </c>
      <c r="AF87" s="3011"/>
      <c r="AG87" s="3011"/>
      <c r="AH87" s="3011"/>
      <c r="AI87" s="3011"/>
      <c r="AJ87" s="3010"/>
      <c r="AK87" s="3010"/>
      <c r="AL87" s="3010"/>
      <c r="AM87" s="3010"/>
      <c r="AN87" s="3012"/>
      <c r="AO87" s="3013">
        <f t="shared" si="12"/>
        <v>1</v>
      </c>
      <c r="AP87" s="3014"/>
      <c r="AQ87" s="3011">
        <v>0</v>
      </c>
      <c r="AR87" s="3011">
        <f t="shared" si="14"/>
        <v>0</v>
      </c>
      <c r="AS87" s="286">
        <f t="shared" si="15"/>
        <v>0</v>
      </c>
    </row>
    <row r="88" spans="1:46" ht="11.1" customHeight="1" x14ac:dyDescent="0.25">
      <c r="A88" s="666">
        <v>82</v>
      </c>
      <c r="B88" s="253"/>
      <c r="C88" s="259" t="s">
        <v>118</v>
      </c>
      <c r="D88" s="2846" t="str">
        <f>ROMAN(AP88,0)</f>
        <v/>
      </c>
      <c r="E88" s="2746"/>
      <c r="F88" s="2951"/>
      <c r="G88" s="283"/>
      <c r="H88" s="285"/>
      <c r="I88" s="3002"/>
      <c r="J88" s="3003"/>
      <c r="K88" s="3004"/>
      <c r="L88" s="3004"/>
      <c r="M88" s="3004"/>
      <c r="N88" s="3004"/>
      <c r="O88" s="3003"/>
      <c r="P88" s="3004"/>
      <c r="Q88" s="3004"/>
      <c r="R88" s="3004"/>
      <c r="S88" s="3005"/>
      <c r="T88" s="3005"/>
      <c r="U88" s="3004"/>
      <c r="V88" s="3004"/>
      <c r="W88" s="280"/>
      <c r="X88" s="3006"/>
      <c r="Y88" s="3015"/>
      <c r="Z88" s="3016"/>
      <c r="AA88" s="262"/>
      <c r="AB88" s="2855"/>
      <c r="AC88" s="284"/>
      <c r="AD88" s="3009"/>
      <c r="AE88" s="3010"/>
      <c r="AF88" s="3011"/>
      <c r="AG88" s="3011"/>
      <c r="AH88" s="3011"/>
      <c r="AI88" s="3011">
        <v>1</v>
      </c>
      <c r="AJ88" s="3010"/>
      <c r="AK88" s="3010"/>
      <c r="AL88" s="3010"/>
      <c r="AM88" s="3010"/>
      <c r="AN88" s="3012"/>
      <c r="AO88" s="3013">
        <f t="shared" si="12"/>
        <v>1</v>
      </c>
      <c r="AP88" s="3014"/>
      <c r="AQ88" s="3011">
        <v>5</v>
      </c>
      <c r="AR88" s="3011">
        <f t="shared" si="14"/>
        <v>5</v>
      </c>
      <c r="AS88" s="282">
        <f t="shared" si="15"/>
        <v>5</v>
      </c>
      <c r="AT88" s="208"/>
    </row>
    <row r="89" spans="1:46" s="212" customFormat="1" ht="11.1" customHeight="1" x14ac:dyDescent="0.25">
      <c r="A89" s="666">
        <v>83</v>
      </c>
      <c r="B89" s="253"/>
      <c r="C89" s="259" t="s">
        <v>67</v>
      </c>
      <c r="D89" s="2846"/>
      <c r="E89" s="2746"/>
      <c r="F89" s="2951"/>
      <c r="G89" s="287"/>
      <c r="H89" s="285"/>
      <c r="I89" s="3002"/>
      <c r="J89" s="3003"/>
      <c r="K89" s="3004"/>
      <c r="L89" s="3004"/>
      <c r="M89" s="3004"/>
      <c r="N89" s="3004"/>
      <c r="O89" s="3004"/>
      <c r="P89" s="3004"/>
      <c r="Q89" s="3004"/>
      <c r="R89" s="3004"/>
      <c r="S89" s="3004"/>
      <c r="T89" s="3004"/>
      <c r="U89" s="3004"/>
      <c r="V89" s="3004"/>
      <c r="W89" s="280"/>
      <c r="X89" s="3006"/>
      <c r="Y89" s="3018"/>
      <c r="Z89" s="3016"/>
      <c r="AA89" s="262"/>
      <c r="AB89" s="2855"/>
      <c r="AC89" s="288"/>
      <c r="AD89" s="3009">
        <v>1</v>
      </c>
      <c r="AE89" s="3010"/>
      <c r="AF89" s="3011"/>
      <c r="AG89" s="3011"/>
      <c r="AH89" s="3011"/>
      <c r="AI89" s="3011"/>
      <c r="AJ89" s="3010"/>
      <c r="AK89" s="3010"/>
      <c r="AL89" s="3010"/>
      <c r="AM89" s="3010"/>
      <c r="AN89" s="3012"/>
      <c r="AO89" s="3013">
        <f t="shared" si="12"/>
        <v>1</v>
      </c>
      <c r="AP89" s="3014"/>
      <c r="AQ89" s="3011">
        <v>0</v>
      </c>
      <c r="AR89" s="3011">
        <f t="shared" si="14"/>
        <v>0</v>
      </c>
      <c r="AS89" s="286">
        <f t="shared" si="15"/>
        <v>0</v>
      </c>
    </row>
    <row r="90" spans="1:46" s="212" customFormat="1" ht="11.1" customHeight="1" x14ac:dyDescent="0.25">
      <c r="A90" s="666">
        <v>84</v>
      </c>
      <c r="B90" s="253"/>
      <c r="C90" s="259" t="s">
        <v>117</v>
      </c>
      <c r="D90" s="2846" t="str">
        <f>ROMAN(AP90,0)</f>
        <v/>
      </c>
      <c r="E90" s="2746"/>
      <c r="F90" s="2951"/>
      <c r="G90" s="283"/>
      <c r="H90" s="285"/>
      <c r="I90" s="3002"/>
      <c r="J90" s="3003"/>
      <c r="K90" s="3004"/>
      <c r="L90" s="3004"/>
      <c r="M90" s="3004"/>
      <c r="N90" s="3004"/>
      <c r="O90" s="3004"/>
      <c r="P90" s="3004"/>
      <c r="Q90" s="3004"/>
      <c r="R90" s="3004"/>
      <c r="S90" s="3005"/>
      <c r="T90" s="3005"/>
      <c r="U90" s="3004"/>
      <c r="V90" s="3004"/>
      <c r="W90" s="280"/>
      <c r="X90" s="3006"/>
      <c r="Y90" s="3015"/>
      <c r="Z90" s="3016"/>
      <c r="AA90" s="262"/>
      <c r="AB90" s="2855"/>
      <c r="AC90" s="284"/>
      <c r="AD90" s="3009"/>
      <c r="AE90" s="3010"/>
      <c r="AF90" s="3011"/>
      <c r="AG90" s="3011"/>
      <c r="AH90" s="3011"/>
      <c r="AI90" s="3011">
        <v>1</v>
      </c>
      <c r="AJ90" s="3010"/>
      <c r="AK90" s="3010"/>
      <c r="AL90" s="3010"/>
      <c r="AM90" s="3010"/>
      <c r="AN90" s="3012"/>
      <c r="AO90" s="3013">
        <f t="shared" si="12"/>
        <v>1</v>
      </c>
      <c r="AP90" s="3014"/>
      <c r="AQ90" s="3011">
        <v>2</v>
      </c>
      <c r="AR90" s="3011">
        <f t="shared" si="14"/>
        <v>2</v>
      </c>
      <c r="AS90" s="282">
        <f t="shared" si="15"/>
        <v>2</v>
      </c>
    </row>
    <row r="91" spans="1:46" s="212" customFormat="1" ht="11.1" customHeight="1" x14ac:dyDescent="0.25">
      <c r="A91" s="666">
        <v>85</v>
      </c>
      <c r="B91" s="253"/>
      <c r="C91" s="259" t="s">
        <v>52</v>
      </c>
      <c r="D91" s="2846"/>
      <c r="E91" s="2746"/>
      <c r="F91" s="2951"/>
      <c r="G91" s="287"/>
      <c r="H91" s="285"/>
      <c r="I91" s="3002"/>
      <c r="J91" s="3003"/>
      <c r="K91" s="3004"/>
      <c r="L91" s="3004"/>
      <c r="M91" s="3004"/>
      <c r="N91" s="3004"/>
      <c r="O91" s="3004"/>
      <c r="P91" s="3004"/>
      <c r="Q91" s="3004"/>
      <c r="R91" s="3004"/>
      <c r="S91" s="3004"/>
      <c r="T91" s="3004"/>
      <c r="U91" s="3004"/>
      <c r="V91" s="3004"/>
      <c r="W91" s="280"/>
      <c r="X91" s="3006"/>
      <c r="Y91" s="3018"/>
      <c r="Z91" s="3016"/>
      <c r="AA91" s="262"/>
      <c r="AB91" s="2855"/>
      <c r="AC91" s="288"/>
      <c r="AD91" s="3009">
        <v>1</v>
      </c>
      <c r="AE91" s="3010"/>
      <c r="AF91" s="3011"/>
      <c r="AG91" s="3011"/>
      <c r="AH91" s="3011"/>
      <c r="AI91" s="3011"/>
      <c r="AJ91" s="3010"/>
      <c r="AK91" s="3010"/>
      <c r="AL91" s="3010"/>
      <c r="AM91" s="3010"/>
      <c r="AN91" s="3012"/>
      <c r="AO91" s="3013">
        <f t="shared" si="12"/>
        <v>1</v>
      </c>
      <c r="AP91" s="3014"/>
      <c r="AQ91" s="3011">
        <v>1</v>
      </c>
      <c r="AR91" s="3011">
        <f t="shared" si="14"/>
        <v>1</v>
      </c>
      <c r="AS91" s="286">
        <f t="shared" si="15"/>
        <v>1</v>
      </c>
    </row>
    <row r="92" spans="1:46" ht="11.1" customHeight="1" x14ac:dyDescent="0.25">
      <c r="A92" s="666">
        <v>86</v>
      </c>
      <c r="B92" s="253"/>
      <c r="C92" s="269" t="s">
        <v>147</v>
      </c>
      <c r="D92" s="2946" t="str">
        <f>ROMAN(AP92,0)</f>
        <v>I</v>
      </c>
      <c r="E92" s="3227"/>
      <c r="F92" s="2881"/>
      <c r="G92" s="287"/>
      <c r="H92" s="285"/>
      <c r="I92" s="3002"/>
      <c r="J92" s="3003"/>
      <c r="K92" s="3004"/>
      <c r="L92" s="3004"/>
      <c r="M92" s="3004"/>
      <c r="N92" s="3004"/>
      <c r="O92" s="3004"/>
      <c r="P92" s="3004"/>
      <c r="Q92" s="3004"/>
      <c r="R92" s="3004"/>
      <c r="S92" s="3004"/>
      <c r="T92" s="3004"/>
      <c r="U92" s="3005"/>
      <c r="V92" s="3004"/>
      <c r="W92" s="280"/>
      <c r="X92" s="3006"/>
      <c r="Y92" s="3018"/>
      <c r="Z92" s="3016"/>
      <c r="AA92" s="262"/>
      <c r="AB92" s="2855"/>
      <c r="AC92" s="288"/>
      <c r="AD92" s="3009"/>
      <c r="AE92" s="3010"/>
      <c r="AF92" s="3011">
        <v>1</v>
      </c>
      <c r="AG92" s="3011"/>
      <c r="AH92" s="3011"/>
      <c r="AI92" s="3011"/>
      <c r="AJ92" s="3010"/>
      <c r="AK92" s="3010"/>
      <c r="AL92" s="3010"/>
      <c r="AM92" s="3010"/>
      <c r="AN92" s="3012"/>
      <c r="AO92" s="3013">
        <f t="shared" si="12"/>
        <v>1</v>
      </c>
      <c r="AP92" s="3014">
        <v>1</v>
      </c>
      <c r="AQ92" s="3011">
        <v>13</v>
      </c>
      <c r="AR92" s="3011">
        <f t="shared" si="14"/>
        <v>13</v>
      </c>
      <c r="AS92" s="286">
        <f t="shared" si="15"/>
        <v>13</v>
      </c>
      <c r="AT92" s="208"/>
    </row>
    <row r="93" spans="1:46" s="254" customFormat="1" ht="11.1" customHeight="1" x14ac:dyDescent="0.25">
      <c r="A93" s="666">
        <v>87</v>
      </c>
      <c r="B93" s="253"/>
      <c r="C93" s="259" t="s">
        <v>169</v>
      </c>
      <c r="D93" s="2846" t="str">
        <f>ROMAN(AP93,0)</f>
        <v/>
      </c>
      <c r="E93" s="2746"/>
      <c r="F93" s="2951"/>
      <c r="G93" s="279"/>
      <c r="H93" s="238"/>
      <c r="I93" s="3002"/>
      <c r="J93" s="3003"/>
      <c r="K93" s="3004"/>
      <c r="L93" s="3004"/>
      <c r="M93" s="3004"/>
      <c r="N93" s="3004"/>
      <c r="O93" s="3004"/>
      <c r="P93" s="3004"/>
      <c r="Q93" s="3004"/>
      <c r="R93" s="3004"/>
      <c r="S93" s="3005"/>
      <c r="T93" s="3005"/>
      <c r="U93" s="3004"/>
      <c r="V93" s="3004"/>
      <c r="W93" s="280"/>
      <c r="X93" s="3006"/>
      <c r="Y93" s="3007"/>
      <c r="Z93" s="3008"/>
      <c r="AA93" s="262"/>
      <c r="AB93" s="2968"/>
      <c r="AC93" s="281"/>
      <c r="AD93" s="3009"/>
      <c r="AE93" s="3010"/>
      <c r="AF93" s="3011"/>
      <c r="AG93" s="3011"/>
      <c r="AH93" s="3011"/>
      <c r="AI93" s="3011"/>
      <c r="AJ93" s="3010">
        <v>1</v>
      </c>
      <c r="AK93" s="3010"/>
      <c r="AL93" s="3010"/>
      <c r="AM93" s="3010"/>
      <c r="AN93" s="3012"/>
      <c r="AO93" s="3013">
        <f t="shared" si="12"/>
        <v>1</v>
      </c>
      <c r="AP93" s="3014"/>
      <c r="AQ93" s="3011">
        <v>4</v>
      </c>
      <c r="AR93" s="3011">
        <f t="shared" si="14"/>
        <v>4</v>
      </c>
      <c r="AS93" s="282">
        <f t="shared" si="15"/>
        <v>4</v>
      </c>
      <c r="AT93" s="221"/>
    </row>
    <row r="94" spans="1:46" s="289" customFormat="1" ht="11.1" customHeight="1" x14ac:dyDescent="0.25">
      <c r="A94" s="666">
        <v>88</v>
      </c>
      <c r="B94" s="253"/>
      <c r="C94" s="259" t="s">
        <v>167</v>
      </c>
      <c r="D94" s="2846" t="str">
        <f>ROMAN(AP94,0)</f>
        <v/>
      </c>
      <c r="E94" s="2746"/>
      <c r="F94" s="2951"/>
      <c r="G94" s="279"/>
      <c r="H94" s="238"/>
      <c r="I94" s="3002"/>
      <c r="J94" s="3003"/>
      <c r="K94" s="3004"/>
      <c r="L94" s="3004"/>
      <c r="M94" s="3004"/>
      <c r="N94" s="3004"/>
      <c r="O94" s="3004"/>
      <c r="P94" s="3004"/>
      <c r="Q94" s="3004"/>
      <c r="R94" s="3004"/>
      <c r="S94" s="3005"/>
      <c r="T94" s="3005"/>
      <c r="U94" s="3004"/>
      <c r="V94" s="3004"/>
      <c r="W94" s="280"/>
      <c r="X94" s="3006"/>
      <c r="Y94" s="3007"/>
      <c r="Z94" s="3008"/>
      <c r="AA94" s="262"/>
      <c r="AB94" s="2968"/>
      <c r="AC94" s="281"/>
      <c r="AD94" s="3009"/>
      <c r="AE94" s="3010"/>
      <c r="AF94" s="3011"/>
      <c r="AG94" s="3011"/>
      <c r="AH94" s="3011"/>
      <c r="AI94" s="3011"/>
      <c r="AJ94" s="3010">
        <v>1</v>
      </c>
      <c r="AK94" s="3010"/>
      <c r="AL94" s="3010"/>
      <c r="AM94" s="3010"/>
      <c r="AN94" s="3012"/>
      <c r="AO94" s="3013">
        <f t="shared" si="12"/>
        <v>1</v>
      </c>
      <c r="AP94" s="3014"/>
      <c r="AQ94" s="3011">
        <v>10</v>
      </c>
      <c r="AR94" s="3011">
        <f t="shared" si="14"/>
        <v>10</v>
      </c>
      <c r="AS94" s="282">
        <f t="shared" si="15"/>
        <v>10</v>
      </c>
      <c r="AT94" s="221"/>
    </row>
    <row r="95" spans="1:46" ht="11.1" customHeight="1" x14ac:dyDescent="0.25">
      <c r="A95" s="666">
        <v>89</v>
      </c>
      <c r="B95" s="253"/>
      <c r="C95" s="278" t="s">
        <v>40</v>
      </c>
      <c r="D95" s="2846"/>
      <c r="E95" s="3122"/>
      <c r="F95" s="3233"/>
      <c r="G95" s="287"/>
      <c r="H95" s="285"/>
      <c r="I95" s="3002"/>
      <c r="J95" s="3003"/>
      <c r="K95" s="3004"/>
      <c r="L95" s="3004"/>
      <c r="M95" s="3004"/>
      <c r="N95" s="3004"/>
      <c r="O95" s="3004"/>
      <c r="P95" s="3004"/>
      <c r="Q95" s="3004"/>
      <c r="R95" s="3004"/>
      <c r="S95" s="3004"/>
      <c r="T95" s="3004"/>
      <c r="U95" s="3004"/>
      <c r="V95" s="3004"/>
      <c r="W95" s="280"/>
      <c r="X95" s="3006"/>
      <c r="Y95" s="3018"/>
      <c r="Z95" s="3016"/>
      <c r="AA95" s="262"/>
      <c r="AB95" s="2855"/>
      <c r="AC95" s="288"/>
      <c r="AD95" s="3009"/>
      <c r="AE95" s="3010"/>
      <c r="AF95" s="3011">
        <v>1</v>
      </c>
      <c r="AG95" s="3011"/>
      <c r="AH95" s="3011"/>
      <c r="AI95" s="3011"/>
      <c r="AJ95" s="3010"/>
      <c r="AK95" s="3010"/>
      <c r="AL95" s="3010"/>
      <c r="AM95" s="3010"/>
      <c r="AN95" s="3012"/>
      <c r="AO95" s="3013">
        <f t="shared" si="12"/>
        <v>1</v>
      </c>
      <c r="AP95" s="3014"/>
      <c r="AQ95" s="3011">
        <v>0</v>
      </c>
      <c r="AR95" s="3011">
        <f t="shared" si="14"/>
        <v>0</v>
      </c>
      <c r="AS95" s="286">
        <f t="shared" si="15"/>
        <v>0</v>
      </c>
      <c r="AT95" s="221"/>
    </row>
    <row r="96" spans="1:46" s="290" customFormat="1" ht="11.1" customHeight="1" x14ac:dyDescent="0.25">
      <c r="A96" s="666">
        <v>90</v>
      </c>
      <c r="B96" s="253"/>
      <c r="C96" s="259" t="s">
        <v>42</v>
      </c>
      <c r="D96" s="2846"/>
      <c r="E96" s="2746"/>
      <c r="F96" s="2951"/>
      <c r="G96" s="287"/>
      <c r="H96" s="285"/>
      <c r="I96" s="3002"/>
      <c r="J96" s="3003"/>
      <c r="K96" s="3004"/>
      <c r="L96" s="3004"/>
      <c r="M96" s="3004"/>
      <c r="N96" s="3004"/>
      <c r="O96" s="3004"/>
      <c r="P96" s="3004"/>
      <c r="Q96" s="3004"/>
      <c r="R96" s="3004"/>
      <c r="S96" s="3004"/>
      <c r="T96" s="3004"/>
      <c r="U96" s="3004"/>
      <c r="V96" s="3004"/>
      <c r="W96" s="280"/>
      <c r="X96" s="3006"/>
      <c r="Y96" s="3018"/>
      <c r="Z96" s="3016"/>
      <c r="AA96" s="262"/>
      <c r="AB96" s="2855"/>
      <c r="AC96" s="288"/>
      <c r="AD96" s="3009"/>
      <c r="AE96" s="3010"/>
      <c r="AF96" s="3011">
        <v>1</v>
      </c>
      <c r="AG96" s="3011"/>
      <c r="AH96" s="3011"/>
      <c r="AI96" s="3011"/>
      <c r="AJ96" s="3010"/>
      <c r="AK96" s="3010"/>
      <c r="AL96" s="3010"/>
      <c r="AM96" s="3010"/>
      <c r="AN96" s="3012"/>
      <c r="AO96" s="3013">
        <f t="shared" si="12"/>
        <v>1</v>
      </c>
      <c r="AP96" s="3014"/>
      <c r="AQ96" s="3011">
        <v>0</v>
      </c>
      <c r="AR96" s="3011">
        <f t="shared" si="14"/>
        <v>0</v>
      </c>
      <c r="AS96" s="286">
        <f t="shared" si="15"/>
        <v>0</v>
      </c>
      <c r="AT96" s="221"/>
    </row>
    <row r="97" spans="1:47" ht="11.1" customHeight="1" x14ac:dyDescent="0.25">
      <c r="A97" s="666">
        <v>91</v>
      </c>
      <c r="B97" s="253"/>
      <c r="C97" s="259" t="s">
        <v>35</v>
      </c>
      <c r="D97" s="2846"/>
      <c r="E97" s="2746"/>
      <c r="F97" s="2951"/>
      <c r="G97" s="287"/>
      <c r="H97" s="285"/>
      <c r="I97" s="3019"/>
      <c r="J97" s="3003"/>
      <c r="K97" s="3004"/>
      <c r="L97" s="3020"/>
      <c r="M97" s="3020"/>
      <c r="N97" s="3004"/>
      <c r="O97" s="3004"/>
      <c r="P97" s="3004"/>
      <c r="Q97" s="3004"/>
      <c r="R97" s="3004"/>
      <c r="S97" s="3004"/>
      <c r="T97" s="3004"/>
      <c r="U97" s="3004"/>
      <c r="V97" s="3004"/>
      <c r="W97" s="280"/>
      <c r="X97" s="3006"/>
      <c r="Y97" s="3018"/>
      <c r="Z97" s="3016"/>
      <c r="AA97" s="262"/>
      <c r="AB97" s="2855"/>
      <c r="AC97" s="288"/>
      <c r="AD97" s="3009"/>
      <c r="AE97" s="3010">
        <v>1</v>
      </c>
      <c r="AF97" s="3011"/>
      <c r="AG97" s="3011"/>
      <c r="AH97" s="3011"/>
      <c r="AI97" s="3011"/>
      <c r="AJ97" s="3010"/>
      <c r="AK97" s="3010"/>
      <c r="AL97" s="3010"/>
      <c r="AM97" s="3010"/>
      <c r="AN97" s="3012"/>
      <c r="AO97" s="3013">
        <f t="shared" si="12"/>
        <v>1</v>
      </c>
      <c r="AP97" s="3014"/>
      <c r="AQ97" s="3011">
        <v>12</v>
      </c>
      <c r="AR97" s="3011">
        <f t="shared" si="14"/>
        <v>12</v>
      </c>
      <c r="AS97" s="286">
        <f t="shared" si="15"/>
        <v>12</v>
      </c>
      <c r="AT97" s="221"/>
    </row>
    <row r="98" spans="1:47" ht="11.1" customHeight="1" x14ac:dyDescent="0.25">
      <c r="A98" s="666">
        <v>92</v>
      </c>
      <c r="B98" s="253"/>
      <c r="C98" s="259" t="s">
        <v>157</v>
      </c>
      <c r="D98" s="2846" t="str">
        <f>ROMAN(AP98,0)</f>
        <v/>
      </c>
      <c r="E98" s="2746"/>
      <c r="F98" s="2951"/>
      <c r="G98" s="283"/>
      <c r="H98" s="238"/>
      <c r="I98" s="3019"/>
      <c r="J98" s="3003"/>
      <c r="K98" s="3004"/>
      <c r="L98" s="3020"/>
      <c r="M98" s="3020"/>
      <c r="N98" s="3004"/>
      <c r="O98" s="3004"/>
      <c r="P98" s="3004"/>
      <c r="Q98" s="3004"/>
      <c r="R98" s="3004"/>
      <c r="S98" s="3005"/>
      <c r="T98" s="3005"/>
      <c r="U98" s="3004"/>
      <c r="V98" s="3004"/>
      <c r="W98" s="280"/>
      <c r="X98" s="3006"/>
      <c r="Y98" s="3007"/>
      <c r="Z98" s="3008"/>
      <c r="AA98" s="262"/>
      <c r="AB98" s="2855"/>
      <c r="AC98" s="284"/>
      <c r="AD98" s="3009"/>
      <c r="AE98" s="3010"/>
      <c r="AF98" s="3011"/>
      <c r="AG98" s="3011"/>
      <c r="AH98" s="3011"/>
      <c r="AI98" s="3011"/>
      <c r="AJ98" s="3010">
        <v>1</v>
      </c>
      <c r="AK98" s="3010"/>
      <c r="AL98" s="3010"/>
      <c r="AM98" s="3010"/>
      <c r="AN98" s="3012"/>
      <c r="AO98" s="3013">
        <f t="shared" si="12"/>
        <v>1</v>
      </c>
      <c r="AP98" s="3014"/>
      <c r="AQ98" s="3011">
        <v>0</v>
      </c>
      <c r="AR98" s="3011">
        <f t="shared" si="14"/>
        <v>0</v>
      </c>
      <c r="AS98" s="282">
        <f t="shared" si="15"/>
        <v>0</v>
      </c>
      <c r="AT98" s="208"/>
    </row>
    <row r="99" spans="1:47" ht="11.1" customHeight="1" x14ac:dyDescent="0.25">
      <c r="A99" s="666">
        <v>93</v>
      </c>
      <c r="B99" s="253"/>
      <c r="C99" s="259" t="s">
        <v>53</v>
      </c>
      <c r="D99" s="2846"/>
      <c r="E99" s="2746"/>
      <c r="F99" s="2951"/>
      <c r="G99" s="287"/>
      <c r="H99" s="285"/>
      <c r="I99" s="3019"/>
      <c r="J99" s="3003"/>
      <c r="K99" s="3004"/>
      <c r="L99" s="3020"/>
      <c r="M99" s="3020"/>
      <c r="N99" s="3004"/>
      <c r="O99" s="3004"/>
      <c r="P99" s="3004"/>
      <c r="Q99" s="3004"/>
      <c r="R99" s="3004"/>
      <c r="S99" s="3004"/>
      <c r="T99" s="3004"/>
      <c r="U99" s="3004"/>
      <c r="V99" s="3004"/>
      <c r="W99" s="280"/>
      <c r="X99" s="3006"/>
      <c r="Y99" s="3018"/>
      <c r="Z99" s="3016"/>
      <c r="AA99" s="262"/>
      <c r="AB99" s="2855"/>
      <c r="AC99" s="288"/>
      <c r="AD99" s="3009">
        <v>1</v>
      </c>
      <c r="AE99" s="3010"/>
      <c r="AF99" s="3011"/>
      <c r="AG99" s="3011"/>
      <c r="AH99" s="3011"/>
      <c r="AI99" s="3011"/>
      <c r="AJ99" s="3010"/>
      <c r="AK99" s="3010"/>
      <c r="AL99" s="3010"/>
      <c r="AM99" s="3010"/>
      <c r="AN99" s="3012"/>
      <c r="AO99" s="3013">
        <f t="shared" si="12"/>
        <v>1</v>
      </c>
      <c r="AP99" s="3014"/>
      <c r="AQ99" s="3011">
        <v>6</v>
      </c>
      <c r="AR99" s="3011">
        <f t="shared" si="14"/>
        <v>6</v>
      </c>
      <c r="AS99" s="286">
        <f t="shared" si="15"/>
        <v>6</v>
      </c>
      <c r="AT99" s="208"/>
    </row>
    <row r="100" spans="1:47" ht="11.1" customHeight="1" x14ac:dyDescent="0.25">
      <c r="A100" s="666">
        <v>94</v>
      </c>
      <c r="B100" s="253"/>
      <c r="C100" s="259" t="s">
        <v>54</v>
      </c>
      <c r="D100" s="2846"/>
      <c r="E100" s="2746"/>
      <c r="F100" s="2951"/>
      <c r="G100" s="287"/>
      <c r="H100" s="285"/>
      <c r="I100" s="3019"/>
      <c r="J100" s="3003"/>
      <c r="K100" s="3004"/>
      <c r="L100" s="3020"/>
      <c r="M100" s="3020"/>
      <c r="N100" s="3004"/>
      <c r="O100" s="3004"/>
      <c r="P100" s="3004"/>
      <c r="Q100" s="3004"/>
      <c r="R100" s="3004"/>
      <c r="S100" s="3004"/>
      <c r="T100" s="3004"/>
      <c r="U100" s="3004"/>
      <c r="V100" s="3004"/>
      <c r="W100" s="280"/>
      <c r="X100" s="3006"/>
      <c r="Y100" s="3018"/>
      <c r="Z100" s="3016"/>
      <c r="AA100" s="262"/>
      <c r="AB100" s="2855"/>
      <c r="AC100" s="288"/>
      <c r="AD100" s="3009">
        <v>1</v>
      </c>
      <c r="AE100" s="3010"/>
      <c r="AF100" s="3011"/>
      <c r="AG100" s="3011"/>
      <c r="AH100" s="3011"/>
      <c r="AI100" s="3011"/>
      <c r="AJ100" s="3010"/>
      <c r="AK100" s="3010"/>
      <c r="AL100" s="3010"/>
      <c r="AM100" s="3010"/>
      <c r="AN100" s="3012"/>
      <c r="AO100" s="3013">
        <f t="shared" si="12"/>
        <v>1</v>
      </c>
      <c r="AP100" s="3014"/>
      <c r="AQ100" s="3011">
        <v>3</v>
      </c>
      <c r="AR100" s="3011">
        <f t="shared" si="14"/>
        <v>3</v>
      </c>
      <c r="AS100" s="286">
        <f t="shared" si="15"/>
        <v>3</v>
      </c>
      <c r="AT100" s="208"/>
    </row>
    <row r="101" spans="1:47" ht="11.1" customHeight="1" x14ac:dyDescent="0.25">
      <c r="A101" s="666">
        <v>95</v>
      </c>
      <c r="B101" s="253"/>
      <c r="C101" s="274" t="s">
        <v>222</v>
      </c>
      <c r="D101" s="2879" t="str">
        <f>ROMAN(AP101,0)</f>
        <v>I</v>
      </c>
      <c r="E101" s="2880"/>
      <c r="F101" s="3230"/>
      <c r="G101" s="255"/>
      <c r="H101" s="238"/>
      <c r="I101" s="3363"/>
      <c r="J101" s="2866"/>
      <c r="K101" s="2966"/>
      <c r="L101" s="3410"/>
      <c r="M101" s="3410"/>
      <c r="N101" s="2966"/>
      <c r="O101" s="2966"/>
      <c r="P101" s="2966"/>
      <c r="Q101" s="2966"/>
      <c r="R101" s="2964"/>
      <c r="S101" s="2966"/>
      <c r="T101" s="2966"/>
      <c r="U101" s="2966"/>
      <c r="V101" s="2966"/>
      <c r="W101" s="266"/>
      <c r="X101" s="2867"/>
      <c r="Y101" s="2868"/>
      <c r="Z101" s="2869"/>
      <c r="AA101" s="2870"/>
      <c r="AB101" s="2855"/>
      <c r="AC101" s="267"/>
      <c r="AD101" s="2856"/>
      <c r="AE101" s="2857"/>
      <c r="AF101" s="2858"/>
      <c r="AG101" s="2858"/>
      <c r="AH101" s="2858"/>
      <c r="AI101" s="2858"/>
      <c r="AJ101" s="2857"/>
      <c r="AK101" s="2857">
        <v>1</v>
      </c>
      <c r="AL101" s="2857"/>
      <c r="AM101" s="2857"/>
      <c r="AN101" s="2859"/>
      <c r="AO101" s="2860">
        <f t="shared" si="12"/>
        <v>1</v>
      </c>
      <c r="AP101" s="2944">
        <v>1</v>
      </c>
      <c r="AQ101" s="2858">
        <v>12</v>
      </c>
      <c r="AR101" s="2862">
        <f t="shared" si="14"/>
        <v>12</v>
      </c>
      <c r="AS101" s="236">
        <f t="shared" si="15"/>
        <v>12</v>
      </c>
      <c r="AT101" s="208"/>
    </row>
    <row r="102" spans="1:47" ht="11.1" customHeight="1" x14ac:dyDescent="0.25">
      <c r="A102" s="666">
        <v>96</v>
      </c>
      <c r="B102" s="253"/>
      <c r="C102" s="259" t="s">
        <v>199</v>
      </c>
      <c r="D102" s="2846"/>
      <c r="E102" s="2746"/>
      <c r="F102" s="2951"/>
      <c r="G102" s="287"/>
      <c r="H102" s="285"/>
      <c r="I102" s="3019"/>
      <c r="J102" s="3003"/>
      <c r="K102" s="3004"/>
      <c r="L102" s="3020"/>
      <c r="M102" s="3020"/>
      <c r="N102" s="3004"/>
      <c r="O102" s="3004"/>
      <c r="P102" s="3004"/>
      <c r="Q102" s="3004"/>
      <c r="R102" s="3004"/>
      <c r="S102" s="3004"/>
      <c r="T102" s="3004"/>
      <c r="U102" s="3004"/>
      <c r="V102" s="3004"/>
      <c r="W102" s="280"/>
      <c r="X102" s="3006"/>
      <c r="Y102" s="3018"/>
      <c r="Z102" s="3016"/>
      <c r="AA102" s="262"/>
      <c r="AB102" s="2855"/>
      <c r="AC102" s="288"/>
      <c r="AD102" s="3009">
        <v>1</v>
      </c>
      <c r="AE102" s="3010"/>
      <c r="AF102" s="3011"/>
      <c r="AG102" s="3011"/>
      <c r="AH102" s="3011"/>
      <c r="AI102" s="3011"/>
      <c r="AJ102" s="3010"/>
      <c r="AK102" s="3010"/>
      <c r="AL102" s="3010"/>
      <c r="AM102" s="3010"/>
      <c r="AN102" s="3012"/>
      <c r="AO102" s="3013">
        <f t="shared" ref="AO102:AO103" si="16">SUM(AD102:AN102)</f>
        <v>1</v>
      </c>
      <c r="AP102" s="3014"/>
      <c r="AQ102" s="3011">
        <v>0</v>
      </c>
      <c r="AR102" s="3011">
        <f t="shared" si="14"/>
        <v>0</v>
      </c>
      <c r="AS102" s="286">
        <f t="shared" si="15"/>
        <v>0</v>
      </c>
      <c r="AT102" s="208"/>
    </row>
    <row r="103" spans="1:47" ht="11.1" customHeight="1" thickBot="1" x14ac:dyDescent="0.3">
      <c r="A103" s="666">
        <v>97</v>
      </c>
      <c r="B103" s="253"/>
      <c r="C103" s="259" t="s">
        <v>15</v>
      </c>
      <c r="D103" s="2745"/>
      <c r="E103" s="2746"/>
      <c r="F103" s="2951"/>
      <c r="G103" s="287"/>
      <c r="H103" s="292"/>
      <c r="I103" s="3021"/>
      <c r="J103" s="3022"/>
      <c r="K103" s="3024"/>
      <c r="L103" s="3023"/>
      <c r="M103" s="3023"/>
      <c r="N103" s="3024"/>
      <c r="O103" s="3024"/>
      <c r="P103" s="3024"/>
      <c r="Q103" s="3024"/>
      <c r="R103" s="3024"/>
      <c r="S103" s="3024"/>
      <c r="T103" s="3024"/>
      <c r="U103" s="3024"/>
      <c r="V103" s="3024"/>
      <c r="W103" s="3025"/>
      <c r="X103" s="3026"/>
      <c r="Y103" s="3027"/>
      <c r="Z103" s="3028"/>
      <c r="AA103" s="3029"/>
      <c r="AB103" s="3030"/>
      <c r="AC103" s="3031"/>
      <c r="AD103" s="3032"/>
      <c r="AE103" s="3033">
        <v>1</v>
      </c>
      <c r="AF103" s="3034"/>
      <c r="AG103" s="3034"/>
      <c r="AH103" s="3034"/>
      <c r="AI103" s="3034"/>
      <c r="AJ103" s="3033"/>
      <c r="AK103" s="3033"/>
      <c r="AL103" s="3033"/>
      <c r="AM103" s="3033"/>
      <c r="AN103" s="3035"/>
      <c r="AO103" s="3036">
        <f t="shared" si="16"/>
        <v>1</v>
      </c>
      <c r="AP103" s="3037"/>
      <c r="AQ103" s="3034">
        <v>4</v>
      </c>
      <c r="AR103" s="3034">
        <f t="shared" si="14"/>
        <v>4</v>
      </c>
      <c r="AS103" s="3038">
        <f t="shared" si="15"/>
        <v>4</v>
      </c>
      <c r="AT103" s="208"/>
    </row>
    <row r="104" spans="1:47" ht="6" customHeight="1" thickTop="1" x14ac:dyDescent="0.25">
      <c r="A104" s="667"/>
      <c r="C104" s="224"/>
      <c r="D104" s="293"/>
      <c r="E104" s="231"/>
      <c r="F104" s="231"/>
      <c r="G104" s="294"/>
      <c r="H104" s="294"/>
      <c r="I104" s="295"/>
      <c r="J104" s="295"/>
      <c r="K104" s="298"/>
      <c r="L104" s="295"/>
      <c r="M104" s="296"/>
      <c r="N104" s="298"/>
      <c r="O104" s="297"/>
      <c r="P104" s="297"/>
      <c r="Q104" s="298"/>
      <c r="R104" s="297"/>
      <c r="S104" s="297"/>
      <c r="T104" s="297"/>
      <c r="U104" s="297"/>
      <c r="V104" s="298"/>
      <c r="W104" s="299"/>
      <c r="X104" s="300"/>
      <c r="Y104" s="300"/>
      <c r="Z104" s="300"/>
      <c r="AA104" s="300"/>
      <c r="AB104" s="301"/>
      <c r="AC104" s="302"/>
      <c r="AD104" s="303"/>
      <c r="AE104" s="219"/>
      <c r="AF104" s="304"/>
      <c r="AG104" s="304"/>
      <c r="AH104" s="304"/>
      <c r="AI104" s="304"/>
      <c r="AJ104" s="304"/>
      <c r="AK104" s="304"/>
      <c r="AL104" s="304"/>
      <c r="AM104" s="304"/>
      <c r="AN104" s="304"/>
      <c r="AP104" s="3040">
        <f>SUM(AP7:AP103)</f>
        <v>116</v>
      </c>
      <c r="AQ104" s="305"/>
      <c r="AR104" s="305"/>
      <c r="AS104" s="305"/>
      <c r="AT104" s="305"/>
    </row>
    <row r="105" spans="1:47" ht="11.1" customHeight="1" x14ac:dyDescent="0.25">
      <c r="C105" s="3701" t="s">
        <v>14</v>
      </c>
      <c r="D105" s="3701"/>
      <c r="E105" s="3701"/>
      <c r="F105" s="3701"/>
      <c r="G105" s="3701"/>
      <c r="H105" s="306"/>
      <c r="I105" s="307">
        <f t="shared" ref="I105:V105" si="17">COUNTIF(I7:I103,"&gt;=0")</f>
        <v>18</v>
      </c>
      <c r="J105" s="307">
        <f t="shared" si="17"/>
        <v>12</v>
      </c>
      <c r="K105" s="308">
        <f t="shared" si="17"/>
        <v>15</v>
      </c>
      <c r="L105" s="307">
        <f t="shared" si="17"/>
        <v>18</v>
      </c>
      <c r="M105" s="308">
        <f t="shared" si="17"/>
        <v>12</v>
      </c>
      <c r="N105" s="308">
        <f t="shared" si="17"/>
        <v>14</v>
      </c>
      <c r="O105" s="308">
        <f t="shared" si="17"/>
        <v>13</v>
      </c>
      <c r="P105" s="308">
        <f t="shared" si="17"/>
        <v>14</v>
      </c>
      <c r="Q105" s="308">
        <f t="shared" si="17"/>
        <v>10</v>
      </c>
      <c r="R105" s="308">
        <f t="shared" si="17"/>
        <v>18</v>
      </c>
      <c r="S105" s="308">
        <f t="shared" si="17"/>
        <v>12</v>
      </c>
      <c r="T105" s="308">
        <f t="shared" si="17"/>
        <v>12</v>
      </c>
      <c r="U105" s="308">
        <f t="shared" si="17"/>
        <v>12</v>
      </c>
      <c r="V105" s="308">
        <f t="shared" si="17"/>
        <v>13</v>
      </c>
      <c r="W105" s="3041">
        <f>COUNTIF(W7:W103,"=x")</f>
        <v>19</v>
      </c>
      <c r="X105" s="3702" t="s">
        <v>50</v>
      </c>
      <c r="Y105" s="3703"/>
      <c r="Z105" s="3703"/>
      <c r="AA105" s="309"/>
      <c r="AB105" s="310"/>
      <c r="AC105" s="311"/>
      <c r="AD105" s="312"/>
      <c r="AE105" s="312"/>
      <c r="AF105" s="3892" t="s">
        <v>685</v>
      </c>
      <c r="AG105" s="3892"/>
      <c r="AH105" s="3892"/>
      <c r="AI105" s="3892"/>
      <c r="AJ105" s="3892"/>
      <c r="AK105" s="313"/>
      <c r="AL105" s="313"/>
      <c r="AM105" s="313"/>
      <c r="AN105" s="314"/>
      <c r="AO105" s="315">
        <f>SUM(AO7:AO103)</f>
        <v>1457</v>
      </c>
      <c r="AP105" s="3042">
        <f>COUNTIF(AP7:AP103,"&gt;=0")</f>
        <v>37</v>
      </c>
      <c r="AQ105" s="3896" t="s">
        <v>59</v>
      </c>
      <c r="AR105" s="3896"/>
      <c r="AS105" s="3896"/>
      <c r="AT105" s="3043"/>
    </row>
    <row r="106" spans="1:47" ht="11.1" customHeight="1" x14ac:dyDescent="0.25">
      <c r="C106" s="316"/>
      <c r="D106" s="317"/>
      <c r="E106" s="316"/>
      <c r="S106" s="318"/>
      <c r="T106" s="318"/>
      <c r="U106" s="318"/>
      <c r="X106" s="320">
        <f>SUM(I105:V105)/COUNTIF(I105:V105,"&gt;0")</f>
        <v>13.785714285714286</v>
      </c>
      <c r="Y106" s="3726" t="s">
        <v>81</v>
      </c>
      <c r="Z106" s="3726"/>
      <c r="AA106" s="309"/>
      <c r="AB106" s="310"/>
      <c r="AC106" s="321"/>
      <c r="AD106" s="322"/>
      <c r="AE106" s="219"/>
      <c r="AF106" s="3893" t="s">
        <v>686</v>
      </c>
      <c r="AG106" s="3893"/>
      <c r="AH106" s="3893"/>
      <c r="AI106" s="3893"/>
      <c r="AJ106" s="3893"/>
      <c r="AK106" s="3044"/>
      <c r="AL106" s="3044"/>
      <c r="AM106" s="3044"/>
      <c r="AN106" s="3045"/>
      <c r="AO106" s="3046">
        <f>AVERAGE(AO7:AO103)</f>
        <v>15.020618556701031</v>
      </c>
      <c r="AP106" s="3894"/>
      <c r="AQ106" s="3895"/>
      <c r="AR106" s="3895"/>
      <c r="AS106" s="3895"/>
      <c r="AT106" s="313"/>
    </row>
    <row r="107" spans="1:47" ht="11.1" customHeight="1" x14ac:dyDescent="0.25">
      <c r="C107" s="316"/>
      <c r="D107" s="317"/>
      <c r="E107" s="316"/>
      <c r="S107" s="318"/>
      <c r="T107" s="318"/>
      <c r="U107" s="318"/>
      <c r="X107" s="3047"/>
      <c r="Y107" s="309"/>
      <c r="Z107" s="309"/>
      <c r="AA107" s="309"/>
      <c r="AB107" s="310"/>
      <c r="AC107" s="321"/>
      <c r="AD107" s="322"/>
      <c r="AE107" s="219"/>
      <c r="AF107" s="304"/>
      <c r="AG107" s="314"/>
      <c r="AH107" s="314"/>
      <c r="AI107" s="314"/>
      <c r="AJ107" s="314"/>
      <c r="AK107" s="314"/>
      <c r="AL107" s="314"/>
      <c r="AM107" s="314"/>
      <c r="AN107" s="314"/>
      <c r="AO107" s="323"/>
      <c r="AP107" s="324"/>
      <c r="AQ107" s="324"/>
      <c r="AR107" s="325"/>
      <c r="AS107" s="324"/>
      <c r="AT107" s="313"/>
    </row>
    <row r="108" spans="1:47" ht="11.1" customHeight="1" thickBot="1" x14ac:dyDescent="0.3">
      <c r="C108" s="316"/>
      <c r="D108" s="317"/>
      <c r="E108" s="316"/>
      <c r="S108" s="318"/>
      <c r="T108" s="318"/>
      <c r="U108" s="318"/>
      <c r="X108" s="3047"/>
      <c r="Y108" s="309"/>
      <c r="Z108" s="309"/>
      <c r="AA108" s="309"/>
      <c r="AB108" s="310"/>
      <c r="AC108" s="321"/>
      <c r="AD108" s="322"/>
      <c r="AE108" s="219"/>
      <c r="AF108" s="304"/>
      <c r="AG108" s="314"/>
      <c r="AH108" s="314"/>
      <c r="AI108" s="314"/>
      <c r="AJ108" s="314"/>
      <c r="AK108" s="314"/>
      <c r="AL108" s="314"/>
      <c r="AM108" s="314"/>
      <c r="AN108" s="314"/>
      <c r="AO108" s="323"/>
      <c r="AP108" s="324"/>
      <c r="AQ108" s="324"/>
      <c r="AR108" s="325"/>
      <c r="AS108" s="324"/>
      <c r="AT108" s="313"/>
    </row>
    <row r="109" spans="1:47" ht="11.1" customHeight="1" thickTop="1" x14ac:dyDescent="0.25">
      <c r="A109" s="668"/>
      <c r="B109" s="326"/>
      <c r="C109" s="327"/>
      <c r="D109" s="328"/>
      <c r="E109" s="329"/>
      <c r="F109" s="329"/>
      <c r="G109" s="330"/>
      <c r="H109" s="330"/>
      <c r="I109" s="331"/>
      <c r="J109" s="331"/>
      <c r="K109" s="331"/>
      <c r="L109" s="331"/>
      <c r="M109" s="331"/>
      <c r="N109" s="331"/>
      <c r="O109" s="331"/>
      <c r="P109" s="331"/>
      <c r="Q109" s="332"/>
      <c r="R109" s="332"/>
      <c r="S109" s="331"/>
      <c r="T109" s="331"/>
      <c r="U109" s="331"/>
      <c r="V109" s="331"/>
      <c r="W109" s="333"/>
      <c r="X109" s="334"/>
      <c r="Y109" s="334"/>
      <c r="Z109" s="334"/>
      <c r="AA109" s="326"/>
      <c r="AB109" s="335"/>
      <c r="AC109" s="335"/>
      <c r="AD109" s="335"/>
      <c r="AE109" s="336"/>
      <c r="AF109" s="337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8"/>
      <c r="AT109" s="339"/>
    </row>
    <row r="110" spans="1:47" ht="11.1" customHeight="1" thickBot="1" x14ac:dyDescent="0.3">
      <c r="E110" s="3670" t="s">
        <v>162</v>
      </c>
      <c r="F110" s="3670"/>
      <c r="G110" s="3670"/>
      <c r="H110" s="3670"/>
      <c r="Y110" s="208"/>
      <c r="Z110" s="219"/>
      <c r="AD110" s="219"/>
      <c r="AE110" s="219"/>
      <c r="AP110" s="217"/>
      <c r="AQ110" s="210"/>
      <c r="AR110" s="217"/>
      <c r="AS110" s="313"/>
      <c r="AT110" s="208"/>
    </row>
    <row r="111" spans="1:47" ht="11.1" customHeight="1" x14ac:dyDescent="0.25">
      <c r="E111" s="3670"/>
      <c r="F111" s="3670"/>
      <c r="G111" s="3670"/>
      <c r="H111" s="3670"/>
      <c r="I111" s="340" t="s">
        <v>39</v>
      </c>
      <c r="J111" s="340" t="s">
        <v>38</v>
      </c>
      <c r="K111" s="341" t="s">
        <v>314</v>
      </c>
      <c r="L111" s="341" t="s">
        <v>9</v>
      </c>
      <c r="M111" s="340" t="s">
        <v>13</v>
      </c>
      <c r="N111" s="340" t="s">
        <v>12</v>
      </c>
      <c r="O111" s="340" t="s">
        <v>10</v>
      </c>
      <c r="P111" s="340" t="s">
        <v>163</v>
      </c>
      <c r="Q111" s="340" t="s">
        <v>164</v>
      </c>
      <c r="R111" s="340" t="s">
        <v>165</v>
      </c>
      <c r="S111" s="340" t="s">
        <v>166</v>
      </c>
      <c r="T111" s="488"/>
      <c r="U111" s="3753" t="s">
        <v>79</v>
      </c>
      <c r="V111" s="3754"/>
      <c r="W111" s="3754"/>
      <c r="X111" s="3754"/>
      <c r="Y111" s="3754"/>
      <c r="Z111" s="3754"/>
      <c r="AA111" s="3754"/>
      <c r="AB111" s="3754"/>
      <c r="AC111" s="3754"/>
      <c r="AD111" s="3755"/>
      <c r="AE111" s="342"/>
      <c r="AF111" s="3671" t="s">
        <v>78</v>
      </c>
      <c r="AG111" s="3672"/>
      <c r="AH111" s="3672"/>
      <c r="AI111" s="3672"/>
      <c r="AJ111" s="3672"/>
      <c r="AK111" s="3672"/>
      <c r="AL111" s="3672"/>
      <c r="AM111" s="3672"/>
      <c r="AN111" s="3672"/>
      <c r="AO111" s="3672"/>
      <c r="AP111" s="3672"/>
      <c r="AQ111" s="3672"/>
      <c r="AR111" s="3672"/>
      <c r="AS111" s="3672"/>
      <c r="AT111" s="3673"/>
      <c r="AU111" s="219"/>
    </row>
    <row r="112" spans="1:47" ht="11.1" customHeight="1" thickBot="1" x14ac:dyDescent="0.3">
      <c r="F112" s="3050" t="s">
        <v>4</v>
      </c>
      <c r="G112" s="247"/>
      <c r="I112" s="343">
        <v>11</v>
      </c>
      <c r="J112" s="344">
        <v>12</v>
      </c>
      <c r="K112" s="344">
        <v>13</v>
      </c>
      <c r="L112" s="344">
        <v>14</v>
      </c>
      <c r="M112" s="343">
        <v>15</v>
      </c>
      <c r="N112" s="344">
        <v>16</v>
      </c>
      <c r="O112" s="343">
        <v>17</v>
      </c>
      <c r="P112" s="343">
        <v>18</v>
      </c>
      <c r="Q112" s="343">
        <v>19</v>
      </c>
      <c r="R112" s="343">
        <v>20</v>
      </c>
      <c r="S112" s="343">
        <v>21</v>
      </c>
      <c r="T112" s="350"/>
      <c r="U112" s="3756"/>
      <c r="V112" s="3757"/>
      <c r="W112" s="3757"/>
      <c r="X112" s="3757"/>
      <c r="Y112" s="3757"/>
      <c r="Z112" s="3757"/>
      <c r="AA112" s="3757"/>
      <c r="AB112" s="3757"/>
      <c r="AC112" s="3757"/>
      <c r="AD112" s="3758"/>
      <c r="AE112" s="342"/>
      <c r="AF112" s="3674"/>
      <c r="AG112" s="3675"/>
      <c r="AH112" s="3675"/>
      <c r="AI112" s="3675"/>
      <c r="AJ112" s="3675"/>
      <c r="AK112" s="3675"/>
      <c r="AL112" s="3675"/>
      <c r="AM112" s="3675"/>
      <c r="AN112" s="3675"/>
      <c r="AO112" s="3675"/>
      <c r="AP112" s="3675"/>
      <c r="AQ112" s="3675"/>
      <c r="AR112" s="3675"/>
      <c r="AS112" s="3675"/>
      <c r="AT112" s="3676"/>
      <c r="AU112" s="219"/>
    </row>
    <row r="113" spans="6:47" ht="11.1" customHeight="1" x14ac:dyDescent="0.25">
      <c r="F113" s="3052" t="s">
        <v>16</v>
      </c>
      <c r="G113" s="247"/>
      <c r="I113" s="345">
        <v>8</v>
      </c>
      <c r="J113" s="3053">
        <v>9</v>
      </c>
      <c r="K113" s="3053">
        <v>10</v>
      </c>
      <c r="L113" s="3053">
        <v>11</v>
      </c>
      <c r="M113" s="345">
        <v>12</v>
      </c>
      <c r="N113" s="3053">
        <v>13</v>
      </c>
      <c r="O113" s="345">
        <v>14</v>
      </c>
      <c r="P113" s="345">
        <v>15</v>
      </c>
      <c r="Q113" s="345">
        <v>16</v>
      </c>
      <c r="R113" s="345">
        <v>17</v>
      </c>
      <c r="S113" s="345">
        <v>18</v>
      </c>
      <c r="T113" s="350"/>
      <c r="V113" s="215"/>
      <c r="W113" s="208"/>
      <c r="X113" s="208"/>
      <c r="Y113" s="208"/>
      <c r="AA113" s="208"/>
      <c r="AB113" s="208"/>
      <c r="AC113" s="208"/>
      <c r="AD113" s="346"/>
      <c r="AE113" s="219"/>
      <c r="AQ113" s="347"/>
      <c r="AR113" s="217"/>
      <c r="AS113" s="208"/>
      <c r="AT113" s="208"/>
      <c r="AU113" s="219"/>
    </row>
    <row r="114" spans="6:47" ht="11.1" customHeight="1" x14ac:dyDescent="0.25">
      <c r="F114" s="3050" t="s">
        <v>17</v>
      </c>
      <c r="G114" s="247"/>
      <c r="I114" s="343">
        <v>6</v>
      </c>
      <c r="J114" s="344">
        <v>7</v>
      </c>
      <c r="K114" s="344">
        <v>8</v>
      </c>
      <c r="L114" s="344">
        <v>9</v>
      </c>
      <c r="M114" s="343">
        <v>10</v>
      </c>
      <c r="N114" s="344">
        <v>11</v>
      </c>
      <c r="O114" s="343">
        <v>12</v>
      </c>
      <c r="P114" s="343">
        <v>13</v>
      </c>
      <c r="Q114" s="343">
        <v>14</v>
      </c>
      <c r="R114" s="343">
        <v>15</v>
      </c>
      <c r="S114" s="343">
        <v>16</v>
      </c>
      <c r="T114" s="350"/>
      <c r="U114" s="3869" t="s">
        <v>225</v>
      </c>
      <c r="V114" s="3870" t="s">
        <v>77</v>
      </c>
      <c r="W114" s="3871"/>
      <c r="X114" s="3871"/>
      <c r="Y114" s="3871"/>
      <c r="Z114" s="3890"/>
      <c r="AA114" s="3617" t="s">
        <v>76</v>
      </c>
      <c r="AB114" s="3618"/>
      <c r="AC114" s="3618"/>
      <c r="AD114" s="3619"/>
      <c r="AE114" s="348"/>
      <c r="AF114" s="3607" t="s">
        <v>4</v>
      </c>
      <c r="AG114" s="3608"/>
      <c r="AH114" s="3868" t="s">
        <v>796</v>
      </c>
      <c r="AI114" s="3868"/>
      <c r="AJ114" s="3868"/>
      <c r="AK114" s="3868"/>
      <c r="AL114" s="3868"/>
      <c r="AM114" s="3868"/>
      <c r="AN114" s="3868"/>
      <c r="AO114" s="3868"/>
      <c r="AP114" s="3868"/>
      <c r="AQ114" s="3868"/>
      <c r="AR114" s="3868"/>
      <c r="AS114" s="3868"/>
      <c r="AT114" s="3868"/>
      <c r="AU114" s="219"/>
    </row>
    <row r="115" spans="6:47" ht="11.1" customHeight="1" x14ac:dyDescent="0.25">
      <c r="F115" s="3052" t="s">
        <v>18</v>
      </c>
      <c r="G115" s="247"/>
      <c r="I115" s="345">
        <v>4</v>
      </c>
      <c r="J115" s="3053">
        <v>5</v>
      </c>
      <c r="K115" s="3053">
        <v>6</v>
      </c>
      <c r="L115" s="3053">
        <v>7</v>
      </c>
      <c r="M115" s="345">
        <v>8</v>
      </c>
      <c r="N115" s="3053">
        <v>9</v>
      </c>
      <c r="O115" s="345">
        <v>10</v>
      </c>
      <c r="P115" s="345">
        <v>11</v>
      </c>
      <c r="Q115" s="345">
        <v>12</v>
      </c>
      <c r="R115" s="345">
        <v>13</v>
      </c>
      <c r="S115" s="345">
        <v>14</v>
      </c>
      <c r="T115" s="350"/>
      <c r="U115" s="3869"/>
      <c r="V115" s="3872"/>
      <c r="W115" s="3873"/>
      <c r="X115" s="3873"/>
      <c r="Y115" s="3873"/>
      <c r="Z115" s="3891"/>
      <c r="AA115" s="3623"/>
      <c r="AB115" s="3624"/>
      <c r="AC115" s="3624"/>
      <c r="AD115" s="3625"/>
      <c r="AE115" s="348"/>
      <c r="AF115" s="3609"/>
      <c r="AG115" s="3610"/>
      <c r="AH115" s="3868"/>
      <c r="AI115" s="3868"/>
      <c r="AJ115" s="3868"/>
      <c r="AK115" s="3868"/>
      <c r="AL115" s="3868"/>
      <c r="AM115" s="3868"/>
      <c r="AN115" s="3868"/>
      <c r="AO115" s="3868"/>
      <c r="AP115" s="3868"/>
      <c r="AQ115" s="3868"/>
      <c r="AR115" s="3868"/>
      <c r="AS115" s="3868"/>
      <c r="AT115" s="3868"/>
      <c r="AU115" s="219"/>
    </row>
    <row r="116" spans="6:47" ht="11.1" customHeight="1" x14ac:dyDescent="0.25">
      <c r="F116" s="3050" t="s">
        <v>19</v>
      </c>
      <c r="G116" s="247"/>
      <c r="I116" s="343">
        <v>3</v>
      </c>
      <c r="J116" s="344">
        <v>4</v>
      </c>
      <c r="K116" s="3053">
        <v>5</v>
      </c>
      <c r="L116" s="344">
        <v>6</v>
      </c>
      <c r="M116" s="343">
        <v>7</v>
      </c>
      <c r="N116" s="344">
        <v>8</v>
      </c>
      <c r="O116" s="343">
        <v>9</v>
      </c>
      <c r="P116" s="343">
        <v>10</v>
      </c>
      <c r="Q116" s="343">
        <v>11</v>
      </c>
      <c r="R116" s="343">
        <v>12</v>
      </c>
      <c r="S116" s="343">
        <v>13</v>
      </c>
      <c r="T116" s="350"/>
      <c r="U116" s="3669">
        <v>1</v>
      </c>
      <c r="V116" s="3862" t="s">
        <v>75</v>
      </c>
      <c r="W116" s="3863"/>
      <c r="X116" s="3863"/>
      <c r="Y116" s="3863"/>
      <c r="Z116" s="3888"/>
      <c r="AA116" s="3645" t="s">
        <v>74</v>
      </c>
      <c r="AB116" s="3646"/>
      <c r="AC116" s="3646"/>
      <c r="AD116" s="3647"/>
      <c r="AE116" s="349"/>
      <c r="AF116" s="3607" t="s">
        <v>16</v>
      </c>
      <c r="AG116" s="3608"/>
      <c r="AH116" s="3868" t="s">
        <v>775</v>
      </c>
      <c r="AI116" s="3868"/>
      <c r="AJ116" s="3868"/>
      <c r="AK116" s="3868"/>
      <c r="AL116" s="3868"/>
      <c r="AM116" s="3868"/>
      <c r="AN116" s="3868"/>
      <c r="AO116" s="3868"/>
      <c r="AP116" s="3868"/>
      <c r="AQ116" s="3868"/>
      <c r="AR116" s="3868"/>
      <c r="AS116" s="3868"/>
      <c r="AT116" s="3868"/>
    </row>
    <row r="117" spans="6:47" ht="11.1" customHeight="1" x14ac:dyDescent="0.25">
      <c r="F117" s="3052" t="s">
        <v>20</v>
      </c>
      <c r="G117" s="247"/>
      <c r="I117" s="345">
        <v>2</v>
      </c>
      <c r="J117" s="3053">
        <v>3</v>
      </c>
      <c r="K117" s="344">
        <v>4</v>
      </c>
      <c r="L117" s="3053">
        <v>5</v>
      </c>
      <c r="M117" s="345">
        <v>6</v>
      </c>
      <c r="N117" s="3053">
        <v>7</v>
      </c>
      <c r="O117" s="345">
        <v>8</v>
      </c>
      <c r="P117" s="345">
        <v>9</v>
      </c>
      <c r="Q117" s="343">
        <v>10</v>
      </c>
      <c r="R117" s="345">
        <v>11</v>
      </c>
      <c r="S117" s="345">
        <v>12</v>
      </c>
      <c r="T117" s="350"/>
      <c r="U117" s="3669"/>
      <c r="V117" s="3864"/>
      <c r="W117" s="3865"/>
      <c r="X117" s="3865"/>
      <c r="Y117" s="3865"/>
      <c r="Z117" s="3889"/>
      <c r="AA117" s="3648"/>
      <c r="AB117" s="3649"/>
      <c r="AC117" s="3649"/>
      <c r="AD117" s="3650"/>
      <c r="AE117" s="349"/>
      <c r="AF117" s="3609"/>
      <c r="AG117" s="3610"/>
      <c r="AH117" s="3868"/>
      <c r="AI117" s="3868"/>
      <c r="AJ117" s="3868"/>
      <c r="AK117" s="3868"/>
      <c r="AL117" s="3868"/>
      <c r="AM117" s="3868"/>
      <c r="AN117" s="3868"/>
      <c r="AO117" s="3868"/>
      <c r="AP117" s="3868"/>
      <c r="AQ117" s="3868"/>
      <c r="AR117" s="3868"/>
      <c r="AS117" s="3868"/>
      <c r="AT117" s="3868"/>
    </row>
    <row r="118" spans="6:47" ht="11.1" customHeight="1" x14ac:dyDescent="0.25">
      <c r="F118" s="3050" t="s">
        <v>21</v>
      </c>
      <c r="G118" s="247"/>
      <c r="I118" s="343">
        <v>1</v>
      </c>
      <c r="J118" s="344">
        <v>2</v>
      </c>
      <c r="K118" s="3053">
        <v>3</v>
      </c>
      <c r="L118" s="344">
        <v>4</v>
      </c>
      <c r="M118" s="343">
        <v>5</v>
      </c>
      <c r="N118" s="344">
        <v>6</v>
      </c>
      <c r="O118" s="343">
        <v>7</v>
      </c>
      <c r="P118" s="343">
        <v>8</v>
      </c>
      <c r="Q118" s="345">
        <v>9</v>
      </c>
      <c r="R118" s="343">
        <v>10</v>
      </c>
      <c r="S118" s="343">
        <v>11</v>
      </c>
      <c r="T118" s="350"/>
      <c r="U118" s="3669">
        <v>2</v>
      </c>
      <c r="V118" s="3862" t="s">
        <v>73</v>
      </c>
      <c r="W118" s="3863"/>
      <c r="X118" s="3863"/>
      <c r="Y118" s="3863"/>
      <c r="Z118" s="3888"/>
      <c r="AA118" s="3645" t="s">
        <v>72</v>
      </c>
      <c r="AB118" s="3646"/>
      <c r="AC118" s="3646"/>
      <c r="AD118" s="3647"/>
      <c r="AE118" s="349"/>
      <c r="AF118" s="3607" t="s">
        <v>17</v>
      </c>
      <c r="AG118" s="3608"/>
      <c r="AH118" s="3868" t="s">
        <v>797</v>
      </c>
      <c r="AI118" s="3868"/>
      <c r="AJ118" s="3868"/>
      <c r="AK118" s="3868"/>
      <c r="AL118" s="3868"/>
      <c r="AM118" s="3868"/>
      <c r="AN118" s="3868"/>
      <c r="AO118" s="3868"/>
      <c r="AP118" s="3868"/>
      <c r="AQ118" s="3868"/>
      <c r="AR118" s="3868"/>
      <c r="AS118" s="3868"/>
      <c r="AT118" s="3868"/>
      <c r="AU118" s="219"/>
    </row>
    <row r="119" spans="6:47" ht="11.1" customHeight="1" x14ac:dyDescent="0.25">
      <c r="F119" s="3052" t="s">
        <v>41</v>
      </c>
      <c r="G119" s="247"/>
      <c r="I119" s="345">
        <v>0</v>
      </c>
      <c r="J119" s="3053">
        <v>1</v>
      </c>
      <c r="K119" s="344">
        <v>2</v>
      </c>
      <c r="L119" s="3053">
        <v>3</v>
      </c>
      <c r="M119" s="345">
        <v>4</v>
      </c>
      <c r="N119" s="3053">
        <v>5</v>
      </c>
      <c r="O119" s="345">
        <v>6</v>
      </c>
      <c r="P119" s="343">
        <v>7</v>
      </c>
      <c r="Q119" s="343">
        <v>8</v>
      </c>
      <c r="R119" s="345">
        <v>9</v>
      </c>
      <c r="S119" s="343">
        <v>10</v>
      </c>
      <c r="T119" s="350"/>
      <c r="U119" s="3669"/>
      <c r="V119" s="3864"/>
      <c r="W119" s="3865"/>
      <c r="X119" s="3865"/>
      <c r="Y119" s="3865"/>
      <c r="Z119" s="3889"/>
      <c r="AA119" s="3648"/>
      <c r="AB119" s="3649"/>
      <c r="AC119" s="3649"/>
      <c r="AD119" s="3650"/>
      <c r="AE119" s="349"/>
      <c r="AF119" s="3609"/>
      <c r="AG119" s="3610"/>
      <c r="AH119" s="3868"/>
      <c r="AI119" s="3868"/>
      <c r="AJ119" s="3868"/>
      <c r="AK119" s="3868"/>
      <c r="AL119" s="3868"/>
      <c r="AM119" s="3868"/>
      <c r="AN119" s="3868"/>
      <c r="AO119" s="3868"/>
      <c r="AP119" s="3868"/>
      <c r="AQ119" s="3868"/>
      <c r="AR119" s="3868"/>
      <c r="AS119" s="3868"/>
      <c r="AT119" s="3868"/>
      <c r="AU119" s="219"/>
    </row>
    <row r="120" spans="6:47" ht="11.1" customHeight="1" x14ac:dyDescent="0.25">
      <c r="F120" s="3050" t="s">
        <v>22</v>
      </c>
      <c r="G120" s="247"/>
      <c r="I120" s="343" t="s">
        <v>0</v>
      </c>
      <c r="J120" s="344">
        <v>0</v>
      </c>
      <c r="K120" s="3053">
        <v>1</v>
      </c>
      <c r="L120" s="344">
        <v>2</v>
      </c>
      <c r="M120" s="343">
        <v>3</v>
      </c>
      <c r="N120" s="344">
        <v>4</v>
      </c>
      <c r="O120" s="343">
        <v>5</v>
      </c>
      <c r="P120" s="345">
        <v>6</v>
      </c>
      <c r="Q120" s="343">
        <v>7</v>
      </c>
      <c r="R120" s="343">
        <v>8</v>
      </c>
      <c r="S120" s="345">
        <v>9</v>
      </c>
      <c r="T120" s="350"/>
      <c r="U120" s="3669">
        <v>3</v>
      </c>
      <c r="V120" s="3862" t="s">
        <v>70</v>
      </c>
      <c r="W120" s="3863"/>
      <c r="X120" s="3863"/>
      <c r="Y120" s="3863"/>
      <c r="Z120" s="3888"/>
      <c r="AA120" s="3645" t="s">
        <v>71</v>
      </c>
      <c r="AB120" s="3646"/>
      <c r="AC120" s="3646"/>
      <c r="AD120" s="3647"/>
      <c r="AE120" s="349"/>
      <c r="AF120" s="3607" t="s">
        <v>18</v>
      </c>
      <c r="AG120" s="3608"/>
      <c r="AH120" s="3868" t="s">
        <v>798</v>
      </c>
      <c r="AI120" s="3868"/>
      <c r="AJ120" s="3868"/>
      <c r="AK120" s="3868"/>
      <c r="AL120" s="3868"/>
      <c r="AM120" s="3868"/>
      <c r="AN120" s="3868"/>
      <c r="AO120" s="3868"/>
      <c r="AP120" s="3868"/>
      <c r="AQ120" s="3868"/>
      <c r="AR120" s="3868"/>
      <c r="AS120" s="3868"/>
      <c r="AT120" s="3868"/>
      <c r="AU120" s="219"/>
    </row>
    <row r="121" spans="6:47" ht="11.1" customHeight="1" x14ac:dyDescent="0.25">
      <c r="F121" s="3052" t="s">
        <v>23</v>
      </c>
      <c r="G121" s="247"/>
      <c r="I121" s="345" t="s">
        <v>0</v>
      </c>
      <c r="J121" s="3053" t="s">
        <v>0</v>
      </c>
      <c r="K121" s="344">
        <v>0</v>
      </c>
      <c r="L121" s="3053">
        <v>1</v>
      </c>
      <c r="M121" s="345">
        <v>2</v>
      </c>
      <c r="N121" s="3053">
        <v>3</v>
      </c>
      <c r="O121" s="345">
        <v>4</v>
      </c>
      <c r="P121" s="343">
        <v>5</v>
      </c>
      <c r="Q121" s="345">
        <v>6</v>
      </c>
      <c r="R121" s="343">
        <v>7</v>
      </c>
      <c r="S121" s="343">
        <v>8</v>
      </c>
      <c r="T121" s="350"/>
      <c r="U121" s="3669"/>
      <c r="V121" s="3864"/>
      <c r="W121" s="3865"/>
      <c r="X121" s="3865"/>
      <c r="Y121" s="3865"/>
      <c r="Z121" s="3889"/>
      <c r="AA121" s="3648"/>
      <c r="AB121" s="3649"/>
      <c r="AC121" s="3649"/>
      <c r="AD121" s="3650"/>
      <c r="AE121" s="349"/>
      <c r="AF121" s="3609"/>
      <c r="AG121" s="3610"/>
      <c r="AH121" s="3868"/>
      <c r="AI121" s="3868"/>
      <c r="AJ121" s="3868"/>
      <c r="AK121" s="3868"/>
      <c r="AL121" s="3868"/>
      <c r="AM121" s="3868"/>
      <c r="AN121" s="3868"/>
      <c r="AO121" s="3868"/>
      <c r="AP121" s="3868"/>
      <c r="AQ121" s="3868"/>
      <c r="AR121" s="3868"/>
      <c r="AS121" s="3868"/>
      <c r="AT121" s="3868"/>
      <c r="AU121" s="219"/>
    </row>
    <row r="122" spans="6:47" ht="11.1" customHeight="1" x14ac:dyDescent="0.25">
      <c r="F122" s="3050" t="s">
        <v>24</v>
      </c>
      <c r="G122" s="247"/>
      <c r="I122" s="343" t="s">
        <v>0</v>
      </c>
      <c r="J122" s="344" t="s">
        <v>0</v>
      </c>
      <c r="K122" s="3053" t="s">
        <v>0</v>
      </c>
      <c r="L122" s="344">
        <v>0</v>
      </c>
      <c r="M122" s="343">
        <v>1</v>
      </c>
      <c r="N122" s="344">
        <v>2</v>
      </c>
      <c r="O122" s="343">
        <v>3</v>
      </c>
      <c r="P122" s="345">
        <v>4</v>
      </c>
      <c r="Q122" s="343">
        <v>5</v>
      </c>
      <c r="R122" s="345">
        <v>6</v>
      </c>
      <c r="S122" s="343">
        <v>7</v>
      </c>
      <c r="T122" s="350"/>
      <c r="U122" s="3669">
        <v>4</v>
      </c>
      <c r="V122" s="3862" t="s">
        <v>69</v>
      </c>
      <c r="W122" s="3863"/>
      <c r="X122" s="3863"/>
      <c r="Y122" s="3863"/>
      <c r="Z122" s="3888"/>
      <c r="AA122" s="3645" t="s">
        <v>68</v>
      </c>
      <c r="AB122" s="3646"/>
      <c r="AC122" s="3646"/>
      <c r="AD122" s="3647"/>
      <c r="AE122" s="349"/>
      <c r="AF122" s="3607" t="s">
        <v>20</v>
      </c>
      <c r="AG122" s="3608"/>
      <c r="AH122" s="3868" t="s">
        <v>799</v>
      </c>
      <c r="AI122" s="3868"/>
      <c r="AJ122" s="3868"/>
      <c r="AK122" s="3868"/>
      <c r="AL122" s="3868"/>
      <c r="AM122" s="3868"/>
      <c r="AN122" s="3868"/>
      <c r="AO122" s="3868"/>
      <c r="AP122" s="3868"/>
      <c r="AQ122" s="3868"/>
      <c r="AR122" s="3868"/>
      <c r="AS122" s="3868"/>
      <c r="AT122" s="3868"/>
      <c r="AU122" s="219"/>
    </row>
    <row r="123" spans="6:47" ht="11.1" customHeight="1" x14ac:dyDescent="0.25">
      <c r="F123" s="3052" t="s">
        <v>29</v>
      </c>
      <c r="G123" s="247"/>
      <c r="I123" s="345" t="s">
        <v>0</v>
      </c>
      <c r="J123" s="3053" t="s">
        <v>0</v>
      </c>
      <c r="K123" s="344" t="s">
        <v>0</v>
      </c>
      <c r="L123" s="3053" t="s">
        <v>0</v>
      </c>
      <c r="M123" s="345">
        <v>0</v>
      </c>
      <c r="N123" s="3053">
        <v>1</v>
      </c>
      <c r="O123" s="345">
        <v>2</v>
      </c>
      <c r="P123" s="343">
        <v>3</v>
      </c>
      <c r="Q123" s="345">
        <v>4</v>
      </c>
      <c r="R123" s="343">
        <v>5</v>
      </c>
      <c r="S123" s="345">
        <v>6</v>
      </c>
      <c r="T123" s="350"/>
      <c r="U123" s="3669"/>
      <c r="V123" s="3864"/>
      <c r="W123" s="3865"/>
      <c r="X123" s="3865"/>
      <c r="Y123" s="3865"/>
      <c r="Z123" s="3889"/>
      <c r="AA123" s="3648"/>
      <c r="AB123" s="3649"/>
      <c r="AC123" s="3649"/>
      <c r="AD123" s="3650"/>
      <c r="AE123" s="349"/>
      <c r="AF123" s="3609"/>
      <c r="AG123" s="3610"/>
      <c r="AH123" s="3868"/>
      <c r="AI123" s="3868"/>
      <c r="AJ123" s="3868"/>
      <c r="AK123" s="3868"/>
      <c r="AL123" s="3868"/>
      <c r="AM123" s="3868"/>
      <c r="AN123" s="3868"/>
      <c r="AO123" s="3868"/>
      <c r="AP123" s="3868"/>
      <c r="AQ123" s="3868"/>
      <c r="AR123" s="3868"/>
      <c r="AS123" s="3868"/>
      <c r="AT123" s="3868"/>
      <c r="AU123" s="219"/>
    </row>
    <row r="124" spans="6:47" ht="11.1" customHeight="1" x14ac:dyDescent="0.25">
      <c r="F124" s="3050" t="s">
        <v>30</v>
      </c>
      <c r="G124" s="247"/>
      <c r="I124" s="343" t="s">
        <v>0</v>
      </c>
      <c r="J124" s="344" t="s">
        <v>0</v>
      </c>
      <c r="K124" s="3053" t="s">
        <v>0</v>
      </c>
      <c r="L124" s="344" t="s">
        <v>0</v>
      </c>
      <c r="M124" s="343" t="s">
        <v>0</v>
      </c>
      <c r="N124" s="344">
        <v>0</v>
      </c>
      <c r="O124" s="343">
        <v>1</v>
      </c>
      <c r="P124" s="345">
        <v>2</v>
      </c>
      <c r="Q124" s="343">
        <v>3</v>
      </c>
      <c r="R124" s="345">
        <v>4</v>
      </c>
      <c r="S124" s="343">
        <v>5</v>
      </c>
      <c r="T124" s="350"/>
      <c r="U124" s="3669">
        <v>5</v>
      </c>
      <c r="V124" s="3862" t="s">
        <v>84</v>
      </c>
      <c r="W124" s="3863"/>
      <c r="X124" s="3863"/>
      <c r="Y124" s="3863"/>
      <c r="Z124" s="3888"/>
      <c r="AA124" s="3645" t="s">
        <v>85</v>
      </c>
      <c r="AB124" s="3646"/>
      <c r="AC124" s="3646"/>
      <c r="AD124" s="3647"/>
      <c r="AE124" s="349"/>
      <c r="AF124" s="3607" t="s">
        <v>21</v>
      </c>
      <c r="AG124" s="3608"/>
      <c r="AH124" s="3868" t="s">
        <v>800</v>
      </c>
      <c r="AI124" s="3868"/>
      <c r="AJ124" s="3868"/>
      <c r="AK124" s="3868"/>
      <c r="AL124" s="3868"/>
      <c r="AM124" s="3868"/>
      <c r="AN124" s="3868"/>
      <c r="AO124" s="3868"/>
      <c r="AP124" s="3868"/>
      <c r="AQ124" s="3868"/>
      <c r="AR124" s="3868"/>
      <c r="AS124" s="3868"/>
      <c r="AT124" s="3868"/>
      <c r="AU124" s="219"/>
    </row>
    <row r="125" spans="6:47" ht="11.1" customHeight="1" x14ac:dyDescent="0.25">
      <c r="F125" s="3050" t="s">
        <v>33</v>
      </c>
      <c r="G125" s="247"/>
      <c r="I125" s="343" t="s">
        <v>0</v>
      </c>
      <c r="J125" s="344" t="s">
        <v>0</v>
      </c>
      <c r="K125" s="344" t="s">
        <v>0</v>
      </c>
      <c r="L125" s="344" t="s">
        <v>0</v>
      </c>
      <c r="M125" s="343" t="s">
        <v>0</v>
      </c>
      <c r="N125" s="344" t="s">
        <v>0</v>
      </c>
      <c r="O125" s="343">
        <v>0</v>
      </c>
      <c r="P125" s="343">
        <v>1</v>
      </c>
      <c r="Q125" s="345">
        <v>2</v>
      </c>
      <c r="R125" s="343">
        <v>3</v>
      </c>
      <c r="S125" s="345">
        <v>4</v>
      </c>
      <c r="T125" s="350"/>
      <c r="U125" s="3669"/>
      <c r="V125" s="3864"/>
      <c r="W125" s="3865"/>
      <c r="X125" s="3865"/>
      <c r="Y125" s="3865"/>
      <c r="Z125" s="3889"/>
      <c r="AA125" s="3648"/>
      <c r="AB125" s="3649"/>
      <c r="AC125" s="3649"/>
      <c r="AD125" s="3650"/>
      <c r="AE125" s="349"/>
      <c r="AF125" s="3609"/>
      <c r="AG125" s="3610"/>
      <c r="AH125" s="3868"/>
      <c r="AI125" s="3868"/>
      <c r="AJ125" s="3868"/>
      <c r="AK125" s="3868"/>
      <c r="AL125" s="3868"/>
      <c r="AM125" s="3868"/>
      <c r="AN125" s="3868"/>
      <c r="AO125" s="3868"/>
      <c r="AP125" s="3868"/>
      <c r="AQ125" s="3868"/>
      <c r="AR125" s="3868"/>
      <c r="AS125" s="3868"/>
      <c r="AT125" s="3868"/>
      <c r="AU125" s="219"/>
    </row>
    <row r="126" spans="6:47" ht="11.1" customHeight="1" x14ac:dyDescent="0.25">
      <c r="F126" s="3050" t="s">
        <v>56</v>
      </c>
      <c r="I126" s="343" t="s">
        <v>0</v>
      </c>
      <c r="J126" s="344" t="s">
        <v>0</v>
      </c>
      <c r="K126" s="344" t="s">
        <v>0</v>
      </c>
      <c r="L126" s="344" t="s">
        <v>0</v>
      </c>
      <c r="M126" s="343" t="s">
        <v>0</v>
      </c>
      <c r="N126" s="344" t="s">
        <v>0</v>
      </c>
      <c r="O126" s="344" t="s">
        <v>0</v>
      </c>
      <c r="P126" s="343">
        <v>0</v>
      </c>
      <c r="Q126" s="343">
        <v>1</v>
      </c>
      <c r="R126" s="345">
        <v>2</v>
      </c>
      <c r="S126" s="343">
        <v>3</v>
      </c>
      <c r="T126" s="350"/>
      <c r="U126" s="3669">
        <v>6</v>
      </c>
      <c r="V126" s="3862" t="s">
        <v>122</v>
      </c>
      <c r="W126" s="3863"/>
      <c r="X126" s="3863"/>
      <c r="Y126" s="3863"/>
      <c r="Z126" s="3888"/>
      <c r="AA126" s="3645" t="s">
        <v>121</v>
      </c>
      <c r="AB126" s="3646"/>
      <c r="AC126" s="3646"/>
      <c r="AD126" s="3647"/>
      <c r="AE126" s="349"/>
      <c r="AF126" s="3607" t="s">
        <v>22</v>
      </c>
      <c r="AG126" s="3608"/>
      <c r="AH126" s="3599">
        <f>COUNTIF(AP$7:AP$103,"=4")</f>
        <v>4</v>
      </c>
      <c r="AI126" s="3600"/>
      <c r="AJ126" s="3600"/>
      <c r="AK126" s="3866" t="s">
        <v>295</v>
      </c>
      <c r="AL126" s="3867"/>
      <c r="AM126" s="3867"/>
      <c r="AN126" s="3867"/>
      <c r="AO126" s="3867"/>
      <c r="AP126" s="3867"/>
      <c r="AQ126" s="3867"/>
      <c r="AR126" s="3867"/>
      <c r="AS126" s="3867"/>
      <c r="AT126" s="3867"/>
      <c r="AU126" s="219"/>
    </row>
    <row r="127" spans="6:47" ht="11.1" customHeight="1" x14ac:dyDescent="0.25">
      <c r="F127" s="3050" t="s">
        <v>48</v>
      </c>
      <c r="I127" s="343" t="s">
        <v>0</v>
      </c>
      <c r="J127" s="344" t="s">
        <v>0</v>
      </c>
      <c r="K127" s="344" t="s">
        <v>0</v>
      </c>
      <c r="L127" s="344" t="s">
        <v>0</v>
      </c>
      <c r="M127" s="343" t="s">
        <v>0</v>
      </c>
      <c r="N127" s="344" t="s">
        <v>0</v>
      </c>
      <c r="O127" s="344" t="s">
        <v>0</v>
      </c>
      <c r="P127" s="344" t="s">
        <v>0</v>
      </c>
      <c r="Q127" s="343">
        <v>0</v>
      </c>
      <c r="R127" s="343">
        <v>1</v>
      </c>
      <c r="S127" s="345">
        <v>2</v>
      </c>
      <c r="T127" s="350"/>
      <c r="U127" s="3669"/>
      <c r="V127" s="3864"/>
      <c r="W127" s="3865"/>
      <c r="X127" s="3865"/>
      <c r="Y127" s="3865"/>
      <c r="Z127" s="3889"/>
      <c r="AA127" s="3648"/>
      <c r="AB127" s="3649"/>
      <c r="AC127" s="3649"/>
      <c r="AD127" s="3650"/>
      <c r="AE127" s="349"/>
      <c r="AF127" s="3609"/>
      <c r="AG127" s="3610"/>
      <c r="AH127" s="3601"/>
      <c r="AI127" s="3602"/>
      <c r="AJ127" s="3602"/>
      <c r="AK127" s="3866"/>
      <c r="AL127" s="3867"/>
      <c r="AM127" s="3867"/>
      <c r="AN127" s="3867"/>
      <c r="AO127" s="3867"/>
      <c r="AP127" s="3867"/>
      <c r="AQ127" s="3867"/>
      <c r="AR127" s="3867"/>
      <c r="AS127" s="3867"/>
      <c r="AT127" s="3867"/>
      <c r="AU127" s="219"/>
    </row>
    <row r="128" spans="6:47" ht="11.1" customHeight="1" x14ac:dyDescent="0.25">
      <c r="F128" s="3050" t="s">
        <v>62</v>
      </c>
      <c r="I128" s="343" t="s">
        <v>0</v>
      </c>
      <c r="J128" s="344" t="s">
        <v>0</v>
      </c>
      <c r="K128" s="344" t="s">
        <v>0</v>
      </c>
      <c r="L128" s="344" t="s">
        <v>0</v>
      </c>
      <c r="M128" s="343" t="s">
        <v>0</v>
      </c>
      <c r="N128" s="344" t="s">
        <v>0</v>
      </c>
      <c r="O128" s="344" t="s">
        <v>0</v>
      </c>
      <c r="P128" s="344" t="s">
        <v>0</v>
      </c>
      <c r="Q128" s="344" t="s">
        <v>0</v>
      </c>
      <c r="R128" s="343">
        <v>0</v>
      </c>
      <c r="S128" s="343">
        <v>1</v>
      </c>
      <c r="T128" s="350"/>
      <c r="U128" s="3669">
        <v>7</v>
      </c>
      <c r="V128" s="3862" t="s">
        <v>176</v>
      </c>
      <c r="W128" s="3863"/>
      <c r="X128" s="3863"/>
      <c r="Y128" s="3863"/>
      <c r="Z128" s="3888"/>
      <c r="AA128" s="3645" t="s">
        <v>180</v>
      </c>
      <c r="AB128" s="3646"/>
      <c r="AC128" s="3646"/>
      <c r="AD128" s="3647"/>
      <c r="AE128" s="349"/>
      <c r="AF128" s="3607" t="s">
        <v>30</v>
      </c>
      <c r="AG128" s="3608"/>
      <c r="AH128" s="3599">
        <f>COUNTIF(AP$7:AP$103,"=3")</f>
        <v>3</v>
      </c>
      <c r="AI128" s="3600"/>
      <c r="AJ128" s="3600"/>
      <c r="AK128" s="3866" t="s">
        <v>110</v>
      </c>
      <c r="AL128" s="3867"/>
      <c r="AM128" s="3867"/>
      <c r="AN128" s="3867"/>
      <c r="AO128" s="3867"/>
      <c r="AP128" s="3867"/>
      <c r="AQ128" s="3867"/>
      <c r="AR128" s="3867"/>
      <c r="AS128" s="3867"/>
      <c r="AT128" s="3867"/>
      <c r="AU128" s="219"/>
    </row>
    <row r="129" spans="6:47" ht="11.1" customHeight="1" x14ac:dyDescent="0.25">
      <c r="F129" s="3050" t="s">
        <v>130</v>
      </c>
      <c r="I129" s="343" t="s">
        <v>0</v>
      </c>
      <c r="J129" s="344" t="s">
        <v>0</v>
      </c>
      <c r="K129" s="344" t="s">
        <v>0</v>
      </c>
      <c r="L129" s="344" t="s">
        <v>0</v>
      </c>
      <c r="M129" s="343" t="s">
        <v>0</v>
      </c>
      <c r="N129" s="344" t="s">
        <v>0</v>
      </c>
      <c r="O129" s="344" t="s">
        <v>0</v>
      </c>
      <c r="P129" s="344" t="s">
        <v>0</v>
      </c>
      <c r="Q129" s="344" t="s">
        <v>0</v>
      </c>
      <c r="R129" s="344" t="s">
        <v>0</v>
      </c>
      <c r="S129" s="343">
        <v>0</v>
      </c>
      <c r="T129" s="350"/>
      <c r="U129" s="3669"/>
      <c r="V129" s="3864"/>
      <c r="W129" s="3865"/>
      <c r="X129" s="3865"/>
      <c r="Y129" s="3865"/>
      <c r="Z129" s="3889"/>
      <c r="AA129" s="3648"/>
      <c r="AB129" s="3649"/>
      <c r="AC129" s="3649"/>
      <c r="AD129" s="3650"/>
      <c r="AE129" s="349"/>
      <c r="AF129" s="3609"/>
      <c r="AG129" s="3610"/>
      <c r="AH129" s="3601"/>
      <c r="AI129" s="3602"/>
      <c r="AJ129" s="3602"/>
      <c r="AK129" s="3866"/>
      <c r="AL129" s="3867"/>
      <c r="AM129" s="3867"/>
      <c r="AN129" s="3867"/>
      <c r="AO129" s="3867"/>
      <c r="AP129" s="3867"/>
      <c r="AQ129" s="3867"/>
      <c r="AR129" s="3867"/>
      <c r="AS129" s="3867"/>
      <c r="AT129" s="3867"/>
      <c r="AU129" s="219"/>
    </row>
    <row r="130" spans="6:47" ht="11.1" customHeight="1" x14ac:dyDescent="0.25">
      <c r="F130" s="3056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669">
        <v>8</v>
      </c>
      <c r="V130" s="3862" t="s">
        <v>216</v>
      </c>
      <c r="W130" s="3863"/>
      <c r="X130" s="3863"/>
      <c r="Y130" s="3863"/>
      <c r="Z130" s="3888"/>
      <c r="AA130" s="3645" t="s">
        <v>217</v>
      </c>
      <c r="AB130" s="3646"/>
      <c r="AC130" s="3646"/>
      <c r="AD130" s="3647"/>
      <c r="AE130" s="349"/>
      <c r="AF130" s="3607" t="s">
        <v>56</v>
      </c>
      <c r="AG130" s="3608"/>
      <c r="AH130" s="3599">
        <f>COUNTIF(AP$7:AP$103,"=2")</f>
        <v>3</v>
      </c>
      <c r="AI130" s="3600"/>
      <c r="AJ130" s="3600"/>
      <c r="AK130" s="3866" t="s">
        <v>111</v>
      </c>
      <c r="AL130" s="3867"/>
      <c r="AM130" s="3867"/>
      <c r="AN130" s="3867"/>
      <c r="AO130" s="3867"/>
      <c r="AP130" s="3867"/>
      <c r="AQ130" s="3867"/>
      <c r="AR130" s="3867"/>
      <c r="AS130" s="3867"/>
      <c r="AT130" s="3867"/>
      <c r="AU130" s="219"/>
    </row>
    <row r="131" spans="6:47" ht="11.1" customHeight="1" x14ac:dyDescent="0.25">
      <c r="F131" s="322"/>
      <c r="R131" s="350"/>
      <c r="U131" s="3669"/>
      <c r="V131" s="3864"/>
      <c r="W131" s="3865"/>
      <c r="X131" s="3865"/>
      <c r="Y131" s="3865"/>
      <c r="Z131" s="3889"/>
      <c r="AA131" s="3648"/>
      <c r="AB131" s="3649"/>
      <c r="AC131" s="3649"/>
      <c r="AD131" s="3650"/>
      <c r="AE131" s="349"/>
      <c r="AF131" s="3609"/>
      <c r="AG131" s="3610"/>
      <c r="AH131" s="3601"/>
      <c r="AI131" s="3602"/>
      <c r="AJ131" s="3602"/>
      <c r="AK131" s="3866"/>
      <c r="AL131" s="3867"/>
      <c r="AM131" s="3867"/>
      <c r="AN131" s="3867"/>
      <c r="AO131" s="3867"/>
      <c r="AP131" s="3867"/>
      <c r="AQ131" s="3867"/>
      <c r="AR131" s="3867"/>
      <c r="AS131" s="3867"/>
      <c r="AT131" s="3867"/>
      <c r="AU131" s="217"/>
    </row>
    <row r="132" spans="6:47" ht="11.1" customHeight="1" x14ac:dyDescent="0.25">
      <c r="F132" s="322"/>
      <c r="R132" s="350"/>
      <c r="U132" s="3669">
        <v>9</v>
      </c>
      <c r="V132" s="3862" t="s">
        <v>268</v>
      </c>
      <c r="W132" s="3863"/>
      <c r="X132" s="3863"/>
      <c r="Y132" s="3863"/>
      <c r="Z132" s="3888"/>
      <c r="AA132" s="3645" t="s">
        <v>270</v>
      </c>
      <c r="AB132" s="3646"/>
      <c r="AC132" s="3646"/>
      <c r="AD132" s="3647"/>
      <c r="AE132" s="217"/>
      <c r="AF132" s="3607" t="s">
        <v>62</v>
      </c>
      <c r="AG132" s="3608"/>
      <c r="AH132" s="3599">
        <f>COUNTIF(AP$7:AP$103,"=1")</f>
        <v>19</v>
      </c>
      <c r="AI132" s="3600"/>
      <c r="AJ132" s="3600"/>
      <c r="AK132" s="3866" t="s">
        <v>642</v>
      </c>
      <c r="AL132" s="3867"/>
      <c r="AM132" s="3867"/>
      <c r="AN132" s="3867"/>
      <c r="AO132" s="3867"/>
      <c r="AP132" s="3867"/>
      <c r="AQ132" s="3867"/>
      <c r="AR132" s="3867"/>
      <c r="AS132" s="3867"/>
      <c r="AT132" s="3867"/>
      <c r="AU132" s="217"/>
    </row>
    <row r="133" spans="6:47" ht="11.1" customHeight="1" x14ac:dyDescent="0.25">
      <c r="F133" s="3056"/>
      <c r="I133" s="350"/>
      <c r="J133" s="350"/>
      <c r="K133" s="350"/>
      <c r="L133" s="350"/>
      <c r="M133" s="350"/>
      <c r="N133" s="350"/>
      <c r="O133" s="350"/>
      <c r="P133" s="350"/>
      <c r="Q133" s="350"/>
      <c r="R133" s="318"/>
      <c r="U133" s="3669"/>
      <c r="V133" s="3864"/>
      <c r="W133" s="3865"/>
      <c r="X133" s="3865"/>
      <c r="Y133" s="3865"/>
      <c r="Z133" s="3889"/>
      <c r="AA133" s="3648"/>
      <c r="AB133" s="3649"/>
      <c r="AC133" s="3649"/>
      <c r="AD133" s="3650"/>
      <c r="AF133" s="3609"/>
      <c r="AG133" s="3610"/>
      <c r="AH133" s="3601"/>
      <c r="AI133" s="3602"/>
      <c r="AJ133" s="3602"/>
      <c r="AK133" s="3866"/>
      <c r="AL133" s="3867"/>
      <c r="AM133" s="3867"/>
      <c r="AN133" s="3867"/>
      <c r="AO133" s="3867"/>
      <c r="AP133" s="3867"/>
      <c r="AQ133" s="3867"/>
      <c r="AR133" s="3867"/>
      <c r="AS133" s="3867"/>
      <c r="AT133" s="3867"/>
      <c r="AU133" s="217"/>
    </row>
    <row r="134" spans="6:47" ht="11.1" customHeight="1" x14ac:dyDescent="0.25">
      <c r="F134" s="3056"/>
      <c r="I134" s="350"/>
      <c r="J134" s="350"/>
      <c r="K134" s="350"/>
      <c r="L134" s="350"/>
      <c r="M134" s="350"/>
      <c r="N134" s="350"/>
      <c r="O134" s="350"/>
      <c r="P134" s="350"/>
      <c r="Q134" s="350"/>
      <c r="U134" s="3669">
        <v>10</v>
      </c>
      <c r="V134" s="3862" t="s">
        <v>296</v>
      </c>
      <c r="W134" s="3863"/>
      <c r="X134" s="3863"/>
      <c r="Y134" s="3863"/>
      <c r="Z134" s="3888"/>
      <c r="AA134" s="3645" t="s">
        <v>298</v>
      </c>
      <c r="AB134" s="3646"/>
      <c r="AC134" s="3646"/>
      <c r="AD134" s="3647"/>
      <c r="AE134" s="254"/>
      <c r="AQ134" s="347"/>
      <c r="AR134" s="217"/>
      <c r="AU134" s="217"/>
    </row>
    <row r="135" spans="6:47" ht="11.1" customHeight="1" x14ac:dyDescent="0.25">
      <c r="F135" s="3057" t="s">
        <v>728</v>
      </c>
      <c r="G135" s="351"/>
      <c r="H135" s="208"/>
      <c r="S135" s="318"/>
      <c r="T135" s="318"/>
      <c r="U135" s="3669"/>
      <c r="V135" s="3864"/>
      <c r="W135" s="3865"/>
      <c r="X135" s="3865"/>
      <c r="Y135" s="3865"/>
      <c r="Z135" s="3889"/>
      <c r="AA135" s="3648"/>
      <c r="AB135" s="3649"/>
      <c r="AC135" s="3649"/>
      <c r="AD135" s="3650"/>
      <c r="AE135" s="289"/>
      <c r="AF135" s="218"/>
      <c r="AG135" s="218"/>
      <c r="AH135" s="218"/>
      <c r="AI135" s="221"/>
      <c r="AJ135" s="221"/>
      <c r="AK135" s="221"/>
      <c r="AL135" s="221"/>
      <c r="AM135" s="221"/>
      <c r="AN135" s="221"/>
      <c r="AU135" s="217"/>
    </row>
    <row r="136" spans="6:47" ht="11.1" customHeight="1" x14ac:dyDescent="0.25">
      <c r="F136" s="3058"/>
      <c r="G136" s="352"/>
      <c r="H136" s="352"/>
      <c r="I136" s="3657" t="s">
        <v>755</v>
      </c>
      <c r="J136" s="3657"/>
      <c r="K136" s="3657"/>
      <c r="L136" s="3657"/>
      <c r="M136" s="3657"/>
      <c r="N136" s="3657"/>
      <c r="O136" s="3657"/>
      <c r="P136" s="3657"/>
      <c r="Q136" s="3658"/>
      <c r="U136" s="3669">
        <v>11</v>
      </c>
      <c r="V136" s="3862" t="s">
        <v>316</v>
      </c>
      <c r="W136" s="3863"/>
      <c r="X136" s="3863"/>
      <c r="Y136" s="3863"/>
      <c r="Z136" s="3888"/>
      <c r="AA136" s="3645" t="s">
        <v>801</v>
      </c>
      <c r="AB136" s="3646"/>
      <c r="AC136" s="3646"/>
      <c r="AD136" s="3647"/>
      <c r="AE136" s="254"/>
      <c r="AF136" s="218"/>
      <c r="AG136" s="218"/>
      <c r="AH136" s="218"/>
      <c r="AI136" s="221"/>
      <c r="AJ136" s="221"/>
      <c r="AK136" s="221"/>
      <c r="AL136" s="221"/>
      <c r="AM136" s="221"/>
      <c r="AN136" s="221"/>
      <c r="AU136" s="217"/>
    </row>
    <row r="137" spans="6:47" ht="11.1" customHeight="1" x14ac:dyDescent="0.25">
      <c r="F137" s="3059"/>
      <c r="G137" s="353"/>
      <c r="H137" s="353"/>
      <c r="I137" s="3659"/>
      <c r="J137" s="3659"/>
      <c r="K137" s="3659"/>
      <c r="L137" s="3659"/>
      <c r="M137" s="3659"/>
      <c r="N137" s="3659"/>
      <c r="O137" s="3659"/>
      <c r="P137" s="3659"/>
      <c r="Q137" s="3660"/>
      <c r="S137" s="318"/>
      <c r="T137" s="318"/>
      <c r="U137" s="3669"/>
      <c r="V137" s="3864"/>
      <c r="W137" s="3865"/>
      <c r="X137" s="3865"/>
      <c r="Y137" s="3865"/>
      <c r="Z137" s="3889"/>
      <c r="AA137" s="3648"/>
      <c r="AB137" s="3649"/>
      <c r="AC137" s="3649"/>
      <c r="AD137" s="3650"/>
      <c r="AE137" s="289"/>
      <c r="AF137" s="218"/>
      <c r="AG137" s="218"/>
      <c r="AH137" s="218"/>
      <c r="AI137" s="221"/>
      <c r="AK137" s="221"/>
      <c r="AL137" s="221"/>
      <c r="AM137" s="221"/>
      <c r="AN137" s="221"/>
      <c r="AU137" s="217"/>
    </row>
    <row r="138" spans="6:47" ht="11.1" customHeight="1" x14ac:dyDescent="0.25">
      <c r="F138" s="3060"/>
      <c r="G138" s="354"/>
      <c r="H138" s="354"/>
      <c r="I138" s="3661"/>
      <c r="J138" s="3661"/>
      <c r="K138" s="3661"/>
      <c r="L138" s="3661"/>
      <c r="M138" s="3661"/>
      <c r="N138" s="3661"/>
      <c r="O138" s="3661"/>
      <c r="P138" s="3661"/>
      <c r="Q138" s="3662"/>
      <c r="S138" s="357"/>
      <c r="T138" s="318"/>
      <c r="U138" s="318"/>
      <c r="V138" s="319"/>
      <c r="Y138" s="208"/>
      <c r="Z138" s="219"/>
      <c r="AC138" s="355"/>
      <c r="AD138" s="346"/>
      <c r="AE138" s="218"/>
      <c r="AF138" s="218"/>
      <c r="AG138" s="218"/>
      <c r="AH138" s="221"/>
      <c r="AJ138" s="221"/>
      <c r="AK138" s="208"/>
      <c r="AL138" s="208"/>
      <c r="AM138" s="208"/>
      <c r="AQ138" s="347"/>
      <c r="AR138" s="217"/>
    </row>
    <row r="139" spans="6:47" ht="11.1" customHeight="1" x14ac:dyDescent="0.25">
      <c r="F139" s="3061"/>
      <c r="G139" s="254"/>
      <c r="H139" s="254"/>
      <c r="I139" s="356"/>
      <c r="J139" s="356"/>
      <c r="K139" s="356"/>
      <c r="L139" s="356"/>
      <c r="M139" s="356"/>
      <c r="N139" s="356"/>
      <c r="O139" s="356"/>
      <c r="P139" s="356"/>
      <c r="Q139" s="356"/>
      <c r="S139" s="3663" t="s">
        <v>183</v>
      </c>
      <c r="T139" s="3664"/>
      <c r="U139" s="3664"/>
      <c r="V139" s="3664"/>
      <c r="W139" s="3664"/>
      <c r="X139" s="3664"/>
      <c r="Y139" s="3664"/>
      <c r="Z139" s="3664"/>
      <c r="AA139" s="3664"/>
      <c r="AB139" s="3664"/>
      <c r="AC139" s="3664"/>
      <c r="AD139" s="3664"/>
      <c r="AE139" s="3664"/>
      <c r="AF139" s="3664"/>
      <c r="AG139" s="3664"/>
      <c r="AH139" s="3665"/>
      <c r="AJ139" s="221"/>
      <c r="AK139" s="208"/>
      <c r="AL139" s="208"/>
      <c r="AM139" s="208"/>
      <c r="AQ139" s="347"/>
      <c r="AR139" s="217"/>
    </row>
    <row r="140" spans="6:47" ht="11.1" customHeight="1" x14ac:dyDescent="0.25">
      <c r="F140" s="3062"/>
      <c r="G140" s="352"/>
      <c r="H140" s="352"/>
      <c r="I140" s="3657" t="s">
        <v>730</v>
      </c>
      <c r="J140" s="3657"/>
      <c r="K140" s="3657"/>
      <c r="L140" s="3657"/>
      <c r="M140" s="3657"/>
      <c r="N140" s="3657"/>
      <c r="O140" s="3657"/>
      <c r="P140" s="3657"/>
      <c r="Q140" s="3658"/>
      <c r="S140" s="3859"/>
      <c r="T140" s="3860"/>
      <c r="U140" s="3860"/>
      <c r="V140" s="3860"/>
      <c r="W140" s="3860"/>
      <c r="X140" s="3860"/>
      <c r="Y140" s="3860"/>
      <c r="Z140" s="3860"/>
      <c r="AA140" s="3860"/>
      <c r="AB140" s="3860"/>
      <c r="AC140" s="3860"/>
      <c r="AD140" s="3860"/>
      <c r="AE140" s="3860"/>
      <c r="AF140" s="3860"/>
      <c r="AG140" s="3860"/>
      <c r="AH140" s="3861"/>
      <c r="AJ140" s="221"/>
      <c r="AK140" s="208"/>
      <c r="AL140" s="208"/>
      <c r="AM140" s="208"/>
      <c r="AQ140" s="347"/>
      <c r="AR140" s="217"/>
    </row>
    <row r="141" spans="6:47" ht="11.1" customHeight="1" x14ac:dyDescent="0.25">
      <c r="F141" s="358"/>
      <c r="G141" s="272"/>
      <c r="H141" s="272"/>
      <c r="I141" s="3659"/>
      <c r="J141" s="3659"/>
      <c r="K141" s="3659"/>
      <c r="L141" s="3659"/>
      <c r="M141" s="3659"/>
      <c r="N141" s="3659"/>
      <c r="O141" s="3659"/>
      <c r="P141" s="3659"/>
      <c r="Q141" s="3660"/>
      <c r="S141" s="3859"/>
      <c r="T141" s="3860"/>
      <c r="U141" s="3860"/>
      <c r="V141" s="3860"/>
      <c r="W141" s="3860"/>
      <c r="X141" s="3860"/>
      <c r="Y141" s="3860"/>
      <c r="Z141" s="3860"/>
      <c r="AA141" s="3860"/>
      <c r="AB141" s="3860"/>
      <c r="AC141" s="3860"/>
      <c r="AD141" s="3860"/>
      <c r="AE141" s="3860"/>
      <c r="AF141" s="3860"/>
      <c r="AG141" s="3860"/>
      <c r="AH141" s="3861"/>
      <c r="AI141" s="221"/>
      <c r="AJ141" s="221"/>
      <c r="AK141" s="221"/>
      <c r="AL141" s="221"/>
      <c r="AM141" s="221"/>
      <c r="AQ141" s="347"/>
      <c r="AR141" s="217"/>
      <c r="AT141" s="208"/>
    </row>
    <row r="142" spans="6:47" ht="9.9499999999999993" customHeight="1" x14ac:dyDescent="0.25">
      <c r="F142" s="3063"/>
      <c r="G142" s="1640"/>
      <c r="H142" s="1640"/>
      <c r="I142" s="3659"/>
      <c r="J142" s="3659"/>
      <c r="K142" s="3659"/>
      <c r="L142" s="3659"/>
      <c r="M142" s="3659"/>
      <c r="N142" s="3659"/>
      <c r="O142" s="3659"/>
      <c r="P142" s="3659"/>
      <c r="Q142" s="3660"/>
      <c r="S142" s="3859"/>
      <c r="T142" s="3860"/>
      <c r="U142" s="3860"/>
      <c r="V142" s="3860"/>
      <c r="W142" s="3860"/>
      <c r="X142" s="3860"/>
      <c r="Y142" s="3860"/>
      <c r="Z142" s="3860"/>
      <c r="AA142" s="3860"/>
      <c r="AB142" s="3860"/>
      <c r="AC142" s="3860"/>
      <c r="AD142" s="3860"/>
      <c r="AE142" s="3860"/>
      <c r="AF142" s="3860"/>
      <c r="AG142" s="3860"/>
      <c r="AH142" s="3861"/>
      <c r="AI142" s="221"/>
      <c r="AJ142" s="221"/>
      <c r="AK142" s="221"/>
      <c r="AL142" s="221"/>
      <c r="AM142" s="221"/>
      <c r="AQ142" s="347"/>
      <c r="AR142" s="217"/>
      <c r="AT142" s="219"/>
    </row>
    <row r="143" spans="6:47" ht="9.9499999999999993" customHeight="1" x14ac:dyDescent="0.25">
      <c r="F143" s="3651"/>
      <c r="G143" s="3652"/>
      <c r="H143" s="3652"/>
      <c r="I143" s="3659"/>
      <c r="J143" s="3659"/>
      <c r="K143" s="3659"/>
      <c r="L143" s="3659"/>
      <c r="M143" s="3659"/>
      <c r="N143" s="3659"/>
      <c r="O143" s="3659"/>
      <c r="P143" s="3659"/>
      <c r="Q143" s="3660"/>
      <c r="S143" s="3859"/>
      <c r="T143" s="3860"/>
      <c r="U143" s="3860"/>
      <c r="V143" s="3860"/>
      <c r="W143" s="3860"/>
      <c r="X143" s="3860"/>
      <c r="Y143" s="3860"/>
      <c r="Z143" s="3860"/>
      <c r="AA143" s="3860"/>
      <c r="AB143" s="3860"/>
      <c r="AC143" s="3860"/>
      <c r="AD143" s="3860"/>
      <c r="AE143" s="3860"/>
      <c r="AF143" s="3860"/>
      <c r="AG143" s="3860"/>
      <c r="AH143" s="3861"/>
      <c r="AI143" s="221"/>
      <c r="AJ143" s="221"/>
      <c r="AK143" s="221"/>
      <c r="AL143" s="221"/>
      <c r="AM143" s="221"/>
      <c r="AQ143" s="347"/>
      <c r="AR143" s="217"/>
      <c r="AT143" s="218"/>
    </row>
    <row r="144" spans="6:47" ht="9.9499999999999993" customHeight="1" x14ac:dyDescent="0.25">
      <c r="F144" s="3653"/>
      <c r="G144" s="3654"/>
      <c r="H144" s="3654"/>
      <c r="I144" s="3661"/>
      <c r="J144" s="3661"/>
      <c r="K144" s="3661"/>
      <c r="L144" s="3661"/>
      <c r="M144" s="3661"/>
      <c r="N144" s="3661"/>
      <c r="O144" s="3661"/>
      <c r="P144" s="3661"/>
      <c r="Q144" s="3662"/>
      <c r="S144" s="3666"/>
      <c r="T144" s="3667"/>
      <c r="U144" s="3667"/>
      <c r="V144" s="3667"/>
      <c r="W144" s="3667"/>
      <c r="X144" s="3667"/>
      <c r="Y144" s="3667"/>
      <c r="Z144" s="3667"/>
      <c r="AA144" s="3667"/>
      <c r="AB144" s="3667"/>
      <c r="AC144" s="3667"/>
      <c r="AD144" s="3667"/>
      <c r="AE144" s="3667"/>
      <c r="AF144" s="3667"/>
      <c r="AG144" s="3667"/>
      <c r="AH144" s="3668"/>
      <c r="AI144" s="221"/>
      <c r="AJ144" s="221"/>
      <c r="AK144" s="221"/>
      <c r="AL144" s="221"/>
      <c r="AM144" s="221"/>
      <c r="AQ144" s="347"/>
      <c r="AR144" s="217"/>
      <c r="AT144" s="219"/>
    </row>
    <row r="145" spans="6:45" x14ac:dyDescent="0.25">
      <c r="F145" s="322"/>
      <c r="S145" s="318"/>
      <c r="T145" s="318"/>
      <c r="U145" s="318"/>
      <c r="V145" s="360"/>
      <c r="W145" s="361"/>
      <c r="X145" s="361"/>
      <c r="Y145" s="361"/>
      <c r="Z145" s="362"/>
      <c r="AA145" s="363"/>
      <c r="AB145" s="361"/>
      <c r="AC145" s="361"/>
      <c r="AD145" s="212"/>
      <c r="AJ145" s="221"/>
      <c r="AK145" s="221"/>
      <c r="AL145" s="221"/>
      <c r="AM145" s="221"/>
      <c r="AN145" s="221"/>
      <c r="AS145" s="208"/>
    </row>
    <row r="146" spans="6:45" x14ac:dyDescent="0.25">
      <c r="F146" s="322"/>
      <c r="S146" s="318"/>
      <c r="T146" s="318"/>
      <c r="U146" s="318"/>
      <c r="V146" s="359"/>
      <c r="W146" s="364"/>
      <c r="X146" s="364"/>
      <c r="Y146" s="212"/>
      <c r="Z146" s="212"/>
      <c r="AA146" s="365"/>
      <c r="AB146" s="366"/>
      <c r="AC146" s="366"/>
      <c r="AD146" s="212"/>
      <c r="AJ146" s="221"/>
      <c r="AK146" s="367"/>
      <c r="AL146" s="221"/>
      <c r="AM146" s="221"/>
      <c r="AN146" s="221"/>
      <c r="AS146" s="219"/>
    </row>
    <row r="147" spans="6:45" x14ac:dyDescent="0.25">
      <c r="F147" s="322"/>
    </row>
    <row r="148" spans="6:45" x14ac:dyDescent="0.25">
      <c r="F148" s="322"/>
    </row>
  </sheetData>
  <sheetProtection algorithmName="SHA-512" hashValue="mUqVLXRvrVq4fc7vV7Y703564e66q6vE/Kio9SXW0FX+6WK3qUBTsq6vjYvuVEQm8saKKjLX1lHnRcNrwdAD8Q==" saltValue="ACa0Gas5l8s4bwpSlp2x5Q==" spinCount="100000" sheet="1" objects="1" scenarios="1"/>
  <mergeCells count="92">
    <mergeCell ref="I1:K1"/>
    <mergeCell ref="X1:AC1"/>
    <mergeCell ref="I2:W4"/>
    <mergeCell ref="X2:Z4"/>
    <mergeCell ref="AA2:AC2"/>
    <mergeCell ref="AP2:AS3"/>
    <mergeCell ref="D3:D6"/>
    <mergeCell ref="E3:E6"/>
    <mergeCell ref="F3:F6"/>
    <mergeCell ref="AA3:AB3"/>
    <mergeCell ref="AA4:AB4"/>
    <mergeCell ref="G5:G6"/>
    <mergeCell ref="X5:X6"/>
    <mergeCell ref="Y5:Y6"/>
    <mergeCell ref="Z5:Z6"/>
    <mergeCell ref="AD2:AO3"/>
    <mergeCell ref="AA5:AB6"/>
    <mergeCell ref="AC5:AC6"/>
    <mergeCell ref="AF105:AJ105"/>
    <mergeCell ref="Y106:Z106"/>
    <mergeCell ref="AF106:AJ106"/>
    <mergeCell ref="AP106:AS106"/>
    <mergeCell ref="E110:H111"/>
    <mergeCell ref="U111:AD112"/>
    <mergeCell ref="AF111:AT112"/>
    <mergeCell ref="AQ105:AS105"/>
    <mergeCell ref="C105:G105"/>
    <mergeCell ref="X105:Z105"/>
    <mergeCell ref="U116:U117"/>
    <mergeCell ref="V116:Z117"/>
    <mergeCell ref="AA116:AD117"/>
    <mergeCell ref="AF116:AG117"/>
    <mergeCell ref="AH116:AT117"/>
    <mergeCell ref="U114:U115"/>
    <mergeCell ref="V114:Z115"/>
    <mergeCell ref="AA114:AD115"/>
    <mergeCell ref="AF114:AG115"/>
    <mergeCell ref="AH114:AT115"/>
    <mergeCell ref="U120:U121"/>
    <mergeCell ref="V120:Z121"/>
    <mergeCell ref="AA120:AD121"/>
    <mergeCell ref="AF120:AG121"/>
    <mergeCell ref="AH120:AT121"/>
    <mergeCell ref="U118:U119"/>
    <mergeCell ref="V118:Z119"/>
    <mergeCell ref="AA118:AD119"/>
    <mergeCell ref="AF118:AG119"/>
    <mergeCell ref="AH118:AT119"/>
    <mergeCell ref="U124:U125"/>
    <mergeCell ref="V124:Z125"/>
    <mergeCell ref="AA124:AD125"/>
    <mergeCell ref="AF124:AG125"/>
    <mergeCell ref="AH124:AT125"/>
    <mergeCell ref="U122:U123"/>
    <mergeCell ref="V122:Z123"/>
    <mergeCell ref="AA122:AD123"/>
    <mergeCell ref="AF122:AG123"/>
    <mergeCell ref="AH122:AT123"/>
    <mergeCell ref="AK128:AT129"/>
    <mergeCell ref="U126:U127"/>
    <mergeCell ref="V126:Z127"/>
    <mergeCell ref="AA126:AD127"/>
    <mergeCell ref="AF126:AG127"/>
    <mergeCell ref="AH126:AJ127"/>
    <mergeCell ref="AK126:AT127"/>
    <mergeCell ref="U128:U129"/>
    <mergeCell ref="V128:Z129"/>
    <mergeCell ref="AA128:AD129"/>
    <mergeCell ref="AF128:AG129"/>
    <mergeCell ref="AH128:AJ129"/>
    <mergeCell ref="AK132:AT133"/>
    <mergeCell ref="U130:U131"/>
    <mergeCell ref="V130:Z131"/>
    <mergeCell ref="AA130:AD131"/>
    <mergeCell ref="AF130:AG131"/>
    <mergeCell ref="AH130:AJ131"/>
    <mergeCell ref="AK130:AT131"/>
    <mergeCell ref="U132:U133"/>
    <mergeCell ref="V132:Z133"/>
    <mergeCell ref="AA132:AD133"/>
    <mergeCell ref="AF132:AG133"/>
    <mergeCell ref="AH132:AJ133"/>
    <mergeCell ref="S139:AH144"/>
    <mergeCell ref="I140:Q144"/>
    <mergeCell ref="F143:H144"/>
    <mergeCell ref="U134:U135"/>
    <mergeCell ref="V134:Z135"/>
    <mergeCell ref="AA134:AD135"/>
    <mergeCell ref="I136:Q138"/>
    <mergeCell ref="U136:U137"/>
    <mergeCell ref="V136:Z137"/>
    <mergeCell ref="AA136:AD137"/>
  </mergeCells>
  <conditionalFormatting sqref="G7:G103">
    <cfRule type="cellIs" dxfId="17" priority="5" operator="equal">
      <formula>2</formula>
    </cfRule>
    <cfRule type="cellIs" dxfId="16" priority="6" operator="greaterThan">
      <formula>2</formula>
    </cfRule>
  </conditionalFormatting>
  <conditionalFormatting sqref="O77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S77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S52:AS10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conditionalFormatting sqref="AS35:AS53 AS7:AS33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I7:V33 I35:V69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I34:V3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S34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9" orientation="portrait" horizont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43"/>
  <sheetViews>
    <sheetView showGridLines="0"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259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39" width="4.85546875" style="219" customWidth="1"/>
    <col min="40" max="40" width="5.7109375" style="219" bestFit="1" customWidth="1"/>
    <col min="41" max="41" width="5.85546875" style="219" customWidth="1"/>
    <col min="42" max="42" width="4.5703125" style="219" bestFit="1" customWidth="1"/>
    <col min="43" max="43" width="4.5703125" style="347" bestFit="1" customWidth="1"/>
    <col min="44" max="44" width="5.85546875" style="217" bestFit="1" customWidth="1"/>
    <col min="45" max="45" width="4.5703125" style="217" bestFit="1" customWidth="1"/>
    <col min="46" max="16384" width="11.42578125" style="208"/>
  </cols>
  <sheetData>
    <row r="1" spans="1:46" ht="19.5" thickBot="1" x14ac:dyDescent="0.25">
      <c r="I1" s="3913" t="s">
        <v>757</v>
      </c>
      <c r="J1" s="3913"/>
      <c r="K1" s="3913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730" t="s">
        <v>733</v>
      </c>
      <c r="Y1" s="3730"/>
      <c r="Z1" s="3730"/>
      <c r="AA1" s="3730"/>
      <c r="AB1" s="3730"/>
      <c r="AC1" s="3730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598"/>
    </row>
    <row r="2" spans="1:46" ht="16.5" thickTop="1" x14ac:dyDescent="0.2">
      <c r="I2" s="3879" t="s">
        <v>25</v>
      </c>
      <c r="J2" s="3880"/>
      <c r="K2" s="3880"/>
      <c r="L2" s="3880"/>
      <c r="M2" s="3880"/>
      <c r="N2" s="3880"/>
      <c r="O2" s="3880"/>
      <c r="P2" s="3880"/>
      <c r="Q2" s="3880"/>
      <c r="R2" s="3880"/>
      <c r="S2" s="3880"/>
      <c r="T2" s="3880"/>
      <c r="U2" s="3880"/>
      <c r="V2" s="3880"/>
      <c r="W2" s="3881"/>
      <c r="X2" s="3914" t="s">
        <v>50</v>
      </c>
      <c r="Y2" s="3914"/>
      <c r="Z2" s="3914"/>
      <c r="AA2" s="3740" t="s">
        <v>646</v>
      </c>
      <c r="AB2" s="3917"/>
      <c r="AC2" s="3741"/>
      <c r="AD2" s="3742" t="s">
        <v>49</v>
      </c>
      <c r="AE2" s="3743"/>
      <c r="AF2" s="3743"/>
      <c r="AG2" s="3743"/>
      <c r="AH2" s="3743"/>
      <c r="AI2" s="3743"/>
      <c r="AJ2" s="3743"/>
      <c r="AK2" s="3743"/>
      <c r="AL2" s="3743"/>
      <c r="AM2" s="3743"/>
      <c r="AN2" s="3743"/>
      <c r="AO2" s="3743" t="s">
        <v>478</v>
      </c>
      <c r="AP2" s="3743"/>
      <c r="AQ2" s="3743"/>
      <c r="AR2" s="3897"/>
      <c r="AS2" s="2598"/>
    </row>
    <row r="3" spans="1:46" ht="16.5" customHeight="1" x14ac:dyDescent="0.25">
      <c r="D3" s="3704"/>
      <c r="E3" s="3874" t="s">
        <v>700</v>
      </c>
      <c r="F3" s="3677" t="s">
        <v>189</v>
      </c>
      <c r="I3" s="3882"/>
      <c r="J3" s="3883"/>
      <c r="K3" s="3883"/>
      <c r="L3" s="3883"/>
      <c r="M3" s="3883"/>
      <c r="N3" s="3883"/>
      <c r="O3" s="3883"/>
      <c r="P3" s="3883"/>
      <c r="Q3" s="3883"/>
      <c r="R3" s="3883"/>
      <c r="S3" s="3883"/>
      <c r="T3" s="3883"/>
      <c r="U3" s="3883"/>
      <c r="V3" s="3883"/>
      <c r="W3" s="3884"/>
      <c r="X3" s="3915"/>
      <c r="Y3" s="3915"/>
      <c r="Z3" s="3915"/>
      <c r="AA3" s="3899" t="s">
        <v>202</v>
      </c>
      <c r="AB3" s="3900"/>
      <c r="AC3" s="220">
        <v>90000</v>
      </c>
      <c r="AD3" s="3744"/>
      <c r="AE3" s="3745"/>
      <c r="AF3" s="3745"/>
      <c r="AG3" s="3745"/>
      <c r="AH3" s="3745"/>
      <c r="AI3" s="3745"/>
      <c r="AJ3" s="3745"/>
      <c r="AK3" s="3745"/>
      <c r="AL3" s="3745"/>
      <c r="AM3" s="3745"/>
      <c r="AN3" s="3745"/>
      <c r="AO3" s="3745"/>
      <c r="AP3" s="3745"/>
      <c r="AQ3" s="3745"/>
      <c r="AR3" s="3898"/>
      <c r="AS3" s="221"/>
    </row>
    <row r="4" spans="1:46" ht="16.5" customHeight="1" x14ac:dyDescent="0.25">
      <c r="D4" s="3704"/>
      <c r="E4" s="3874"/>
      <c r="F4" s="3677"/>
      <c r="I4" s="3885"/>
      <c r="J4" s="3886"/>
      <c r="K4" s="3886"/>
      <c r="L4" s="3886"/>
      <c r="M4" s="3886"/>
      <c r="N4" s="3886"/>
      <c r="O4" s="3886"/>
      <c r="P4" s="3886"/>
      <c r="Q4" s="3886"/>
      <c r="R4" s="3886"/>
      <c r="S4" s="3886"/>
      <c r="T4" s="3886"/>
      <c r="U4" s="3886"/>
      <c r="V4" s="3886"/>
      <c r="W4" s="3887"/>
      <c r="X4" s="3916"/>
      <c r="Y4" s="3916"/>
      <c r="Z4" s="3916"/>
      <c r="AA4" s="3901" t="s">
        <v>203</v>
      </c>
      <c r="AB4" s="3902"/>
      <c r="AC4" s="222">
        <f>SUM(AC7:AC64)</f>
        <v>81015</v>
      </c>
      <c r="AD4" s="3746" t="s">
        <v>479</v>
      </c>
      <c r="AE4" s="3748" t="s">
        <v>480</v>
      </c>
      <c r="AF4" s="3748" t="s">
        <v>481</v>
      </c>
      <c r="AG4" s="3748" t="s">
        <v>482</v>
      </c>
      <c r="AH4" s="3748" t="s">
        <v>552</v>
      </c>
      <c r="AI4" s="3748" t="s">
        <v>609</v>
      </c>
      <c r="AJ4" s="3748" t="s">
        <v>649</v>
      </c>
      <c r="AK4" s="3748" t="s">
        <v>701</v>
      </c>
      <c r="AL4" s="3748" t="s">
        <v>734</v>
      </c>
      <c r="AM4" s="3920" t="s">
        <v>759</v>
      </c>
      <c r="AN4" s="3922" t="s">
        <v>3</v>
      </c>
      <c r="AO4" s="3924" t="s">
        <v>483</v>
      </c>
      <c r="AP4" s="3927" t="s">
        <v>760</v>
      </c>
      <c r="AQ4" s="3928" t="s">
        <v>190</v>
      </c>
      <c r="AR4" s="3711" t="s">
        <v>178</v>
      </c>
      <c r="AS4" s="221"/>
    </row>
    <row r="5" spans="1:46" s="223" customFormat="1" ht="12" customHeight="1" x14ac:dyDescent="0.25">
      <c r="A5" s="2597"/>
      <c r="C5" s="224"/>
      <c r="D5" s="3704"/>
      <c r="E5" s="3874"/>
      <c r="F5" s="3677"/>
      <c r="G5" s="3714" t="s">
        <v>44</v>
      </c>
      <c r="H5" s="225"/>
      <c r="I5" s="226" t="s">
        <v>87</v>
      </c>
      <c r="J5" s="227" t="s">
        <v>26</v>
      </c>
      <c r="K5" s="228" t="s">
        <v>234</v>
      </c>
      <c r="L5" s="2600" t="s">
        <v>27</v>
      </c>
      <c r="M5" s="2600" t="s">
        <v>28</v>
      </c>
      <c r="N5" s="2600" t="s">
        <v>407</v>
      </c>
      <c r="O5" s="228" t="s">
        <v>234</v>
      </c>
      <c r="P5" s="2601" t="s">
        <v>408</v>
      </c>
      <c r="Q5" s="2600" t="s">
        <v>703</v>
      </c>
      <c r="R5" s="2600" t="s">
        <v>32</v>
      </c>
      <c r="S5" s="2600" t="s">
        <v>409</v>
      </c>
      <c r="T5" s="2600" t="s">
        <v>34</v>
      </c>
      <c r="U5" s="2600" t="s">
        <v>64</v>
      </c>
      <c r="V5" s="228" t="s">
        <v>234</v>
      </c>
      <c r="W5" s="229" t="s">
        <v>109</v>
      </c>
      <c r="X5" s="3903" t="s">
        <v>3</v>
      </c>
      <c r="Y5" s="3905" t="s">
        <v>410</v>
      </c>
      <c r="Z5" s="3907" t="s">
        <v>411</v>
      </c>
      <c r="AA5" s="3909" t="s">
        <v>691</v>
      </c>
      <c r="AB5" s="3910"/>
      <c r="AC5" s="3690" t="s">
        <v>179</v>
      </c>
      <c r="AD5" s="3918"/>
      <c r="AE5" s="3919"/>
      <c r="AF5" s="3919"/>
      <c r="AG5" s="3919"/>
      <c r="AH5" s="3919"/>
      <c r="AI5" s="3919"/>
      <c r="AJ5" s="3919"/>
      <c r="AK5" s="3919"/>
      <c r="AL5" s="3919"/>
      <c r="AM5" s="3921"/>
      <c r="AN5" s="3923"/>
      <c r="AO5" s="3925"/>
      <c r="AP5" s="3927"/>
      <c r="AQ5" s="3928"/>
      <c r="AR5" s="3712"/>
      <c r="AS5" s="2602"/>
    </row>
    <row r="6" spans="1:46" s="223" customFormat="1" ht="12" customHeight="1" x14ac:dyDescent="0.25">
      <c r="A6" s="2597"/>
      <c r="B6" s="230"/>
      <c r="C6" s="231"/>
      <c r="D6" s="3704"/>
      <c r="E6" s="3874"/>
      <c r="F6" s="3677"/>
      <c r="G6" s="3714"/>
      <c r="H6" s="232"/>
      <c r="I6" s="233" t="s">
        <v>488</v>
      </c>
      <c r="J6" s="234" t="s">
        <v>761</v>
      </c>
      <c r="K6" s="375" t="s">
        <v>762</v>
      </c>
      <c r="L6" s="2603" t="s">
        <v>763</v>
      </c>
      <c r="M6" s="2603" t="s">
        <v>764</v>
      </c>
      <c r="N6" s="2603" t="s">
        <v>765</v>
      </c>
      <c r="O6" s="375" t="s">
        <v>766</v>
      </c>
      <c r="P6" s="2603" t="s">
        <v>767</v>
      </c>
      <c r="Q6" s="2605" t="s">
        <v>768</v>
      </c>
      <c r="R6" s="2605" t="s">
        <v>769</v>
      </c>
      <c r="S6" s="2605" t="s">
        <v>562</v>
      </c>
      <c r="T6" s="2605" t="s">
        <v>619</v>
      </c>
      <c r="U6" s="2605" t="s">
        <v>565</v>
      </c>
      <c r="V6" s="375" t="s">
        <v>770</v>
      </c>
      <c r="W6" s="235" t="s">
        <v>771</v>
      </c>
      <c r="X6" s="3904"/>
      <c r="Y6" s="3906"/>
      <c r="Z6" s="3908"/>
      <c r="AA6" s="3911"/>
      <c r="AB6" s="3912"/>
      <c r="AC6" s="3691"/>
      <c r="AD6" s="2606">
        <v>3</v>
      </c>
      <c r="AE6" s="2607">
        <v>8</v>
      </c>
      <c r="AF6" s="2607">
        <v>8</v>
      </c>
      <c r="AG6" s="2607">
        <v>10</v>
      </c>
      <c r="AH6" s="2607">
        <v>11</v>
      </c>
      <c r="AI6" s="2607">
        <v>10</v>
      </c>
      <c r="AJ6" s="2607">
        <v>13</v>
      </c>
      <c r="AK6" s="2607">
        <v>12</v>
      </c>
      <c r="AL6" s="3079">
        <v>13</v>
      </c>
      <c r="AM6" s="2608">
        <f>COUNTIF(I102:V102,"&gt;0")</f>
        <v>14</v>
      </c>
      <c r="AN6" s="2607">
        <f t="shared" ref="AN6:AN44" si="0">SUM(AD6:AM6)</f>
        <v>102</v>
      </c>
      <c r="AO6" s="3926"/>
      <c r="AP6" s="3927"/>
      <c r="AQ6" s="3928"/>
      <c r="AR6" s="3713"/>
      <c r="AS6" s="2602"/>
    </row>
    <row r="7" spans="1:46" ht="11.1" customHeight="1" x14ac:dyDescent="0.25">
      <c r="A7" s="2597">
        <v>1</v>
      </c>
      <c r="B7" s="3080"/>
      <c r="C7" s="950" t="s">
        <v>140</v>
      </c>
      <c r="D7" s="2749" t="str">
        <f t="shared" ref="D7:D18" si="1">ROMAN(AO7,0)</f>
        <v>VI</v>
      </c>
      <c r="E7" s="2750" t="s">
        <v>269</v>
      </c>
      <c r="F7" s="2751"/>
      <c r="G7" s="2612"/>
      <c r="H7" s="3081"/>
      <c r="I7" s="239">
        <v>10</v>
      </c>
      <c r="J7" s="240">
        <v>12</v>
      </c>
      <c r="K7" s="187">
        <v>7</v>
      </c>
      <c r="L7" s="187">
        <v>13</v>
      </c>
      <c r="M7" s="187">
        <v>9</v>
      </c>
      <c r="N7" s="187">
        <v>18</v>
      </c>
      <c r="O7" s="187">
        <v>16</v>
      </c>
      <c r="P7" s="187">
        <v>1</v>
      </c>
      <c r="Q7" s="187">
        <v>5</v>
      </c>
      <c r="R7" s="187">
        <v>12</v>
      </c>
      <c r="S7" s="187">
        <v>2</v>
      </c>
      <c r="T7" s="187">
        <v>8</v>
      </c>
      <c r="U7" s="187">
        <v>8</v>
      </c>
      <c r="V7" s="187">
        <v>10</v>
      </c>
      <c r="W7" s="3082" t="s">
        <v>665</v>
      </c>
      <c r="X7" s="3083">
        <f t="shared" ref="X7:X44" si="2">SUM(I7:W7)</f>
        <v>131</v>
      </c>
      <c r="Y7" s="2636">
        <f t="shared" ref="Y7:Y44" si="3">COUNTIF(I7:V7,"&gt;=0")*0.1+0.7</f>
        <v>2.1</v>
      </c>
      <c r="Z7" s="3084">
        <f t="shared" ref="Z7:Z33" si="4">X7*Y7/COUNTIF(I7:W7,"&gt;=0")</f>
        <v>19.650000000000002</v>
      </c>
      <c r="AA7" s="3085">
        <f t="shared" ref="AA7:AA44" si="5">IF(AND(W7="x",Y7&gt;=1),(Z7),"-")</f>
        <v>19.650000000000002</v>
      </c>
      <c r="AB7" s="3086">
        <f t="shared" ref="AB7:AB44" si="6">IF((W7="x"),(IF(OR(Z7&lt;(MAX(AA$7:AA$64)/2),Y7&lt;1),(MAX(AA$7:AA$64)/2),Z7)),"-")</f>
        <v>19.650000000000002</v>
      </c>
      <c r="AC7" s="3087">
        <f t="shared" ref="AC7:AC44" si="7">IF((W7="x"),CEILING((AC$3/SUMIF(Y$7:Y$64,"&gt;=1",Z$7:Z$64)*AB7),5),"-")</f>
        <v>6675</v>
      </c>
      <c r="AD7" s="3088"/>
      <c r="AE7" s="3089"/>
      <c r="AF7" s="3090">
        <v>3</v>
      </c>
      <c r="AG7" s="3090">
        <v>9</v>
      </c>
      <c r="AH7" s="3090">
        <v>11</v>
      </c>
      <c r="AI7" s="3090">
        <v>9</v>
      </c>
      <c r="AJ7" s="3089">
        <v>11</v>
      </c>
      <c r="AK7" s="3089">
        <v>10</v>
      </c>
      <c r="AL7" s="3089">
        <v>12</v>
      </c>
      <c r="AM7" s="3091">
        <f t="shared" ref="AM7:AM44" si="8">COUNTIF(I7:V7,"&gt;=0")</f>
        <v>14</v>
      </c>
      <c r="AN7" s="3092">
        <f t="shared" si="0"/>
        <v>79</v>
      </c>
      <c r="AO7" s="3093">
        <v>6</v>
      </c>
      <c r="AP7" s="3089">
        <v>395</v>
      </c>
      <c r="AQ7" s="3094">
        <f t="shared" ref="AQ7:AQ70" si="9">AP7+X7</f>
        <v>526</v>
      </c>
      <c r="AR7" s="236">
        <f t="shared" ref="AR7:AR70" si="10">AQ7/AN7</f>
        <v>6.6582278481012658</v>
      </c>
      <c r="AS7" s="221"/>
      <c r="AT7" s="212"/>
    </row>
    <row r="8" spans="1:46" s="212" customFormat="1" ht="11.1" customHeight="1" x14ac:dyDescent="0.25">
      <c r="A8" s="2597">
        <v>2</v>
      </c>
      <c r="B8" s="244"/>
      <c r="C8" s="946" t="s">
        <v>192</v>
      </c>
      <c r="D8" s="2632" t="str">
        <f t="shared" si="1"/>
        <v>XI</v>
      </c>
      <c r="E8" s="2610" t="s">
        <v>156</v>
      </c>
      <c r="F8" s="2611" t="s">
        <v>156</v>
      </c>
      <c r="G8" s="2633"/>
      <c r="H8" s="238"/>
      <c r="I8" s="239"/>
      <c r="J8" s="240"/>
      <c r="K8" s="187">
        <v>3</v>
      </c>
      <c r="L8" s="187"/>
      <c r="M8" s="187">
        <v>8</v>
      </c>
      <c r="N8" s="187"/>
      <c r="O8" s="933">
        <v>21</v>
      </c>
      <c r="P8" s="187">
        <v>4</v>
      </c>
      <c r="Q8" s="187">
        <v>8</v>
      </c>
      <c r="R8" s="187">
        <v>9</v>
      </c>
      <c r="S8" s="933">
        <v>20</v>
      </c>
      <c r="T8" s="187">
        <v>16</v>
      </c>
      <c r="U8" s="187"/>
      <c r="V8" s="187">
        <v>12</v>
      </c>
      <c r="W8" s="2634" t="s">
        <v>665</v>
      </c>
      <c r="X8" s="2635">
        <f t="shared" si="2"/>
        <v>101</v>
      </c>
      <c r="Y8" s="2636">
        <f t="shared" si="3"/>
        <v>1.6</v>
      </c>
      <c r="Z8" s="3095">
        <f t="shared" si="4"/>
        <v>17.955555555555559</v>
      </c>
      <c r="AA8" s="241">
        <f t="shared" si="5"/>
        <v>17.955555555555559</v>
      </c>
      <c r="AB8" s="2638">
        <f t="shared" si="6"/>
        <v>17.955555555555559</v>
      </c>
      <c r="AC8" s="242">
        <f t="shared" si="7"/>
        <v>6100</v>
      </c>
      <c r="AD8" s="2639"/>
      <c r="AE8" s="243">
        <v>6</v>
      </c>
      <c r="AF8" s="2640">
        <v>8</v>
      </c>
      <c r="AG8" s="2640">
        <v>9</v>
      </c>
      <c r="AH8" s="2640">
        <v>10</v>
      </c>
      <c r="AI8" s="2640">
        <v>8</v>
      </c>
      <c r="AJ8" s="243">
        <v>10</v>
      </c>
      <c r="AK8" s="243">
        <v>9</v>
      </c>
      <c r="AL8" s="243">
        <v>12</v>
      </c>
      <c r="AM8" s="2641">
        <f t="shared" si="8"/>
        <v>9</v>
      </c>
      <c r="AN8" s="2642">
        <f t="shared" si="0"/>
        <v>81</v>
      </c>
      <c r="AO8" s="2643">
        <v>11</v>
      </c>
      <c r="AP8" s="243">
        <v>481</v>
      </c>
      <c r="AQ8" s="2644">
        <f t="shared" si="9"/>
        <v>582</v>
      </c>
      <c r="AR8" s="236">
        <f t="shared" si="10"/>
        <v>7.1851851851851851</v>
      </c>
    </row>
    <row r="9" spans="1:46" s="212" customFormat="1" ht="11.1" customHeight="1" x14ac:dyDescent="0.25">
      <c r="A9" s="2597">
        <v>3</v>
      </c>
      <c r="B9" s="244"/>
      <c r="C9" s="669" t="s">
        <v>193</v>
      </c>
      <c r="D9" s="2645" t="str">
        <f t="shared" si="1"/>
        <v>IV</v>
      </c>
      <c r="E9" s="2646"/>
      <c r="F9" s="671" t="s">
        <v>156</v>
      </c>
      <c r="G9" s="2633"/>
      <c r="H9" s="238"/>
      <c r="I9" s="239">
        <v>0</v>
      </c>
      <c r="J9" s="240">
        <v>2</v>
      </c>
      <c r="K9" s="187"/>
      <c r="L9" s="187">
        <v>15</v>
      </c>
      <c r="M9" s="187">
        <v>10</v>
      </c>
      <c r="N9" s="933">
        <v>21</v>
      </c>
      <c r="O9" s="187">
        <v>10</v>
      </c>
      <c r="P9" s="187"/>
      <c r="Q9" s="187">
        <v>4</v>
      </c>
      <c r="R9" s="187">
        <v>11</v>
      </c>
      <c r="S9" s="187">
        <v>15</v>
      </c>
      <c r="T9" s="933">
        <v>19</v>
      </c>
      <c r="U9" s="187">
        <v>1</v>
      </c>
      <c r="V9" s="187"/>
      <c r="W9" s="2634" t="s">
        <v>665</v>
      </c>
      <c r="X9" s="2635">
        <f t="shared" si="2"/>
        <v>108</v>
      </c>
      <c r="Y9" s="2636">
        <f t="shared" si="3"/>
        <v>1.8</v>
      </c>
      <c r="Z9" s="3095">
        <f t="shared" si="4"/>
        <v>17.672727272727272</v>
      </c>
      <c r="AA9" s="241">
        <f t="shared" si="5"/>
        <v>17.672727272727272</v>
      </c>
      <c r="AB9" s="2638">
        <f t="shared" si="6"/>
        <v>17.672727272727272</v>
      </c>
      <c r="AC9" s="242">
        <f t="shared" si="7"/>
        <v>6005</v>
      </c>
      <c r="AD9" s="2639"/>
      <c r="AE9" s="243"/>
      <c r="AF9" s="2640"/>
      <c r="AG9" s="2640"/>
      <c r="AH9" s="2640"/>
      <c r="AI9" s="2640"/>
      <c r="AJ9" s="243">
        <v>6</v>
      </c>
      <c r="AK9" s="243">
        <v>9</v>
      </c>
      <c r="AL9" s="243">
        <v>12</v>
      </c>
      <c r="AM9" s="2641">
        <f t="shared" si="8"/>
        <v>11</v>
      </c>
      <c r="AN9" s="2642">
        <f t="shared" si="0"/>
        <v>38</v>
      </c>
      <c r="AO9" s="2643">
        <v>4</v>
      </c>
      <c r="AP9" s="243">
        <v>217</v>
      </c>
      <c r="AQ9" s="2644">
        <f t="shared" si="9"/>
        <v>325</v>
      </c>
      <c r="AR9" s="672">
        <f t="shared" si="10"/>
        <v>8.5526315789473681</v>
      </c>
    </row>
    <row r="10" spans="1:46" s="212" customFormat="1" ht="11.1" customHeight="1" x14ac:dyDescent="0.25">
      <c r="A10" s="2597">
        <v>4</v>
      </c>
      <c r="B10" s="3096"/>
      <c r="C10" s="669" t="s">
        <v>132</v>
      </c>
      <c r="D10" s="2645" t="str">
        <f t="shared" si="1"/>
        <v>VI</v>
      </c>
      <c r="E10" s="2646"/>
      <c r="F10" s="671" t="s">
        <v>269</v>
      </c>
      <c r="G10" s="2633"/>
      <c r="H10" s="3097"/>
      <c r="I10" s="239">
        <v>8</v>
      </c>
      <c r="J10" s="3098">
        <v>10</v>
      </c>
      <c r="K10" s="3099">
        <v>1</v>
      </c>
      <c r="L10" s="3099">
        <v>3</v>
      </c>
      <c r="M10" s="3099">
        <v>6</v>
      </c>
      <c r="N10" s="3099">
        <v>13</v>
      </c>
      <c r="O10" s="3099"/>
      <c r="P10" s="3099">
        <v>2</v>
      </c>
      <c r="Q10" s="3100">
        <v>15</v>
      </c>
      <c r="R10" s="3099">
        <v>5</v>
      </c>
      <c r="S10" s="3099">
        <v>12</v>
      </c>
      <c r="T10" s="3099">
        <v>14</v>
      </c>
      <c r="U10" s="3099">
        <v>11</v>
      </c>
      <c r="V10" s="3099">
        <v>8</v>
      </c>
      <c r="W10" s="3101" t="s">
        <v>665</v>
      </c>
      <c r="X10" s="3102">
        <f t="shared" si="2"/>
        <v>108</v>
      </c>
      <c r="Y10" s="3103">
        <f t="shared" si="3"/>
        <v>2</v>
      </c>
      <c r="Z10" s="3104">
        <f t="shared" si="4"/>
        <v>16.615384615384617</v>
      </c>
      <c r="AA10" s="3105">
        <f t="shared" si="5"/>
        <v>16.615384615384617</v>
      </c>
      <c r="AB10" s="3106">
        <f t="shared" si="6"/>
        <v>16.615384615384617</v>
      </c>
      <c r="AC10" s="3107">
        <f t="shared" si="7"/>
        <v>5645</v>
      </c>
      <c r="AD10" s="3108"/>
      <c r="AE10" s="3109">
        <v>2</v>
      </c>
      <c r="AF10" s="3110">
        <v>5</v>
      </c>
      <c r="AG10" s="3110">
        <v>4</v>
      </c>
      <c r="AH10" s="3110"/>
      <c r="AI10" s="3110">
        <v>6</v>
      </c>
      <c r="AJ10" s="3109">
        <v>13</v>
      </c>
      <c r="AK10" s="3109">
        <v>12</v>
      </c>
      <c r="AL10" s="3109">
        <v>12</v>
      </c>
      <c r="AM10" s="3111">
        <f t="shared" si="8"/>
        <v>13</v>
      </c>
      <c r="AN10" s="3112">
        <f t="shared" si="0"/>
        <v>67</v>
      </c>
      <c r="AO10" s="3113">
        <v>6</v>
      </c>
      <c r="AP10" s="3109">
        <v>389</v>
      </c>
      <c r="AQ10" s="3114">
        <f t="shared" si="9"/>
        <v>497</v>
      </c>
      <c r="AR10" s="236">
        <f t="shared" si="10"/>
        <v>7.4179104477611943</v>
      </c>
      <c r="AS10" s="2648"/>
    </row>
    <row r="11" spans="1:46" s="212" customFormat="1" ht="11.1" customHeight="1" x14ac:dyDescent="0.25">
      <c r="A11" s="2597">
        <v>5</v>
      </c>
      <c r="B11" s="244"/>
      <c r="C11" s="252" t="s">
        <v>194</v>
      </c>
      <c r="D11" s="2672" t="str">
        <f t="shared" si="1"/>
        <v>IV</v>
      </c>
      <c r="E11" s="3115"/>
      <c r="F11" s="3116"/>
      <c r="G11" s="2633"/>
      <c r="H11" s="238"/>
      <c r="I11" s="2647">
        <v>15</v>
      </c>
      <c r="J11" s="240">
        <v>7</v>
      </c>
      <c r="K11" s="187">
        <v>4</v>
      </c>
      <c r="L11" s="187">
        <v>10</v>
      </c>
      <c r="M11" s="187"/>
      <c r="N11" s="187">
        <v>14</v>
      </c>
      <c r="O11" s="187">
        <v>18</v>
      </c>
      <c r="P11" s="933">
        <v>18</v>
      </c>
      <c r="Q11" s="187">
        <v>2</v>
      </c>
      <c r="R11" s="187">
        <v>6</v>
      </c>
      <c r="S11" s="187">
        <v>1</v>
      </c>
      <c r="T11" s="187"/>
      <c r="U11" s="187">
        <v>6</v>
      </c>
      <c r="V11" s="187">
        <v>1</v>
      </c>
      <c r="W11" s="2634" t="s">
        <v>665</v>
      </c>
      <c r="X11" s="2635">
        <f t="shared" si="2"/>
        <v>102</v>
      </c>
      <c r="Y11" s="2636">
        <f t="shared" si="3"/>
        <v>1.9000000000000001</v>
      </c>
      <c r="Z11" s="3095">
        <f t="shared" si="4"/>
        <v>16.150000000000002</v>
      </c>
      <c r="AA11" s="241">
        <f t="shared" si="5"/>
        <v>16.150000000000002</v>
      </c>
      <c r="AB11" s="2638">
        <f t="shared" si="6"/>
        <v>16.150000000000002</v>
      </c>
      <c r="AC11" s="242">
        <f t="shared" si="7"/>
        <v>5485</v>
      </c>
      <c r="AD11" s="2639"/>
      <c r="AE11" s="243"/>
      <c r="AF11" s="2640"/>
      <c r="AG11" s="2640"/>
      <c r="AH11" s="2640"/>
      <c r="AI11" s="2640"/>
      <c r="AJ11" s="243">
        <v>3</v>
      </c>
      <c r="AK11" s="243">
        <v>9</v>
      </c>
      <c r="AL11" s="243">
        <v>11</v>
      </c>
      <c r="AM11" s="2641">
        <f t="shared" si="8"/>
        <v>12</v>
      </c>
      <c r="AN11" s="2642">
        <f t="shared" si="0"/>
        <v>35</v>
      </c>
      <c r="AO11" s="2643">
        <v>4</v>
      </c>
      <c r="AP11" s="243">
        <v>156</v>
      </c>
      <c r="AQ11" s="2644">
        <f t="shared" si="9"/>
        <v>258</v>
      </c>
      <c r="AR11" s="236">
        <f t="shared" si="10"/>
        <v>7.371428571428571</v>
      </c>
    </row>
    <row r="12" spans="1:46" s="212" customFormat="1" ht="11.1" customHeight="1" x14ac:dyDescent="0.25">
      <c r="A12" s="2597">
        <v>6</v>
      </c>
      <c r="B12" s="244"/>
      <c r="C12" s="942" t="s">
        <v>131</v>
      </c>
      <c r="D12" s="3117" t="str">
        <f t="shared" si="1"/>
        <v>XII</v>
      </c>
      <c r="E12" s="3118" t="s">
        <v>269</v>
      </c>
      <c r="F12" s="3118" t="s">
        <v>156</v>
      </c>
      <c r="G12" s="2633"/>
      <c r="H12" s="238"/>
      <c r="I12" s="2614">
        <v>2</v>
      </c>
      <c r="J12" s="3119">
        <v>17</v>
      </c>
      <c r="K12" s="969">
        <v>14</v>
      </c>
      <c r="L12" s="970">
        <v>1</v>
      </c>
      <c r="M12" s="970">
        <v>1</v>
      </c>
      <c r="N12" s="970">
        <v>0</v>
      </c>
      <c r="O12" s="970">
        <v>1</v>
      </c>
      <c r="P12" s="970"/>
      <c r="Q12" s="970"/>
      <c r="R12" s="969">
        <v>20</v>
      </c>
      <c r="S12" s="970">
        <v>11</v>
      </c>
      <c r="T12" s="970">
        <v>11</v>
      </c>
      <c r="U12" s="970">
        <v>3</v>
      </c>
      <c r="V12" s="969">
        <v>15</v>
      </c>
      <c r="W12" s="2634" t="s">
        <v>665</v>
      </c>
      <c r="X12" s="2635">
        <f t="shared" si="2"/>
        <v>96</v>
      </c>
      <c r="Y12" s="2636">
        <f t="shared" si="3"/>
        <v>1.9000000000000001</v>
      </c>
      <c r="Z12" s="3095">
        <f t="shared" si="4"/>
        <v>15.200000000000001</v>
      </c>
      <c r="AA12" s="241">
        <f t="shared" si="5"/>
        <v>15.200000000000001</v>
      </c>
      <c r="AB12" s="2638">
        <f t="shared" si="6"/>
        <v>15.200000000000001</v>
      </c>
      <c r="AC12" s="242">
        <f t="shared" si="7"/>
        <v>5165</v>
      </c>
      <c r="AD12" s="2639"/>
      <c r="AE12" s="243"/>
      <c r="AF12" s="2640">
        <v>3</v>
      </c>
      <c r="AG12" s="2640">
        <v>7</v>
      </c>
      <c r="AH12" s="2640">
        <v>10</v>
      </c>
      <c r="AI12" s="2640">
        <v>6</v>
      </c>
      <c r="AJ12" s="243">
        <v>5</v>
      </c>
      <c r="AK12" s="243">
        <v>10</v>
      </c>
      <c r="AL12" s="243">
        <v>12</v>
      </c>
      <c r="AM12" s="2641">
        <f t="shared" si="8"/>
        <v>12</v>
      </c>
      <c r="AN12" s="2642">
        <f t="shared" si="0"/>
        <v>65</v>
      </c>
      <c r="AO12" s="2643">
        <v>12</v>
      </c>
      <c r="AP12" s="243">
        <v>426</v>
      </c>
      <c r="AQ12" s="2644">
        <f t="shared" si="9"/>
        <v>522</v>
      </c>
      <c r="AR12" s="731">
        <f t="shared" si="10"/>
        <v>8.0307692307692307</v>
      </c>
      <c r="AS12" s="221"/>
    </row>
    <row r="13" spans="1:46" s="212" customFormat="1" ht="11.1" customHeight="1" x14ac:dyDescent="0.25">
      <c r="A13" s="2597">
        <v>7</v>
      </c>
      <c r="B13" s="244"/>
      <c r="C13" s="487" t="s">
        <v>133</v>
      </c>
      <c r="D13" s="2649" t="str">
        <f t="shared" si="1"/>
        <v>VII</v>
      </c>
      <c r="E13" s="2650" t="s">
        <v>177</v>
      </c>
      <c r="F13" s="2651"/>
      <c r="G13" s="2633"/>
      <c r="H13" s="238"/>
      <c r="I13" s="239">
        <v>1</v>
      </c>
      <c r="J13" s="240">
        <v>4</v>
      </c>
      <c r="K13" s="187">
        <v>11</v>
      </c>
      <c r="L13" s="187">
        <v>5</v>
      </c>
      <c r="M13" s="933">
        <v>17</v>
      </c>
      <c r="N13" s="187">
        <v>12</v>
      </c>
      <c r="O13" s="187">
        <v>5</v>
      </c>
      <c r="P13" s="187">
        <v>5</v>
      </c>
      <c r="Q13" s="187">
        <v>10</v>
      </c>
      <c r="R13" s="187">
        <v>0</v>
      </c>
      <c r="S13" s="187">
        <v>9</v>
      </c>
      <c r="T13" s="187">
        <v>7</v>
      </c>
      <c r="U13" s="187">
        <v>9</v>
      </c>
      <c r="V13" s="187">
        <v>5</v>
      </c>
      <c r="W13" s="2634" t="s">
        <v>665</v>
      </c>
      <c r="X13" s="2635">
        <f t="shared" si="2"/>
        <v>100</v>
      </c>
      <c r="Y13" s="2636">
        <f t="shared" si="3"/>
        <v>2.1</v>
      </c>
      <c r="Z13" s="3095">
        <f t="shared" si="4"/>
        <v>15</v>
      </c>
      <c r="AA13" s="241">
        <f t="shared" si="5"/>
        <v>15</v>
      </c>
      <c r="AB13" s="2638">
        <f t="shared" si="6"/>
        <v>15</v>
      </c>
      <c r="AC13" s="242">
        <f t="shared" si="7"/>
        <v>5095</v>
      </c>
      <c r="AD13" s="2639">
        <v>3</v>
      </c>
      <c r="AE13" s="243">
        <v>8</v>
      </c>
      <c r="AF13" s="2640">
        <v>8</v>
      </c>
      <c r="AG13" s="2640">
        <v>10</v>
      </c>
      <c r="AH13" s="2640">
        <v>11</v>
      </c>
      <c r="AI13" s="2640">
        <v>10</v>
      </c>
      <c r="AJ13" s="243">
        <v>13</v>
      </c>
      <c r="AK13" s="243">
        <v>12</v>
      </c>
      <c r="AL13" s="243">
        <v>13</v>
      </c>
      <c r="AM13" s="2641">
        <f t="shared" si="8"/>
        <v>14</v>
      </c>
      <c r="AN13" s="2642">
        <f t="shared" si="0"/>
        <v>102</v>
      </c>
      <c r="AO13" s="2643">
        <v>7</v>
      </c>
      <c r="AP13" s="243">
        <v>611</v>
      </c>
      <c r="AQ13" s="2644">
        <f t="shared" si="9"/>
        <v>711</v>
      </c>
      <c r="AR13" s="630">
        <f t="shared" si="10"/>
        <v>6.9705882352941178</v>
      </c>
    </row>
    <row r="14" spans="1:46" s="212" customFormat="1" ht="11.1" customHeight="1" x14ac:dyDescent="0.25">
      <c r="A14" s="2597">
        <v>8</v>
      </c>
      <c r="B14" s="237"/>
      <c r="C14" s="252" t="s">
        <v>221</v>
      </c>
      <c r="D14" s="2702" t="str">
        <f t="shared" si="1"/>
        <v>II</v>
      </c>
      <c r="E14" s="2758"/>
      <c r="F14" s="2759"/>
      <c r="G14" s="2633"/>
      <c r="H14" s="245"/>
      <c r="I14" s="239"/>
      <c r="J14" s="240"/>
      <c r="K14" s="187"/>
      <c r="L14" s="933">
        <v>18</v>
      </c>
      <c r="M14" s="187"/>
      <c r="N14" s="187"/>
      <c r="O14" s="187">
        <v>13</v>
      </c>
      <c r="P14" s="187"/>
      <c r="Q14" s="187"/>
      <c r="R14" s="187"/>
      <c r="S14" s="187">
        <v>17</v>
      </c>
      <c r="T14" s="187"/>
      <c r="U14" s="187"/>
      <c r="V14" s="187">
        <v>3</v>
      </c>
      <c r="W14" s="2634" t="s">
        <v>772</v>
      </c>
      <c r="X14" s="2635">
        <f t="shared" si="2"/>
        <v>51</v>
      </c>
      <c r="Y14" s="2636">
        <f t="shared" si="3"/>
        <v>1.1000000000000001</v>
      </c>
      <c r="Z14" s="3095">
        <f t="shared" si="4"/>
        <v>14.025</v>
      </c>
      <c r="AA14" s="241" t="str">
        <f t="shared" si="5"/>
        <v>-</v>
      </c>
      <c r="AB14" s="2638" t="str">
        <f t="shared" si="6"/>
        <v>-</v>
      </c>
      <c r="AC14" s="242" t="str">
        <f t="shared" si="7"/>
        <v>-</v>
      </c>
      <c r="AD14" s="2639"/>
      <c r="AE14" s="243"/>
      <c r="AF14" s="2640"/>
      <c r="AG14" s="2640"/>
      <c r="AH14" s="2640"/>
      <c r="AI14" s="2640"/>
      <c r="AJ14" s="243"/>
      <c r="AK14" s="243">
        <v>3</v>
      </c>
      <c r="AL14" s="243">
        <v>9</v>
      </c>
      <c r="AM14" s="2641">
        <f t="shared" si="8"/>
        <v>4</v>
      </c>
      <c r="AN14" s="2642">
        <f t="shared" si="0"/>
        <v>16</v>
      </c>
      <c r="AO14" s="2643">
        <v>2</v>
      </c>
      <c r="AP14" s="243">
        <v>79</v>
      </c>
      <c r="AQ14" s="2644">
        <f t="shared" si="9"/>
        <v>130</v>
      </c>
      <c r="AR14" s="236">
        <f t="shared" si="10"/>
        <v>8.125</v>
      </c>
      <c r="AS14" s="247"/>
    </row>
    <row r="15" spans="1:46" ht="11.1" customHeight="1" x14ac:dyDescent="0.25">
      <c r="A15" s="2597">
        <v>9</v>
      </c>
      <c r="B15" s="244"/>
      <c r="C15" s="2666" t="s">
        <v>181</v>
      </c>
      <c r="D15" s="2655" t="str">
        <f t="shared" si="1"/>
        <v>I</v>
      </c>
      <c r="E15" s="2667"/>
      <c r="F15" s="2668"/>
      <c r="G15" s="2633"/>
      <c r="H15" s="248"/>
      <c r="I15" s="249"/>
      <c r="J15" s="852"/>
      <c r="K15" s="934">
        <v>6</v>
      </c>
      <c r="L15" s="934">
        <v>11</v>
      </c>
      <c r="M15" s="934"/>
      <c r="N15" s="934"/>
      <c r="O15" s="934"/>
      <c r="P15" s="934">
        <v>15</v>
      </c>
      <c r="Q15" s="934">
        <v>12</v>
      </c>
      <c r="R15" s="934">
        <v>8</v>
      </c>
      <c r="S15" s="934">
        <v>0</v>
      </c>
      <c r="T15" s="934"/>
      <c r="U15" s="936">
        <v>16</v>
      </c>
      <c r="V15" s="934"/>
      <c r="W15" s="2659" t="s">
        <v>665</v>
      </c>
      <c r="X15" s="2635">
        <f t="shared" si="2"/>
        <v>68</v>
      </c>
      <c r="Y15" s="2636">
        <f t="shared" si="3"/>
        <v>1.4</v>
      </c>
      <c r="Z15" s="3095">
        <f t="shared" si="4"/>
        <v>13.599999999999998</v>
      </c>
      <c r="AA15" s="241">
        <f t="shared" si="5"/>
        <v>13.599999999999998</v>
      </c>
      <c r="AB15" s="2638">
        <f t="shared" si="6"/>
        <v>13.599999999999998</v>
      </c>
      <c r="AC15" s="242">
        <f t="shared" si="7"/>
        <v>4620</v>
      </c>
      <c r="AD15" s="2660"/>
      <c r="AE15" s="725"/>
      <c r="AF15" s="2661"/>
      <c r="AG15" s="2661"/>
      <c r="AH15" s="2661"/>
      <c r="AI15" s="2661"/>
      <c r="AJ15" s="725"/>
      <c r="AK15" s="725">
        <v>7</v>
      </c>
      <c r="AL15" s="725">
        <v>6</v>
      </c>
      <c r="AM15" s="2662">
        <f t="shared" si="8"/>
        <v>7</v>
      </c>
      <c r="AN15" s="2663">
        <f t="shared" si="0"/>
        <v>20</v>
      </c>
      <c r="AO15" s="2664">
        <v>1</v>
      </c>
      <c r="AP15" s="725">
        <v>66</v>
      </c>
      <c r="AQ15" s="2665">
        <f t="shared" si="9"/>
        <v>134</v>
      </c>
      <c r="AR15" s="731">
        <f t="shared" si="10"/>
        <v>6.7</v>
      </c>
      <c r="AS15" s="247"/>
      <c r="AT15" s="212"/>
    </row>
    <row r="16" spans="1:46" s="212" customFormat="1" ht="11.1" customHeight="1" x14ac:dyDescent="0.25">
      <c r="A16" s="2597">
        <v>10</v>
      </c>
      <c r="B16" s="244"/>
      <c r="C16" s="2666" t="s">
        <v>226</v>
      </c>
      <c r="D16" s="2655" t="str">
        <f t="shared" si="1"/>
        <v>I</v>
      </c>
      <c r="E16" s="2667"/>
      <c r="F16" s="2668"/>
      <c r="G16" s="2612"/>
      <c r="H16" s="248"/>
      <c r="I16" s="249"/>
      <c r="J16" s="852"/>
      <c r="K16" s="934">
        <v>2</v>
      </c>
      <c r="L16" s="934">
        <v>9</v>
      </c>
      <c r="M16" s="934">
        <v>14</v>
      </c>
      <c r="N16" s="934">
        <v>6</v>
      </c>
      <c r="O16" s="934">
        <v>8</v>
      </c>
      <c r="P16" s="934">
        <v>8</v>
      </c>
      <c r="Q16" s="934"/>
      <c r="R16" s="934">
        <v>3</v>
      </c>
      <c r="S16" s="934">
        <v>13</v>
      </c>
      <c r="T16" s="934">
        <v>9</v>
      </c>
      <c r="U16" s="934">
        <v>4</v>
      </c>
      <c r="V16" s="934">
        <v>4</v>
      </c>
      <c r="W16" s="2659" t="s">
        <v>665</v>
      </c>
      <c r="X16" s="2635">
        <f t="shared" si="2"/>
        <v>80</v>
      </c>
      <c r="Y16" s="2636">
        <f t="shared" si="3"/>
        <v>1.8</v>
      </c>
      <c r="Z16" s="3095">
        <f t="shared" si="4"/>
        <v>13.090909090909092</v>
      </c>
      <c r="AA16" s="241">
        <f t="shared" si="5"/>
        <v>13.090909090909092</v>
      </c>
      <c r="AB16" s="2638">
        <f t="shared" si="6"/>
        <v>13.090909090909092</v>
      </c>
      <c r="AC16" s="242">
        <f t="shared" si="7"/>
        <v>4450</v>
      </c>
      <c r="AD16" s="2660"/>
      <c r="AE16" s="725"/>
      <c r="AF16" s="2661"/>
      <c r="AG16" s="2661">
        <v>4</v>
      </c>
      <c r="AH16" s="2661">
        <v>9</v>
      </c>
      <c r="AI16" s="2661">
        <v>7</v>
      </c>
      <c r="AJ16" s="725">
        <v>12</v>
      </c>
      <c r="AK16" s="725">
        <v>10</v>
      </c>
      <c r="AL16" s="725">
        <v>11</v>
      </c>
      <c r="AM16" s="2662">
        <f t="shared" si="8"/>
        <v>11</v>
      </c>
      <c r="AN16" s="2663">
        <f t="shared" si="0"/>
        <v>64</v>
      </c>
      <c r="AO16" s="2664">
        <v>1</v>
      </c>
      <c r="AP16" s="725">
        <v>325</v>
      </c>
      <c r="AQ16" s="2665">
        <f t="shared" si="9"/>
        <v>405</v>
      </c>
      <c r="AR16" s="731">
        <f t="shared" si="10"/>
        <v>6.328125</v>
      </c>
      <c r="AS16" s="221"/>
    </row>
    <row r="17" spans="1:46" ht="11.1" customHeight="1" x14ac:dyDescent="0.25">
      <c r="A17" s="2597">
        <v>11</v>
      </c>
      <c r="B17" s="244"/>
      <c r="C17" s="246" t="s">
        <v>138</v>
      </c>
      <c r="D17" s="2652" t="str">
        <f t="shared" si="1"/>
        <v>I</v>
      </c>
      <c r="E17" s="2653"/>
      <c r="F17" s="2654"/>
      <c r="G17" s="2612"/>
      <c r="H17" s="248"/>
      <c r="I17" s="239">
        <v>7</v>
      </c>
      <c r="J17" s="240">
        <v>6</v>
      </c>
      <c r="K17" s="187">
        <v>5</v>
      </c>
      <c r="L17" s="187">
        <v>4</v>
      </c>
      <c r="M17" s="187">
        <v>12</v>
      </c>
      <c r="N17" s="187">
        <v>4</v>
      </c>
      <c r="O17" s="187">
        <v>11</v>
      </c>
      <c r="P17" s="187">
        <v>0</v>
      </c>
      <c r="Q17" s="187">
        <v>6</v>
      </c>
      <c r="R17" s="187">
        <v>7</v>
      </c>
      <c r="S17" s="187">
        <v>7</v>
      </c>
      <c r="T17" s="187">
        <v>10</v>
      </c>
      <c r="U17" s="187">
        <v>2</v>
      </c>
      <c r="V17" s="187">
        <v>2</v>
      </c>
      <c r="W17" s="2634" t="s">
        <v>665</v>
      </c>
      <c r="X17" s="2635">
        <f t="shared" si="2"/>
        <v>83</v>
      </c>
      <c r="Y17" s="2636">
        <f t="shared" si="3"/>
        <v>2.1</v>
      </c>
      <c r="Z17" s="3095">
        <f t="shared" si="4"/>
        <v>12.450000000000001</v>
      </c>
      <c r="AA17" s="241">
        <f t="shared" si="5"/>
        <v>12.450000000000001</v>
      </c>
      <c r="AB17" s="2638">
        <f t="shared" si="6"/>
        <v>12.450000000000001</v>
      </c>
      <c r="AC17" s="242">
        <f t="shared" si="7"/>
        <v>4230</v>
      </c>
      <c r="AD17" s="2639"/>
      <c r="AE17" s="243"/>
      <c r="AF17" s="2640"/>
      <c r="AG17" s="2640"/>
      <c r="AH17" s="2640"/>
      <c r="AI17" s="2640">
        <v>6</v>
      </c>
      <c r="AJ17" s="243">
        <v>9</v>
      </c>
      <c r="AK17" s="243">
        <v>2</v>
      </c>
      <c r="AL17" s="243">
        <v>12</v>
      </c>
      <c r="AM17" s="2641">
        <f t="shared" si="8"/>
        <v>14</v>
      </c>
      <c r="AN17" s="2642">
        <f t="shared" si="0"/>
        <v>43</v>
      </c>
      <c r="AO17" s="2643">
        <v>1</v>
      </c>
      <c r="AP17" s="243">
        <v>162</v>
      </c>
      <c r="AQ17" s="2644">
        <f t="shared" si="9"/>
        <v>245</v>
      </c>
      <c r="AR17" s="236">
        <f t="shared" si="10"/>
        <v>5.6976744186046515</v>
      </c>
      <c r="AS17" s="212"/>
      <c r="AT17" s="212"/>
    </row>
    <row r="18" spans="1:46" s="212" customFormat="1" ht="11.1" customHeight="1" x14ac:dyDescent="0.25">
      <c r="A18" s="2597">
        <v>12</v>
      </c>
      <c r="B18" s="244"/>
      <c r="C18" s="714" t="s">
        <v>182</v>
      </c>
      <c r="D18" s="2656" t="str">
        <f t="shared" si="1"/>
        <v/>
      </c>
      <c r="E18" s="2657"/>
      <c r="F18" s="2658"/>
      <c r="G18" s="2633"/>
      <c r="H18" s="248"/>
      <c r="I18" s="239">
        <v>4</v>
      </c>
      <c r="J18" s="240">
        <v>8</v>
      </c>
      <c r="K18" s="187"/>
      <c r="L18" s="187">
        <v>7</v>
      </c>
      <c r="M18" s="187">
        <v>5</v>
      </c>
      <c r="N18" s="187">
        <v>9</v>
      </c>
      <c r="O18" s="187">
        <v>7</v>
      </c>
      <c r="P18" s="187">
        <v>9</v>
      </c>
      <c r="Q18" s="187"/>
      <c r="R18" s="187">
        <v>10</v>
      </c>
      <c r="S18" s="187">
        <v>10</v>
      </c>
      <c r="T18" s="187">
        <v>4</v>
      </c>
      <c r="U18" s="187">
        <v>0</v>
      </c>
      <c r="V18" s="187"/>
      <c r="W18" s="2634" t="s">
        <v>772</v>
      </c>
      <c r="X18" s="2635">
        <f t="shared" si="2"/>
        <v>73</v>
      </c>
      <c r="Y18" s="2636">
        <f t="shared" si="3"/>
        <v>1.8</v>
      </c>
      <c r="Z18" s="3095">
        <f t="shared" si="4"/>
        <v>11.945454545454545</v>
      </c>
      <c r="AA18" s="241" t="str">
        <f t="shared" si="5"/>
        <v>-</v>
      </c>
      <c r="AB18" s="2638" t="str">
        <f t="shared" si="6"/>
        <v>-</v>
      </c>
      <c r="AC18" s="242" t="str">
        <f t="shared" si="7"/>
        <v>-</v>
      </c>
      <c r="AD18" s="2639"/>
      <c r="AE18" s="243"/>
      <c r="AF18" s="2640"/>
      <c r="AG18" s="2640"/>
      <c r="AH18" s="2640"/>
      <c r="AI18" s="2640"/>
      <c r="AJ18" s="243"/>
      <c r="AK18" s="243">
        <v>11</v>
      </c>
      <c r="AL18" s="243">
        <v>13</v>
      </c>
      <c r="AM18" s="2641">
        <f t="shared" si="8"/>
        <v>11</v>
      </c>
      <c r="AN18" s="2642">
        <f t="shared" si="0"/>
        <v>35</v>
      </c>
      <c r="AO18" s="2643"/>
      <c r="AP18" s="243">
        <v>169</v>
      </c>
      <c r="AQ18" s="2644">
        <f t="shared" si="9"/>
        <v>242</v>
      </c>
      <c r="AR18" s="236">
        <f t="shared" si="10"/>
        <v>6.9142857142857146</v>
      </c>
    </row>
    <row r="19" spans="1:46" s="247" customFormat="1" ht="11.1" customHeight="1" x14ac:dyDescent="0.25">
      <c r="A19" s="2597">
        <v>13</v>
      </c>
      <c r="B19" s="244"/>
      <c r="C19" s="714" t="s">
        <v>206</v>
      </c>
      <c r="D19" s="2656"/>
      <c r="E19" s="2657"/>
      <c r="F19" s="2658"/>
      <c r="G19" s="2612"/>
      <c r="H19" s="248"/>
      <c r="I19" s="249"/>
      <c r="J19" s="852">
        <v>9</v>
      </c>
      <c r="K19" s="934">
        <v>9</v>
      </c>
      <c r="L19" s="934">
        <v>6</v>
      </c>
      <c r="M19" s="934">
        <v>4</v>
      </c>
      <c r="N19" s="934">
        <v>2</v>
      </c>
      <c r="O19" s="934">
        <v>14</v>
      </c>
      <c r="P19" s="934">
        <v>10</v>
      </c>
      <c r="Q19" s="934"/>
      <c r="R19" s="934">
        <v>4</v>
      </c>
      <c r="S19" s="934">
        <v>3</v>
      </c>
      <c r="T19" s="934"/>
      <c r="U19" s="934"/>
      <c r="V19" s="934">
        <v>6</v>
      </c>
      <c r="W19" s="2659" t="s">
        <v>665</v>
      </c>
      <c r="X19" s="2697">
        <f t="shared" si="2"/>
        <v>67</v>
      </c>
      <c r="Y19" s="2698">
        <f t="shared" si="3"/>
        <v>1.7</v>
      </c>
      <c r="Z19" s="3120">
        <f t="shared" si="4"/>
        <v>11.389999999999999</v>
      </c>
      <c r="AA19" s="241">
        <f t="shared" si="5"/>
        <v>11.389999999999999</v>
      </c>
      <c r="AB19" s="2638">
        <f t="shared" si="6"/>
        <v>11.389999999999999</v>
      </c>
      <c r="AC19" s="242">
        <f t="shared" si="7"/>
        <v>3870</v>
      </c>
      <c r="AD19" s="2660"/>
      <c r="AE19" s="725"/>
      <c r="AF19" s="2661"/>
      <c r="AG19" s="2661"/>
      <c r="AH19" s="2661"/>
      <c r="AI19" s="2661"/>
      <c r="AJ19" s="725"/>
      <c r="AK19" s="725">
        <v>1</v>
      </c>
      <c r="AL19" s="725">
        <v>1</v>
      </c>
      <c r="AM19" s="2662">
        <f t="shared" si="8"/>
        <v>10</v>
      </c>
      <c r="AN19" s="2663">
        <f t="shared" si="0"/>
        <v>12</v>
      </c>
      <c r="AO19" s="2664"/>
      <c r="AP19" s="725">
        <v>9</v>
      </c>
      <c r="AQ19" s="2665">
        <f t="shared" si="9"/>
        <v>76</v>
      </c>
      <c r="AR19" s="731">
        <f t="shared" si="10"/>
        <v>6.333333333333333</v>
      </c>
      <c r="AS19" s="212"/>
      <c r="AT19" s="212"/>
    </row>
    <row r="20" spans="1:46" s="247" customFormat="1" ht="11.1" customHeight="1" x14ac:dyDescent="0.25">
      <c r="A20" s="2597">
        <v>14</v>
      </c>
      <c r="B20" s="244"/>
      <c r="C20" s="250" t="s">
        <v>201</v>
      </c>
      <c r="D20" s="2669" t="str">
        <f>ROMAN(AO20,0)</f>
        <v/>
      </c>
      <c r="E20" s="2670"/>
      <c r="F20" s="2671"/>
      <c r="G20" s="2633"/>
      <c r="H20" s="251"/>
      <c r="I20" s="239">
        <v>5</v>
      </c>
      <c r="J20" s="240"/>
      <c r="K20" s="187"/>
      <c r="L20" s="187">
        <v>8</v>
      </c>
      <c r="M20" s="187">
        <v>3</v>
      </c>
      <c r="N20" s="187">
        <v>16</v>
      </c>
      <c r="O20" s="187">
        <v>6</v>
      </c>
      <c r="P20" s="187"/>
      <c r="Q20" s="187"/>
      <c r="R20" s="187">
        <v>2</v>
      </c>
      <c r="S20" s="187">
        <v>5</v>
      </c>
      <c r="T20" s="187">
        <v>12</v>
      </c>
      <c r="U20" s="187"/>
      <c r="V20" s="187"/>
      <c r="W20" s="2634" t="s">
        <v>665</v>
      </c>
      <c r="X20" s="2635">
        <f t="shared" si="2"/>
        <v>57</v>
      </c>
      <c r="Y20" s="2636">
        <f t="shared" si="3"/>
        <v>1.5</v>
      </c>
      <c r="Z20" s="3095">
        <f t="shared" si="4"/>
        <v>10.6875</v>
      </c>
      <c r="AA20" s="241">
        <f t="shared" si="5"/>
        <v>10.6875</v>
      </c>
      <c r="AB20" s="2638">
        <f t="shared" si="6"/>
        <v>10.6875</v>
      </c>
      <c r="AC20" s="242">
        <f t="shared" si="7"/>
        <v>3630</v>
      </c>
      <c r="AD20" s="2639"/>
      <c r="AE20" s="243"/>
      <c r="AF20" s="2640"/>
      <c r="AG20" s="2640"/>
      <c r="AH20" s="2640"/>
      <c r="AI20" s="2640"/>
      <c r="AJ20" s="243"/>
      <c r="AK20" s="243">
        <v>5</v>
      </c>
      <c r="AL20" s="243">
        <v>9</v>
      </c>
      <c r="AM20" s="2641">
        <f t="shared" si="8"/>
        <v>8</v>
      </c>
      <c r="AN20" s="2642">
        <f t="shared" si="0"/>
        <v>22</v>
      </c>
      <c r="AO20" s="2643"/>
      <c r="AP20" s="243">
        <v>97</v>
      </c>
      <c r="AQ20" s="2644">
        <f t="shared" si="9"/>
        <v>154</v>
      </c>
      <c r="AR20" s="236">
        <f t="shared" si="10"/>
        <v>7</v>
      </c>
      <c r="AS20" s="212"/>
      <c r="AT20" s="212"/>
    </row>
    <row r="21" spans="1:46" s="247" customFormat="1" ht="11.1" customHeight="1" x14ac:dyDescent="0.25">
      <c r="A21" s="2597">
        <v>15</v>
      </c>
      <c r="B21" s="237"/>
      <c r="C21" s="2666" t="s">
        <v>223</v>
      </c>
      <c r="D21" s="2655" t="str">
        <f>ROMAN(AO21,0)</f>
        <v>I</v>
      </c>
      <c r="E21" s="2667"/>
      <c r="F21" s="2668"/>
      <c r="G21" s="2612"/>
      <c r="H21" s="251"/>
      <c r="I21" s="249">
        <v>12</v>
      </c>
      <c r="J21" s="852">
        <v>14</v>
      </c>
      <c r="K21" s="934"/>
      <c r="L21" s="934"/>
      <c r="M21" s="934"/>
      <c r="N21" s="934"/>
      <c r="O21" s="934"/>
      <c r="P21" s="934">
        <v>6</v>
      </c>
      <c r="Q21" s="934">
        <v>7</v>
      </c>
      <c r="R21" s="934"/>
      <c r="S21" s="934"/>
      <c r="T21" s="934">
        <v>2</v>
      </c>
      <c r="U21" s="934"/>
      <c r="V21" s="934"/>
      <c r="W21" s="2659" t="s">
        <v>665</v>
      </c>
      <c r="X21" s="2697">
        <f t="shared" si="2"/>
        <v>41</v>
      </c>
      <c r="Y21" s="2698">
        <f t="shared" si="3"/>
        <v>1.2</v>
      </c>
      <c r="Z21" s="3120">
        <f t="shared" si="4"/>
        <v>9.84</v>
      </c>
      <c r="AA21" s="241">
        <f t="shared" si="5"/>
        <v>9.84</v>
      </c>
      <c r="AB21" s="2638">
        <f t="shared" si="6"/>
        <v>9.84</v>
      </c>
      <c r="AC21" s="242">
        <f t="shared" si="7"/>
        <v>3345</v>
      </c>
      <c r="AD21" s="2660"/>
      <c r="AE21" s="725"/>
      <c r="AF21" s="2661"/>
      <c r="AG21" s="2661"/>
      <c r="AH21" s="2661"/>
      <c r="AI21" s="2661"/>
      <c r="AJ21" s="725">
        <v>6</v>
      </c>
      <c r="AK21" s="725">
        <v>9</v>
      </c>
      <c r="AL21" s="725">
        <v>6</v>
      </c>
      <c r="AM21" s="2662">
        <f t="shared" si="8"/>
        <v>5</v>
      </c>
      <c r="AN21" s="2663">
        <f t="shared" si="0"/>
        <v>26</v>
      </c>
      <c r="AO21" s="2664">
        <v>1</v>
      </c>
      <c r="AP21" s="725">
        <v>120</v>
      </c>
      <c r="AQ21" s="2665">
        <f t="shared" si="9"/>
        <v>161</v>
      </c>
      <c r="AR21" s="731">
        <f t="shared" si="10"/>
        <v>6.1923076923076925</v>
      </c>
      <c r="AT21" s="212"/>
    </row>
    <row r="22" spans="1:46" s="247" customFormat="1" ht="11.1" customHeight="1" x14ac:dyDescent="0.25">
      <c r="A22" s="2597">
        <v>16</v>
      </c>
      <c r="B22" s="244"/>
      <c r="C22" s="669" t="s">
        <v>141</v>
      </c>
      <c r="D22" s="2645" t="str">
        <f>ROMAN(AO22,0)</f>
        <v>VI</v>
      </c>
      <c r="E22" s="2646"/>
      <c r="F22" s="671" t="s">
        <v>156</v>
      </c>
      <c r="G22" s="2612"/>
      <c r="H22" s="248"/>
      <c r="I22" s="239"/>
      <c r="J22" s="240">
        <v>5</v>
      </c>
      <c r="K22" s="187"/>
      <c r="L22" s="187"/>
      <c r="M22" s="187">
        <v>7</v>
      </c>
      <c r="N22" s="187"/>
      <c r="O22" s="187">
        <v>12</v>
      </c>
      <c r="P22" s="187">
        <v>7</v>
      </c>
      <c r="Q22" s="187"/>
      <c r="R22" s="187"/>
      <c r="S22" s="187"/>
      <c r="T22" s="187"/>
      <c r="U22" s="187">
        <v>7</v>
      </c>
      <c r="V22" s="187"/>
      <c r="W22" s="2634" t="s">
        <v>665</v>
      </c>
      <c r="X22" s="2635">
        <f t="shared" si="2"/>
        <v>38</v>
      </c>
      <c r="Y22" s="2636">
        <f t="shared" si="3"/>
        <v>1.2</v>
      </c>
      <c r="Z22" s="3121">
        <f t="shared" si="4"/>
        <v>9.120000000000001</v>
      </c>
      <c r="AA22" s="241">
        <f t="shared" si="5"/>
        <v>9.120000000000001</v>
      </c>
      <c r="AB22" s="2638">
        <f t="shared" si="6"/>
        <v>9.8250000000000011</v>
      </c>
      <c r="AC22" s="242">
        <f t="shared" si="7"/>
        <v>3340</v>
      </c>
      <c r="AD22" s="2639"/>
      <c r="AE22" s="243">
        <v>3</v>
      </c>
      <c r="AF22" s="2640">
        <v>6</v>
      </c>
      <c r="AG22" s="2640">
        <v>2</v>
      </c>
      <c r="AH22" s="2640">
        <v>8</v>
      </c>
      <c r="AI22" s="2640">
        <v>6</v>
      </c>
      <c r="AJ22" s="243">
        <v>7</v>
      </c>
      <c r="AK22" s="243">
        <v>5</v>
      </c>
      <c r="AL22" s="243">
        <v>6</v>
      </c>
      <c r="AM22" s="2641">
        <f t="shared" si="8"/>
        <v>5</v>
      </c>
      <c r="AN22" s="2642">
        <f t="shared" si="0"/>
        <v>48</v>
      </c>
      <c r="AO22" s="2643">
        <v>6</v>
      </c>
      <c r="AP22" s="243">
        <v>344</v>
      </c>
      <c r="AQ22" s="2644">
        <f t="shared" si="9"/>
        <v>382</v>
      </c>
      <c r="AR22" s="236">
        <f t="shared" si="10"/>
        <v>7.958333333333333</v>
      </c>
      <c r="AT22" s="212"/>
    </row>
    <row r="23" spans="1:46" s="212" customFormat="1" ht="11.1" customHeight="1" x14ac:dyDescent="0.25">
      <c r="A23" s="2597">
        <v>17</v>
      </c>
      <c r="B23" s="244"/>
      <c r="C23" s="250" t="s">
        <v>45</v>
      </c>
      <c r="D23" s="2669" t="str">
        <f>ROMAN(AO23,0)</f>
        <v/>
      </c>
      <c r="E23" s="2670"/>
      <c r="F23" s="2671"/>
      <c r="G23" s="2612"/>
      <c r="H23" s="248"/>
      <c r="I23" s="239"/>
      <c r="J23" s="240">
        <v>3</v>
      </c>
      <c r="K23" s="187">
        <v>0</v>
      </c>
      <c r="L23" s="187"/>
      <c r="M23" s="187">
        <v>2</v>
      </c>
      <c r="N23" s="187">
        <v>7</v>
      </c>
      <c r="O23" s="187"/>
      <c r="P23" s="187">
        <v>13</v>
      </c>
      <c r="Q23" s="187"/>
      <c r="R23" s="187">
        <v>17</v>
      </c>
      <c r="S23" s="187"/>
      <c r="T23" s="187">
        <v>5</v>
      </c>
      <c r="U23" s="187"/>
      <c r="V23" s="187">
        <v>0</v>
      </c>
      <c r="W23" s="2634" t="s">
        <v>665</v>
      </c>
      <c r="X23" s="2635">
        <f t="shared" si="2"/>
        <v>47</v>
      </c>
      <c r="Y23" s="2636">
        <f t="shared" si="3"/>
        <v>1.5</v>
      </c>
      <c r="Z23" s="3121">
        <f t="shared" si="4"/>
        <v>8.8125</v>
      </c>
      <c r="AA23" s="241">
        <f t="shared" si="5"/>
        <v>8.8125</v>
      </c>
      <c r="AB23" s="2638">
        <f t="shared" si="6"/>
        <v>9.8250000000000011</v>
      </c>
      <c r="AC23" s="242">
        <f t="shared" si="7"/>
        <v>3340</v>
      </c>
      <c r="AD23" s="2639"/>
      <c r="AE23" s="243"/>
      <c r="AF23" s="2640">
        <v>2</v>
      </c>
      <c r="AG23" s="2640">
        <v>4</v>
      </c>
      <c r="AH23" s="2640">
        <v>3</v>
      </c>
      <c r="AI23" s="2640">
        <v>4</v>
      </c>
      <c r="AJ23" s="243">
        <v>7</v>
      </c>
      <c r="AK23" s="243">
        <v>9</v>
      </c>
      <c r="AL23" s="243">
        <v>6</v>
      </c>
      <c r="AM23" s="2641">
        <f t="shared" si="8"/>
        <v>8</v>
      </c>
      <c r="AN23" s="2642">
        <f t="shared" si="0"/>
        <v>43</v>
      </c>
      <c r="AO23" s="2643"/>
      <c r="AP23" s="243">
        <v>224</v>
      </c>
      <c r="AQ23" s="2644">
        <f t="shared" si="9"/>
        <v>271</v>
      </c>
      <c r="AR23" s="236">
        <f t="shared" si="10"/>
        <v>6.3023255813953485</v>
      </c>
    </row>
    <row r="24" spans="1:46" s="212" customFormat="1" ht="11.1" customHeight="1" x14ac:dyDescent="0.25">
      <c r="A24" s="2597">
        <v>18</v>
      </c>
      <c r="B24" s="244"/>
      <c r="C24" s="714" t="s">
        <v>284</v>
      </c>
      <c r="D24" s="2846" t="str">
        <f>ROMAN(AO24,0)</f>
        <v/>
      </c>
      <c r="E24" s="3122"/>
      <c r="F24" s="3123"/>
      <c r="G24" s="2612"/>
      <c r="H24" s="251"/>
      <c r="I24" s="249"/>
      <c r="J24" s="852"/>
      <c r="K24" s="934"/>
      <c r="L24" s="936"/>
      <c r="M24" s="934"/>
      <c r="N24" s="934">
        <v>11</v>
      </c>
      <c r="O24" s="934">
        <v>9</v>
      </c>
      <c r="P24" s="934"/>
      <c r="Q24" s="934"/>
      <c r="R24" s="934">
        <v>1</v>
      </c>
      <c r="S24" s="934"/>
      <c r="T24" s="934">
        <v>3</v>
      </c>
      <c r="U24" s="934">
        <v>5</v>
      </c>
      <c r="V24" s="934">
        <v>7</v>
      </c>
      <c r="W24" s="2634" t="s">
        <v>772</v>
      </c>
      <c r="X24" s="2697">
        <f t="shared" si="2"/>
        <v>36</v>
      </c>
      <c r="Y24" s="2698">
        <f t="shared" si="3"/>
        <v>1.3</v>
      </c>
      <c r="Z24" s="3124">
        <f t="shared" si="4"/>
        <v>7.8000000000000007</v>
      </c>
      <c r="AA24" s="241" t="str">
        <f t="shared" si="5"/>
        <v>-</v>
      </c>
      <c r="AB24" s="2638" t="str">
        <f t="shared" si="6"/>
        <v>-</v>
      </c>
      <c r="AC24" s="242" t="str">
        <f t="shared" si="7"/>
        <v>-</v>
      </c>
      <c r="AD24" s="2660"/>
      <c r="AE24" s="725"/>
      <c r="AF24" s="2661"/>
      <c r="AG24" s="2661"/>
      <c r="AH24" s="2661"/>
      <c r="AI24" s="2661"/>
      <c r="AJ24" s="725"/>
      <c r="AK24" s="725"/>
      <c r="AL24" s="725"/>
      <c r="AM24" s="2662">
        <f t="shared" si="8"/>
        <v>6</v>
      </c>
      <c r="AN24" s="2663">
        <f t="shared" si="0"/>
        <v>6</v>
      </c>
      <c r="AO24" s="2664"/>
      <c r="AP24" s="725">
        <v>0</v>
      </c>
      <c r="AQ24" s="2665">
        <f t="shared" si="9"/>
        <v>36</v>
      </c>
      <c r="AR24" s="731">
        <f t="shared" si="10"/>
        <v>6</v>
      </c>
    </row>
    <row r="25" spans="1:46" s="212" customFormat="1" ht="11.1" customHeight="1" x14ac:dyDescent="0.25">
      <c r="A25" s="2597">
        <v>19</v>
      </c>
      <c r="B25" s="244"/>
      <c r="C25" s="714" t="s">
        <v>279</v>
      </c>
      <c r="D25" s="2656"/>
      <c r="E25" s="2657"/>
      <c r="F25" s="2757"/>
      <c r="G25" s="2612"/>
      <c r="H25" s="248"/>
      <c r="I25" s="249"/>
      <c r="J25" s="852"/>
      <c r="K25" s="934"/>
      <c r="L25" s="934">
        <v>0</v>
      </c>
      <c r="M25" s="934"/>
      <c r="N25" s="934"/>
      <c r="O25" s="934">
        <v>0</v>
      </c>
      <c r="P25" s="934"/>
      <c r="Q25" s="934">
        <v>3</v>
      </c>
      <c r="R25" s="934">
        <v>15</v>
      </c>
      <c r="S25" s="934">
        <v>4</v>
      </c>
      <c r="T25" s="934">
        <v>1</v>
      </c>
      <c r="U25" s="934">
        <v>13</v>
      </c>
      <c r="V25" s="934"/>
      <c r="W25" s="2634" t="s">
        <v>665</v>
      </c>
      <c r="X25" s="2697">
        <f t="shared" si="2"/>
        <v>36</v>
      </c>
      <c r="Y25" s="2698">
        <f t="shared" si="3"/>
        <v>1.4</v>
      </c>
      <c r="Z25" s="3124">
        <f t="shared" si="4"/>
        <v>7.2</v>
      </c>
      <c r="AA25" s="241">
        <f t="shared" si="5"/>
        <v>7.2</v>
      </c>
      <c r="AB25" s="2638">
        <f t="shared" si="6"/>
        <v>9.8250000000000011</v>
      </c>
      <c r="AC25" s="242">
        <f t="shared" si="7"/>
        <v>3340</v>
      </c>
      <c r="AD25" s="2660"/>
      <c r="AE25" s="725"/>
      <c r="AF25" s="2661"/>
      <c r="AG25" s="2661"/>
      <c r="AH25" s="2661"/>
      <c r="AI25" s="2661"/>
      <c r="AJ25" s="725"/>
      <c r="AK25" s="725"/>
      <c r="AL25" s="725"/>
      <c r="AM25" s="2662">
        <f t="shared" si="8"/>
        <v>7</v>
      </c>
      <c r="AN25" s="2663">
        <f t="shared" si="0"/>
        <v>7</v>
      </c>
      <c r="AO25" s="2664"/>
      <c r="AP25" s="725">
        <v>0</v>
      </c>
      <c r="AQ25" s="2665">
        <f t="shared" si="9"/>
        <v>36</v>
      </c>
      <c r="AR25" s="731">
        <f t="shared" si="10"/>
        <v>5.1428571428571432</v>
      </c>
    </row>
    <row r="26" spans="1:46" s="212" customFormat="1" ht="11.1" customHeight="1" x14ac:dyDescent="0.25">
      <c r="A26" s="2597">
        <v>20</v>
      </c>
      <c r="B26" s="244"/>
      <c r="C26" s="2666" t="s">
        <v>211</v>
      </c>
      <c r="D26" s="2655" t="str">
        <f>ROMAN(AO26,0)</f>
        <v>I</v>
      </c>
      <c r="E26" s="2667"/>
      <c r="F26" s="2668"/>
      <c r="G26" s="2612"/>
      <c r="H26" s="251"/>
      <c r="I26" s="249">
        <v>6</v>
      </c>
      <c r="J26" s="852">
        <v>1</v>
      </c>
      <c r="K26" s="934"/>
      <c r="L26" s="934">
        <v>2</v>
      </c>
      <c r="M26" s="934">
        <v>0</v>
      </c>
      <c r="N26" s="934">
        <v>10</v>
      </c>
      <c r="O26" s="934">
        <v>2</v>
      </c>
      <c r="P26" s="934"/>
      <c r="Q26" s="934">
        <v>0</v>
      </c>
      <c r="R26" s="934">
        <v>13</v>
      </c>
      <c r="S26" s="934">
        <v>6</v>
      </c>
      <c r="T26" s="934">
        <v>0</v>
      </c>
      <c r="U26" s="934"/>
      <c r="V26" s="934"/>
      <c r="W26" s="2634" t="s">
        <v>665</v>
      </c>
      <c r="X26" s="2697">
        <f t="shared" si="2"/>
        <v>40</v>
      </c>
      <c r="Y26" s="2698">
        <f t="shared" si="3"/>
        <v>1.7</v>
      </c>
      <c r="Z26" s="3124">
        <f t="shared" si="4"/>
        <v>6.8</v>
      </c>
      <c r="AA26" s="2700">
        <f t="shared" si="5"/>
        <v>6.8</v>
      </c>
      <c r="AB26" s="2701">
        <f t="shared" si="6"/>
        <v>9.8250000000000011</v>
      </c>
      <c r="AC26" s="673">
        <f t="shared" si="7"/>
        <v>3340</v>
      </c>
      <c r="AD26" s="2660"/>
      <c r="AE26" s="725"/>
      <c r="AF26" s="2661"/>
      <c r="AG26" s="2661"/>
      <c r="AH26" s="2661"/>
      <c r="AI26" s="2661"/>
      <c r="AJ26" s="725"/>
      <c r="AK26" s="725">
        <v>1</v>
      </c>
      <c r="AL26" s="725">
        <v>10</v>
      </c>
      <c r="AM26" s="2662">
        <f t="shared" si="8"/>
        <v>10</v>
      </c>
      <c r="AN26" s="2663">
        <f t="shared" si="0"/>
        <v>21</v>
      </c>
      <c r="AO26" s="2664">
        <v>1</v>
      </c>
      <c r="AP26" s="725">
        <v>93</v>
      </c>
      <c r="AQ26" s="2665">
        <f t="shared" si="9"/>
        <v>133</v>
      </c>
      <c r="AR26" s="731">
        <f t="shared" si="10"/>
        <v>6.333333333333333</v>
      </c>
    </row>
    <row r="27" spans="1:46" s="212" customFormat="1" ht="11.1" customHeight="1" x14ac:dyDescent="0.25">
      <c r="A27" s="2597">
        <v>21</v>
      </c>
      <c r="B27" s="244"/>
      <c r="C27" s="714" t="s">
        <v>210</v>
      </c>
      <c r="D27" s="2656"/>
      <c r="E27" s="3125"/>
      <c r="F27" s="2658"/>
      <c r="G27" s="2612"/>
      <c r="H27" s="248"/>
      <c r="I27" s="249"/>
      <c r="J27" s="852">
        <v>0</v>
      </c>
      <c r="K27" s="934"/>
      <c r="L27" s="934"/>
      <c r="M27" s="934"/>
      <c r="N27" s="934">
        <v>3</v>
      </c>
      <c r="O27" s="934"/>
      <c r="P27" s="934">
        <v>11</v>
      </c>
      <c r="Q27" s="934"/>
      <c r="R27" s="934"/>
      <c r="S27" s="934">
        <v>8</v>
      </c>
      <c r="T27" s="934"/>
      <c r="U27" s="934"/>
      <c r="V27" s="934"/>
      <c r="W27" s="2634" t="s">
        <v>665</v>
      </c>
      <c r="X27" s="2697">
        <f t="shared" si="2"/>
        <v>22</v>
      </c>
      <c r="Y27" s="2698">
        <f t="shared" si="3"/>
        <v>1.1000000000000001</v>
      </c>
      <c r="Z27" s="3124">
        <f t="shared" si="4"/>
        <v>6.0500000000000007</v>
      </c>
      <c r="AA27" s="2700">
        <f t="shared" si="5"/>
        <v>6.0500000000000007</v>
      </c>
      <c r="AB27" s="2701">
        <f t="shared" si="6"/>
        <v>9.8250000000000011</v>
      </c>
      <c r="AC27" s="3126">
        <f t="shared" si="7"/>
        <v>3340</v>
      </c>
      <c r="AD27" s="3127"/>
      <c r="AE27" s="725"/>
      <c r="AF27" s="2661"/>
      <c r="AG27" s="2661"/>
      <c r="AH27" s="2661"/>
      <c r="AI27" s="2661"/>
      <c r="AJ27" s="725"/>
      <c r="AK27" s="725">
        <v>1</v>
      </c>
      <c r="AL27" s="725">
        <v>2</v>
      </c>
      <c r="AM27" s="2662">
        <f t="shared" si="8"/>
        <v>4</v>
      </c>
      <c r="AN27" s="2663">
        <f t="shared" si="0"/>
        <v>7</v>
      </c>
      <c r="AO27" s="2664"/>
      <c r="AP27" s="725">
        <v>13</v>
      </c>
      <c r="AQ27" s="2665">
        <f t="shared" si="9"/>
        <v>35</v>
      </c>
      <c r="AR27" s="731">
        <f t="shared" si="10"/>
        <v>5</v>
      </c>
    </row>
    <row r="28" spans="1:46" s="212" customFormat="1" ht="11.1" customHeight="1" thickBot="1" x14ac:dyDescent="0.3">
      <c r="A28" s="2597">
        <v>22</v>
      </c>
      <c r="B28" s="244"/>
      <c r="C28" s="3128" t="s">
        <v>58</v>
      </c>
      <c r="D28" s="3129" t="str">
        <f>ROMAN(AO28,0)</f>
        <v/>
      </c>
      <c r="E28" s="3130"/>
      <c r="F28" s="3131"/>
      <c r="G28" s="3132"/>
      <c r="H28" s="248"/>
      <c r="I28" s="3133">
        <v>3</v>
      </c>
      <c r="J28" s="3134"/>
      <c r="K28" s="3135"/>
      <c r="L28" s="3135"/>
      <c r="M28" s="3135"/>
      <c r="N28" s="3135"/>
      <c r="O28" s="3135"/>
      <c r="P28" s="3135">
        <v>3</v>
      </c>
      <c r="Q28" s="3135"/>
      <c r="R28" s="3135"/>
      <c r="S28" s="3135"/>
      <c r="T28" s="3135">
        <v>6</v>
      </c>
      <c r="U28" s="3135"/>
      <c r="V28" s="3135"/>
      <c r="W28" s="3136" t="s">
        <v>772</v>
      </c>
      <c r="X28" s="3137">
        <f t="shared" si="2"/>
        <v>12</v>
      </c>
      <c r="Y28" s="3138">
        <f t="shared" si="3"/>
        <v>1</v>
      </c>
      <c r="Z28" s="3139">
        <f t="shared" si="4"/>
        <v>4</v>
      </c>
      <c r="AA28" s="3140" t="str">
        <f t="shared" si="5"/>
        <v>-</v>
      </c>
      <c r="AB28" s="3141" t="str">
        <f t="shared" si="6"/>
        <v>-</v>
      </c>
      <c r="AC28" s="3126" t="str">
        <f t="shared" si="7"/>
        <v>-</v>
      </c>
      <c r="AD28" s="3142"/>
      <c r="AE28" s="3143"/>
      <c r="AF28" s="3144"/>
      <c r="AG28" s="3144">
        <v>1</v>
      </c>
      <c r="AH28" s="3144">
        <v>3</v>
      </c>
      <c r="AI28" s="3144">
        <v>4</v>
      </c>
      <c r="AJ28" s="3143">
        <v>4</v>
      </c>
      <c r="AK28" s="3143"/>
      <c r="AL28" s="3143">
        <v>2</v>
      </c>
      <c r="AM28" s="3145">
        <f t="shared" si="8"/>
        <v>3</v>
      </c>
      <c r="AN28" s="3146">
        <f t="shared" si="0"/>
        <v>17</v>
      </c>
      <c r="AO28" s="3147"/>
      <c r="AP28" s="3143">
        <v>65</v>
      </c>
      <c r="AQ28" s="3148">
        <f t="shared" si="9"/>
        <v>77</v>
      </c>
      <c r="AR28" s="3149">
        <f t="shared" si="10"/>
        <v>4.5294117647058822</v>
      </c>
    </row>
    <row r="29" spans="1:46" s="212" customFormat="1" ht="11.1" customHeight="1" thickBot="1" x14ac:dyDescent="0.3">
      <c r="A29" s="2597">
        <v>23</v>
      </c>
      <c r="B29" s="244"/>
      <c r="C29" s="3150" t="s">
        <v>135</v>
      </c>
      <c r="D29" s="3151" t="str">
        <f t="shared" ref="D29:D32" si="11">ROMAN(AO29,0)</f>
        <v>V</v>
      </c>
      <c r="E29" s="3152" t="s">
        <v>156</v>
      </c>
      <c r="F29" s="3153"/>
      <c r="G29" s="3154"/>
      <c r="H29" s="248"/>
      <c r="I29" s="3155"/>
      <c r="J29" s="3156"/>
      <c r="K29" s="3157"/>
      <c r="L29" s="3157"/>
      <c r="M29" s="3157"/>
      <c r="N29" s="3157">
        <v>1</v>
      </c>
      <c r="O29" s="3157"/>
      <c r="P29" s="3157"/>
      <c r="Q29" s="3157">
        <v>1</v>
      </c>
      <c r="R29" s="3157"/>
      <c r="S29" s="3157"/>
      <c r="T29" s="3157"/>
      <c r="U29" s="3157"/>
      <c r="V29" s="3157"/>
      <c r="W29" s="3158" t="s">
        <v>773</v>
      </c>
      <c r="X29" s="3159">
        <f t="shared" si="2"/>
        <v>2</v>
      </c>
      <c r="Y29" s="3160">
        <f t="shared" si="3"/>
        <v>0.89999999999999991</v>
      </c>
      <c r="Z29" s="3161">
        <f t="shared" si="4"/>
        <v>0.89999999999999991</v>
      </c>
      <c r="AA29" s="3162" t="str">
        <f t="shared" si="5"/>
        <v>-</v>
      </c>
      <c r="AB29" s="3163" t="str">
        <f t="shared" si="6"/>
        <v>-</v>
      </c>
      <c r="AC29" s="3164" t="str">
        <f t="shared" si="7"/>
        <v>-</v>
      </c>
      <c r="AD29" s="3165">
        <v>2</v>
      </c>
      <c r="AE29" s="3166">
        <v>2</v>
      </c>
      <c r="AF29" s="3167">
        <v>3</v>
      </c>
      <c r="AG29" s="3167">
        <v>1</v>
      </c>
      <c r="AH29" s="3167">
        <v>3</v>
      </c>
      <c r="AI29" s="3167">
        <v>7</v>
      </c>
      <c r="AJ29" s="3166">
        <v>3</v>
      </c>
      <c r="AK29" s="3166">
        <v>3</v>
      </c>
      <c r="AL29" s="3166">
        <v>2</v>
      </c>
      <c r="AM29" s="3168">
        <f t="shared" si="8"/>
        <v>2</v>
      </c>
      <c r="AN29" s="3169">
        <f t="shared" si="0"/>
        <v>28</v>
      </c>
      <c r="AO29" s="3170">
        <v>5</v>
      </c>
      <c r="AP29" s="3166">
        <v>184</v>
      </c>
      <c r="AQ29" s="3171">
        <f t="shared" si="9"/>
        <v>186</v>
      </c>
      <c r="AR29" s="3172">
        <f t="shared" si="10"/>
        <v>6.6428571428571432</v>
      </c>
    </row>
    <row r="30" spans="1:46" s="212" customFormat="1" ht="11.1" customHeight="1" x14ac:dyDescent="0.25">
      <c r="A30" s="2597">
        <v>24</v>
      </c>
      <c r="B30" s="244"/>
      <c r="C30" s="823" t="s">
        <v>57</v>
      </c>
      <c r="D30" s="3173" t="str">
        <f t="shared" si="11"/>
        <v/>
      </c>
      <c r="E30" s="3174"/>
      <c r="F30" s="3175"/>
      <c r="G30" s="3176"/>
      <c r="H30" s="248"/>
      <c r="I30" s="824"/>
      <c r="J30" s="825"/>
      <c r="K30" s="826"/>
      <c r="L30" s="826"/>
      <c r="M30" s="826"/>
      <c r="N30" s="826">
        <v>8</v>
      </c>
      <c r="O30" s="826"/>
      <c r="P30" s="826"/>
      <c r="Q30" s="826"/>
      <c r="R30" s="826"/>
      <c r="S30" s="826"/>
      <c r="T30" s="826"/>
      <c r="U30" s="826"/>
      <c r="V30" s="826"/>
      <c r="W30" s="3177" t="s">
        <v>773</v>
      </c>
      <c r="X30" s="2735">
        <f t="shared" si="2"/>
        <v>8</v>
      </c>
      <c r="Y30" s="2736">
        <f t="shared" si="3"/>
        <v>0.79999999999999993</v>
      </c>
      <c r="Z30" s="3178">
        <f t="shared" si="4"/>
        <v>6.3999999999999995</v>
      </c>
      <c r="AA30" s="802" t="str">
        <f t="shared" si="5"/>
        <v>-</v>
      </c>
      <c r="AB30" s="2738" t="str">
        <f t="shared" si="6"/>
        <v>-</v>
      </c>
      <c r="AC30" s="3126" t="str">
        <f t="shared" si="7"/>
        <v>-</v>
      </c>
      <c r="AD30" s="3179"/>
      <c r="AE30" s="829"/>
      <c r="AF30" s="2740"/>
      <c r="AG30" s="2740">
        <v>2</v>
      </c>
      <c r="AH30" s="2740">
        <v>1</v>
      </c>
      <c r="AI30" s="2740">
        <v>1</v>
      </c>
      <c r="AJ30" s="829"/>
      <c r="AK30" s="829">
        <v>2</v>
      </c>
      <c r="AL30" s="829">
        <v>1</v>
      </c>
      <c r="AM30" s="2741">
        <f t="shared" si="8"/>
        <v>1</v>
      </c>
      <c r="AN30" s="2742">
        <f t="shared" si="0"/>
        <v>8</v>
      </c>
      <c r="AO30" s="2743"/>
      <c r="AP30" s="829">
        <v>28</v>
      </c>
      <c r="AQ30" s="2744">
        <f t="shared" si="9"/>
        <v>36</v>
      </c>
      <c r="AR30" s="835">
        <f t="shared" si="10"/>
        <v>4.5</v>
      </c>
    </row>
    <row r="31" spans="1:46" s="212" customFormat="1" ht="11.1" customHeight="1" x14ac:dyDescent="0.25">
      <c r="A31" s="2597">
        <v>25</v>
      </c>
      <c r="B31" s="253"/>
      <c r="C31" s="250" t="s">
        <v>126</v>
      </c>
      <c r="D31" s="2745" t="str">
        <f t="shared" si="11"/>
        <v/>
      </c>
      <c r="E31" s="2746"/>
      <c r="F31" s="2747"/>
      <c r="G31" s="255"/>
      <c r="H31" s="248"/>
      <c r="I31" s="239"/>
      <c r="J31" s="240"/>
      <c r="K31" s="187"/>
      <c r="L31" s="187"/>
      <c r="M31" s="187"/>
      <c r="N31" s="187">
        <v>5</v>
      </c>
      <c r="O31" s="187"/>
      <c r="P31" s="187"/>
      <c r="Q31" s="187"/>
      <c r="R31" s="187"/>
      <c r="S31" s="187"/>
      <c r="T31" s="187"/>
      <c r="U31" s="187"/>
      <c r="V31" s="187"/>
      <c r="W31" s="3180" t="s">
        <v>773</v>
      </c>
      <c r="X31" s="2635">
        <f t="shared" si="2"/>
        <v>5</v>
      </c>
      <c r="Y31" s="2636">
        <f t="shared" si="3"/>
        <v>0.79999999999999993</v>
      </c>
      <c r="Z31" s="3095">
        <f t="shared" si="4"/>
        <v>3.9999999999999996</v>
      </c>
      <c r="AA31" s="241" t="str">
        <f t="shared" si="5"/>
        <v>-</v>
      </c>
      <c r="AB31" s="2638" t="str">
        <f t="shared" si="6"/>
        <v>-</v>
      </c>
      <c r="AC31" s="3126" t="str">
        <f t="shared" si="7"/>
        <v>-</v>
      </c>
      <c r="AD31" s="3181"/>
      <c r="AE31" s="243"/>
      <c r="AF31" s="2640"/>
      <c r="AG31" s="2640"/>
      <c r="AH31" s="2640"/>
      <c r="AI31" s="2640"/>
      <c r="AJ31" s="243">
        <v>1</v>
      </c>
      <c r="AK31" s="243">
        <v>3</v>
      </c>
      <c r="AL31" s="243"/>
      <c r="AM31" s="2641">
        <f t="shared" si="8"/>
        <v>1</v>
      </c>
      <c r="AN31" s="2642">
        <f t="shared" si="0"/>
        <v>5</v>
      </c>
      <c r="AO31" s="2643"/>
      <c r="AP31" s="243">
        <v>19</v>
      </c>
      <c r="AQ31" s="2644">
        <f t="shared" si="9"/>
        <v>24</v>
      </c>
      <c r="AR31" s="236">
        <f t="shared" si="10"/>
        <v>4.8</v>
      </c>
    </row>
    <row r="32" spans="1:46" s="212" customFormat="1" ht="10.5" customHeight="1" x14ac:dyDescent="0.25">
      <c r="A32" s="2597">
        <v>26</v>
      </c>
      <c r="B32" s="253"/>
      <c r="C32" s="951" t="s">
        <v>191</v>
      </c>
      <c r="D32" s="2702" t="str">
        <f t="shared" si="11"/>
        <v>III</v>
      </c>
      <c r="E32" s="2703"/>
      <c r="F32" s="2704"/>
      <c r="G32" s="715"/>
      <c r="H32" s="248"/>
      <c r="I32" s="249"/>
      <c r="J32" s="852"/>
      <c r="K32" s="934"/>
      <c r="L32" s="934"/>
      <c r="M32" s="934"/>
      <c r="N32" s="934"/>
      <c r="O32" s="934">
        <v>4</v>
      </c>
      <c r="P32" s="934"/>
      <c r="Q32" s="934"/>
      <c r="R32" s="934"/>
      <c r="S32" s="934"/>
      <c r="T32" s="934"/>
      <c r="U32" s="934"/>
      <c r="V32" s="934"/>
      <c r="W32" s="3182" t="s">
        <v>773</v>
      </c>
      <c r="X32" s="2697">
        <f t="shared" si="2"/>
        <v>4</v>
      </c>
      <c r="Y32" s="2698">
        <f t="shared" si="3"/>
        <v>0.79999999999999993</v>
      </c>
      <c r="Z32" s="3120">
        <f t="shared" si="4"/>
        <v>3.1999999999999997</v>
      </c>
      <c r="AA32" s="2700" t="str">
        <f t="shared" si="5"/>
        <v>-</v>
      </c>
      <c r="AB32" s="2701" t="str">
        <f t="shared" si="6"/>
        <v>-</v>
      </c>
      <c r="AC32" s="3126" t="str">
        <f t="shared" si="7"/>
        <v>-</v>
      </c>
      <c r="AD32" s="3127">
        <v>1</v>
      </c>
      <c r="AE32" s="725">
        <v>7</v>
      </c>
      <c r="AF32" s="2661">
        <v>3</v>
      </c>
      <c r="AG32" s="2661"/>
      <c r="AH32" s="2661"/>
      <c r="AI32" s="2661"/>
      <c r="AJ32" s="725">
        <v>1</v>
      </c>
      <c r="AK32" s="725">
        <v>1</v>
      </c>
      <c r="AL32" s="725">
        <v>1</v>
      </c>
      <c r="AM32" s="2641">
        <f t="shared" si="8"/>
        <v>1</v>
      </c>
      <c r="AN32" s="2642">
        <f t="shared" si="0"/>
        <v>15</v>
      </c>
      <c r="AO32" s="2664">
        <v>3</v>
      </c>
      <c r="AP32" s="725">
        <v>98</v>
      </c>
      <c r="AQ32" s="2665">
        <f t="shared" si="9"/>
        <v>102</v>
      </c>
      <c r="AR32" s="731">
        <f t="shared" si="10"/>
        <v>6.8</v>
      </c>
    </row>
    <row r="33" spans="1:45" s="212" customFormat="1" ht="11.1" customHeight="1" thickBot="1" x14ac:dyDescent="0.3">
      <c r="A33" s="2597">
        <v>27</v>
      </c>
      <c r="B33" s="244"/>
      <c r="C33" s="3183" t="s">
        <v>293</v>
      </c>
      <c r="D33" s="3184"/>
      <c r="E33" s="3185"/>
      <c r="F33" s="3186"/>
      <c r="G33" s="3187"/>
      <c r="H33" s="248"/>
      <c r="I33" s="837"/>
      <c r="J33" s="853"/>
      <c r="K33" s="935"/>
      <c r="L33" s="935"/>
      <c r="M33" s="935"/>
      <c r="N33" s="935"/>
      <c r="O33" s="935">
        <v>3</v>
      </c>
      <c r="P33" s="935"/>
      <c r="Q33" s="935"/>
      <c r="R33" s="935"/>
      <c r="S33" s="935"/>
      <c r="T33" s="935"/>
      <c r="U33" s="935"/>
      <c r="V33" s="935"/>
      <c r="W33" s="3188" t="s">
        <v>773</v>
      </c>
      <c r="X33" s="3189">
        <f t="shared" si="2"/>
        <v>3</v>
      </c>
      <c r="Y33" s="3190">
        <f t="shared" si="3"/>
        <v>0.79999999999999993</v>
      </c>
      <c r="Z33" s="3191">
        <f t="shared" si="4"/>
        <v>2.4</v>
      </c>
      <c r="AA33" s="3192" t="str">
        <f t="shared" si="5"/>
        <v>-</v>
      </c>
      <c r="AB33" s="3193" t="str">
        <f t="shared" si="6"/>
        <v>-</v>
      </c>
      <c r="AC33" s="3194" t="str">
        <f t="shared" si="7"/>
        <v>-</v>
      </c>
      <c r="AD33" s="3195"/>
      <c r="AE33" s="840"/>
      <c r="AF33" s="3196"/>
      <c r="AG33" s="3196"/>
      <c r="AH33" s="3196"/>
      <c r="AI33" s="3196"/>
      <c r="AJ33" s="840"/>
      <c r="AK33" s="840"/>
      <c r="AL33" s="840"/>
      <c r="AM33" s="3197">
        <f t="shared" si="8"/>
        <v>1</v>
      </c>
      <c r="AN33" s="3198">
        <f t="shared" si="0"/>
        <v>1</v>
      </c>
      <c r="AO33" s="3199"/>
      <c r="AP33" s="840">
        <v>0</v>
      </c>
      <c r="AQ33" s="3200">
        <f t="shared" si="9"/>
        <v>3</v>
      </c>
      <c r="AR33" s="846">
        <f t="shared" si="10"/>
        <v>3</v>
      </c>
      <c r="AS33" s="254"/>
    </row>
    <row r="34" spans="1:45" s="212" customFormat="1" ht="11.1" customHeight="1" x14ac:dyDescent="0.25">
      <c r="A34" s="2597">
        <v>28</v>
      </c>
      <c r="B34" s="244"/>
      <c r="C34" s="2729" t="s">
        <v>142</v>
      </c>
      <c r="D34" s="2730" t="str">
        <f>ROMAN(AO34,0)</f>
        <v>IV</v>
      </c>
      <c r="E34" s="2731"/>
      <c r="F34" s="2732"/>
      <c r="G34" s="3176"/>
      <c r="H34" s="248"/>
      <c r="I34" s="824"/>
      <c r="J34" s="825"/>
      <c r="K34" s="826"/>
      <c r="L34" s="826"/>
      <c r="M34" s="826"/>
      <c r="N34" s="826"/>
      <c r="O34" s="826"/>
      <c r="P34" s="826"/>
      <c r="Q34" s="826"/>
      <c r="R34" s="826"/>
      <c r="S34" s="826"/>
      <c r="T34" s="826"/>
      <c r="U34" s="826"/>
      <c r="V34" s="826"/>
      <c r="W34" s="3201"/>
      <c r="X34" s="2735">
        <f t="shared" si="2"/>
        <v>0</v>
      </c>
      <c r="Y34" s="2736">
        <f t="shared" si="3"/>
        <v>0.7</v>
      </c>
      <c r="Z34" s="2737"/>
      <c r="AA34" s="802" t="str">
        <f t="shared" si="5"/>
        <v>-</v>
      </c>
      <c r="AB34" s="2738" t="str">
        <f t="shared" si="6"/>
        <v>-</v>
      </c>
      <c r="AC34" s="3126" t="str">
        <f t="shared" si="7"/>
        <v>-</v>
      </c>
      <c r="AD34" s="3179">
        <v>2</v>
      </c>
      <c r="AE34" s="829">
        <v>5</v>
      </c>
      <c r="AF34" s="2740">
        <v>4</v>
      </c>
      <c r="AG34" s="2740">
        <v>4</v>
      </c>
      <c r="AH34" s="2740">
        <v>6</v>
      </c>
      <c r="AI34" s="2740">
        <v>3</v>
      </c>
      <c r="AJ34" s="829">
        <v>4</v>
      </c>
      <c r="AK34" s="829">
        <v>1</v>
      </c>
      <c r="AL34" s="829">
        <v>3</v>
      </c>
      <c r="AM34" s="2741">
        <f t="shared" si="8"/>
        <v>0</v>
      </c>
      <c r="AN34" s="2742">
        <f t="shared" si="0"/>
        <v>32</v>
      </c>
      <c r="AO34" s="2743">
        <v>4</v>
      </c>
      <c r="AP34" s="829">
        <v>206</v>
      </c>
      <c r="AQ34" s="2744">
        <f t="shared" si="9"/>
        <v>206</v>
      </c>
      <c r="AR34" s="835">
        <f t="shared" si="10"/>
        <v>6.4375</v>
      </c>
    </row>
    <row r="35" spans="1:45" s="212" customFormat="1" ht="11.1" customHeight="1" x14ac:dyDescent="0.25">
      <c r="A35" s="2597">
        <v>29</v>
      </c>
      <c r="B35" s="244"/>
      <c r="C35" s="252" t="s">
        <v>139</v>
      </c>
      <c r="D35" s="2672" t="str">
        <f>ROMAN(AO35,0)</f>
        <v>IV</v>
      </c>
      <c r="E35" s="2758"/>
      <c r="F35" s="2759"/>
      <c r="G35" s="374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376"/>
      <c r="X35" s="2635">
        <f t="shared" si="2"/>
        <v>0</v>
      </c>
      <c r="Y35" s="2636">
        <f t="shared" si="3"/>
        <v>0.7</v>
      </c>
      <c r="Z35" s="2637"/>
      <c r="AA35" s="241" t="str">
        <f t="shared" si="5"/>
        <v>-</v>
      </c>
      <c r="AB35" s="2638" t="str">
        <f t="shared" si="6"/>
        <v>-</v>
      </c>
      <c r="AC35" s="673" t="str">
        <f t="shared" si="7"/>
        <v>-</v>
      </c>
      <c r="AD35" s="2639">
        <v>1</v>
      </c>
      <c r="AE35" s="243">
        <v>5</v>
      </c>
      <c r="AF35" s="2640">
        <v>5</v>
      </c>
      <c r="AG35" s="2640">
        <v>3</v>
      </c>
      <c r="AH35" s="2640">
        <v>5</v>
      </c>
      <c r="AI35" s="2640">
        <v>1</v>
      </c>
      <c r="AJ35" s="243">
        <v>4</v>
      </c>
      <c r="AK35" s="243">
        <v>2</v>
      </c>
      <c r="AL35" s="243">
        <v>2</v>
      </c>
      <c r="AM35" s="2641">
        <f t="shared" si="8"/>
        <v>0</v>
      </c>
      <c r="AN35" s="2642">
        <f t="shared" si="0"/>
        <v>28</v>
      </c>
      <c r="AO35" s="2643">
        <v>4</v>
      </c>
      <c r="AP35" s="243">
        <v>199</v>
      </c>
      <c r="AQ35" s="2644">
        <f t="shared" si="9"/>
        <v>199</v>
      </c>
      <c r="AR35" s="236">
        <f t="shared" si="10"/>
        <v>7.1071428571428568</v>
      </c>
    </row>
    <row r="36" spans="1:45" s="212" customFormat="1" ht="11.1" customHeight="1" x14ac:dyDescent="0.25">
      <c r="A36" s="2597">
        <v>30</v>
      </c>
      <c r="B36" s="244"/>
      <c r="C36" s="250" t="s">
        <v>61</v>
      </c>
      <c r="D36" s="2669" t="str">
        <f>ROMAN(AO36,0)</f>
        <v/>
      </c>
      <c r="E36" s="2670"/>
      <c r="F36" s="2761"/>
      <c r="G36" s="374"/>
      <c r="H36" s="248"/>
      <c r="I36" s="239"/>
      <c r="J36" s="240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376"/>
      <c r="X36" s="2635">
        <f t="shared" si="2"/>
        <v>0</v>
      </c>
      <c r="Y36" s="2636">
        <f t="shared" si="3"/>
        <v>0.7</v>
      </c>
      <c r="Z36" s="2637"/>
      <c r="AA36" s="241" t="str">
        <f t="shared" si="5"/>
        <v>-</v>
      </c>
      <c r="AB36" s="2638" t="str">
        <f t="shared" si="6"/>
        <v>-</v>
      </c>
      <c r="AC36" s="673" t="str">
        <f t="shared" si="7"/>
        <v>-</v>
      </c>
      <c r="AD36" s="2639"/>
      <c r="AE36" s="243"/>
      <c r="AF36" s="2640"/>
      <c r="AG36" s="2640">
        <v>1</v>
      </c>
      <c r="AH36" s="2640">
        <v>6</v>
      </c>
      <c r="AI36" s="2640">
        <v>3</v>
      </c>
      <c r="AJ36" s="243">
        <v>4</v>
      </c>
      <c r="AK36" s="243">
        <v>3</v>
      </c>
      <c r="AL36" s="243">
        <v>1</v>
      </c>
      <c r="AM36" s="2641">
        <f t="shared" si="8"/>
        <v>0</v>
      </c>
      <c r="AN36" s="2642">
        <f t="shared" si="0"/>
        <v>18</v>
      </c>
      <c r="AO36" s="2643"/>
      <c r="AP36" s="243">
        <v>102</v>
      </c>
      <c r="AQ36" s="2644">
        <f t="shared" si="9"/>
        <v>102</v>
      </c>
      <c r="AR36" s="236">
        <f t="shared" si="10"/>
        <v>5.666666666666667</v>
      </c>
    </row>
    <row r="37" spans="1:45" s="254" customFormat="1" ht="11.1" customHeight="1" x14ac:dyDescent="0.25">
      <c r="A37" s="2597">
        <v>31</v>
      </c>
      <c r="B37" s="244"/>
      <c r="C37" s="246" t="s">
        <v>153</v>
      </c>
      <c r="D37" s="2652" t="str">
        <f>ROMAN(AO37,0)</f>
        <v>I</v>
      </c>
      <c r="E37" s="2653"/>
      <c r="F37" s="2654"/>
      <c r="G37" s="374"/>
      <c r="H37" s="248"/>
      <c r="I37" s="239"/>
      <c r="J37" s="240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376"/>
      <c r="X37" s="2635">
        <f t="shared" si="2"/>
        <v>0</v>
      </c>
      <c r="Y37" s="2636">
        <f t="shared" si="3"/>
        <v>0.7</v>
      </c>
      <c r="Z37" s="2637"/>
      <c r="AA37" s="241" t="str">
        <f t="shared" si="5"/>
        <v>-</v>
      </c>
      <c r="AB37" s="2638" t="str">
        <f t="shared" si="6"/>
        <v>-</v>
      </c>
      <c r="AC37" s="673" t="str">
        <f t="shared" si="7"/>
        <v>-</v>
      </c>
      <c r="AD37" s="2639"/>
      <c r="AE37" s="243"/>
      <c r="AF37" s="2640"/>
      <c r="AG37" s="2640"/>
      <c r="AH37" s="2640"/>
      <c r="AI37" s="2640"/>
      <c r="AJ37" s="243">
        <v>3</v>
      </c>
      <c r="AK37" s="243">
        <v>9</v>
      </c>
      <c r="AL37" s="243">
        <v>3</v>
      </c>
      <c r="AM37" s="2641">
        <f t="shared" si="8"/>
        <v>0</v>
      </c>
      <c r="AN37" s="2642">
        <f t="shared" si="0"/>
        <v>15</v>
      </c>
      <c r="AO37" s="2643">
        <v>1</v>
      </c>
      <c r="AP37" s="243">
        <v>87</v>
      </c>
      <c r="AQ37" s="2644">
        <f t="shared" si="9"/>
        <v>87</v>
      </c>
      <c r="AR37" s="236">
        <f t="shared" si="10"/>
        <v>5.8</v>
      </c>
    </row>
    <row r="38" spans="1:45" s="254" customFormat="1" ht="11.1" customHeight="1" x14ac:dyDescent="0.25">
      <c r="A38" s="2597">
        <v>32</v>
      </c>
      <c r="B38" s="244"/>
      <c r="C38" s="487" t="s">
        <v>196</v>
      </c>
      <c r="D38" s="2649" t="str">
        <f t="shared" ref="D38:D40" si="12">ROMAN(AO38,0)</f>
        <v>III</v>
      </c>
      <c r="E38" s="3202" t="s">
        <v>156</v>
      </c>
      <c r="F38" s="3203"/>
      <c r="G38" s="374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270"/>
      <c r="X38" s="2635">
        <f t="shared" si="2"/>
        <v>0</v>
      </c>
      <c r="Y38" s="2636">
        <f t="shared" si="3"/>
        <v>0.7</v>
      </c>
      <c r="Z38" s="2637"/>
      <c r="AA38" s="241" t="str">
        <f t="shared" si="5"/>
        <v>-</v>
      </c>
      <c r="AB38" s="2638" t="str">
        <f t="shared" si="6"/>
        <v>-</v>
      </c>
      <c r="AC38" s="673" t="str">
        <f t="shared" si="7"/>
        <v>-</v>
      </c>
      <c r="AD38" s="2639">
        <v>2</v>
      </c>
      <c r="AE38" s="243">
        <v>5</v>
      </c>
      <c r="AF38" s="2640">
        <v>2</v>
      </c>
      <c r="AG38" s="2640">
        <v>2</v>
      </c>
      <c r="AH38" s="2640">
        <v>1</v>
      </c>
      <c r="AI38" s="2640"/>
      <c r="AJ38" s="243"/>
      <c r="AK38" s="243"/>
      <c r="AL38" s="243">
        <v>1</v>
      </c>
      <c r="AM38" s="2641">
        <f t="shared" si="8"/>
        <v>0</v>
      </c>
      <c r="AN38" s="2642">
        <f t="shared" si="0"/>
        <v>13</v>
      </c>
      <c r="AO38" s="2643">
        <v>3</v>
      </c>
      <c r="AP38" s="243">
        <v>128</v>
      </c>
      <c r="AQ38" s="2644">
        <f t="shared" si="9"/>
        <v>128</v>
      </c>
      <c r="AR38" s="264">
        <f t="shared" si="10"/>
        <v>9.8461538461538467</v>
      </c>
      <c r="AS38" s="212"/>
    </row>
    <row r="39" spans="1:45" s="254" customFormat="1" ht="11.1" customHeight="1" x14ac:dyDescent="0.25">
      <c r="A39" s="2597">
        <v>33</v>
      </c>
      <c r="B39" s="237"/>
      <c r="C39" s="250" t="s">
        <v>86</v>
      </c>
      <c r="D39" s="2669" t="str">
        <f t="shared" si="12"/>
        <v/>
      </c>
      <c r="E39" s="2670"/>
      <c r="F39" s="2761"/>
      <c r="G39" s="374"/>
      <c r="H39" s="248"/>
      <c r="I39" s="239"/>
      <c r="J39" s="240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376"/>
      <c r="X39" s="2635">
        <f t="shared" si="2"/>
        <v>0</v>
      </c>
      <c r="Y39" s="2636">
        <f t="shared" si="3"/>
        <v>0.7</v>
      </c>
      <c r="Z39" s="2637"/>
      <c r="AA39" s="241" t="str">
        <f t="shared" si="5"/>
        <v>-</v>
      </c>
      <c r="AB39" s="2638" t="str">
        <f t="shared" si="6"/>
        <v>-</v>
      </c>
      <c r="AC39" s="673" t="str">
        <f t="shared" si="7"/>
        <v>-</v>
      </c>
      <c r="AD39" s="2639"/>
      <c r="AE39" s="243"/>
      <c r="AF39" s="2640"/>
      <c r="AG39" s="2640"/>
      <c r="AH39" s="2640"/>
      <c r="AI39" s="2640">
        <v>3</v>
      </c>
      <c r="AJ39" s="243">
        <v>1</v>
      </c>
      <c r="AK39" s="243">
        <v>1</v>
      </c>
      <c r="AL39" s="243">
        <v>3</v>
      </c>
      <c r="AM39" s="2641">
        <f t="shared" si="8"/>
        <v>0</v>
      </c>
      <c r="AN39" s="2642">
        <f t="shared" si="0"/>
        <v>8</v>
      </c>
      <c r="AO39" s="2643"/>
      <c r="AP39" s="243">
        <v>51</v>
      </c>
      <c r="AQ39" s="256">
        <f t="shared" si="9"/>
        <v>51</v>
      </c>
      <c r="AR39" s="236">
        <f t="shared" si="10"/>
        <v>6.375</v>
      </c>
    </row>
    <row r="40" spans="1:45" s="254" customFormat="1" ht="11.1" customHeight="1" x14ac:dyDescent="0.25">
      <c r="A40" s="2597">
        <v>34</v>
      </c>
      <c r="B40" s="253"/>
      <c r="C40" s="252" t="s">
        <v>134</v>
      </c>
      <c r="D40" s="2672" t="str">
        <f t="shared" si="12"/>
        <v>II</v>
      </c>
      <c r="E40" s="2758"/>
      <c r="F40" s="2759"/>
      <c r="G40" s="374"/>
      <c r="H40" s="248"/>
      <c r="I40" s="239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376"/>
      <c r="X40" s="2635">
        <f t="shared" si="2"/>
        <v>0</v>
      </c>
      <c r="Y40" s="2636">
        <f t="shared" si="3"/>
        <v>0.7</v>
      </c>
      <c r="Z40" s="2637"/>
      <c r="AA40" s="241" t="str">
        <f t="shared" si="5"/>
        <v>-</v>
      </c>
      <c r="AB40" s="2638" t="str">
        <f t="shared" si="6"/>
        <v>-</v>
      </c>
      <c r="AC40" s="673" t="str">
        <f t="shared" si="7"/>
        <v>-</v>
      </c>
      <c r="AD40" s="2639"/>
      <c r="AE40" s="243"/>
      <c r="AF40" s="2640"/>
      <c r="AG40" s="2640"/>
      <c r="AH40" s="2640"/>
      <c r="AI40" s="2640">
        <v>4</v>
      </c>
      <c r="AJ40" s="243">
        <v>1</v>
      </c>
      <c r="AK40" s="243">
        <v>1</v>
      </c>
      <c r="AL40" s="243">
        <v>1</v>
      </c>
      <c r="AM40" s="2641">
        <f t="shared" si="8"/>
        <v>0</v>
      </c>
      <c r="AN40" s="2642">
        <f t="shared" si="0"/>
        <v>7</v>
      </c>
      <c r="AO40" s="2643">
        <v>2</v>
      </c>
      <c r="AP40" s="243">
        <v>40</v>
      </c>
      <c r="AQ40" s="256">
        <f t="shared" si="9"/>
        <v>40</v>
      </c>
      <c r="AR40" s="236">
        <f t="shared" si="10"/>
        <v>5.7142857142857144</v>
      </c>
    </row>
    <row r="41" spans="1:45" s="254" customFormat="1" ht="11.1" customHeight="1" x14ac:dyDescent="0.25">
      <c r="A41" s="2597">
        <v>35</v>
      </c>
      <c r="B41" s="244"/>
      <c r="C41" s="250" t="s">
        <v>264</v>
      </c>
      <c r="D41" s="2669"/>
      <c r="E41" s="2670"/>
      <c r="F41" s="2671"/>
      <c r="G41" s="374"/>
      <c r="H41" s="248"/>
      <c r="I41" s="239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376"/>
      <c r="X41" s="2635">
        <f t="shared" si="2"/>
        <v>0</v>
      </c>
      <c r="Y41" s="2636">
        <f t="shared" si="3"/>
        <v>0.7</v>
      </c>
      <c r="Z41" s="2637"/>
      <c r="AA41" s="241" t="str">
        <f t="shared" si="5"/>
        <v>-</v>
      </c>
      <c r="AB41" s="2638" t="str">
        <f t="shared" si="6"/>
        <v>-</v>
      </c>
      <c r="AC41" s="673" t="str">
        <f t="shared" si="7"/>
        <v>-</v>
      </c>
      <c r="AD41" s="2639"/>
      <c r="AE41" s="243"/>
      <c r="AF41" s="2640"/>
      <c r="AG41" s="2640"/>
      <c r="AH41" s="2640"/>
      <c r="AI41" s="2640"/>
      <c r="AJ41" s="243"/>
      <c r="AK41" s="243"/>
      <c r="AL41" s="243">
        <v>1</v>
      </c>
      <c r="AM41" s="2641">
        <f t="shared" si="8"/>
        <v>0</v>
      </c>
      <c r="AN41" s="2642">
        <f t="shared" si="0"/>
        <v>1</v>
      </c>
      <c r="AO41" s="2643"/>
      <c r="AP41" s="243">
        <v>6</v>
      </c>
      <c r="AQ41" s="256">
        <f t="shared" si="9"/>
        <v>6</v>
      </c>
      <c r="AR41" s="236">
        <f t="shared" si="10"/>
        <v>6</v>
      </c>
    </row>
    <row r="42" spans="1:45" s="254" customFormat="1" ht="11.1" customHeight="1" x14ac:dyDescent="0.25">
      <c r="A42" s="2597">
        <v>36</v>
      </c>
      <c r="B42" s="244"/>
      <c r="C42" s="250" t="s">
        <v>262</v>
      </c>
      <c r="D42" s="2669"/>
      <c r="E42" s="3204"/>
      <c r="F42" s="2761"/>
      <c r="G42" s="374"/>
      <c r="H42" s="248"/>
      <c r="I42" s="239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376"/>
      <c r="X42" s="2635">
        <f t="shared" si="2"/>
        <v>0</v>
      </c>
      <c r="Y42" s="2636">
        <f t="shared" si="3"/>
        <v>0.7</v>
      </c>
      <c r="Z42" s="2637"/>
      <c r="AA42" s="241" t="str">
        <f t="shared" si="5"/>
        <v>-</v>
      </c>
      <c r="AB42" s="2638" t="str">
        <f t="shared" si="6"/>
        <v>-</v>
      </c>
      <c r="AC42" s="673" t="str">
        <f t="shared" si="7"/>
        <v>-</v>
      </c>
      <c r="AD42" s="2639"/>
      <c r="AE42" s="243"/>
      <c r="AF42" s="2640"/>
      <c r="AG42" s="2640"/>
      <c r="AH42" s="2640"/>
      <c r="AI42" s="2640"/>
      <c r="AJ42" s="243"/>
      <c r="AK42" s="243"/>
      <c r="AL42" s="243">
        <v>1</v>
      </c>
      <c r="AM42" s="2641">
        <f t="shared" si="8"/>
        <v>0</v>
      </c>
      <c r="AN42" s="2642">
        <f t="shared" si="0"/>
        <v>1</v>
      </c>
      <c r="AO42" s="2643"/>
      <c r="AP42" s="243">
        <v>2</v>
      </c>
      <c r="AQ42" s="256">
        <f t="shared" si="9"/>
        <v>2</v>
      </c>
      <c r="AR42" s="236">
        <f t="shared" si="10"/>
        <v>2</v>
      </c>
    </row>
    <row r="43" spans="1:45" s="254" customFormat="1" ht="11.1" customHeight="1" x14ac:dyDescent="0.25">
      <c r="A43" s="2597">
        <v>37</v>
      </c>
      <c r="B43" s="244"/>
      <c r="C43" s="714" t="s">
        <v>236</v>
      </c>
      <c r="D43" s="2656"/>
      <c r="E43" s="2657"/>
      <c r="F43" s="2757"/>
      <c r="G43" s="715"/>
      <c r="H43" s="248"/>
      <c r="I43" s="249"/>
      <c r="J43" s="852"/>
      <c r="K43" s="852"/>
      <c r="L43" s="852"/>
      <c r="M43" s="852"/>
      <c r="N43" s="852"/>
      <c r="O43" s="852"/>
      <c r="P43" s="852"/>
      <c r="Q43" s="852"/>
      <c r="R43" s="852"/>
      <c r="S43" s="852"/>
      <c r="T43" s="852"/>
      <c r="U43" s="852"/>
      <c r="V43" s="852"/>
      <c r="W43" s="2805"/>
      <c r="X43" s="2697">
        <f t="shared" si="2"/>
        <v>0</v>
      </c>
      <c r="Y43" s="2698">
        <f t="shared" si="3"/>
        <v>0.7</v>
      </c>
      <c r="Z43" s="2699"/>
      <c r="AA43" s="2700" t="str">
        <f t="shared" si="5"/>
        <v>-</v>
      </c>
      <c r="AB43" s="2701" t="str">
        <f t="shared" si="6"/>
        <v>-</v>
      </c>
      <c r="AC43" s="673" t="str">
        <f t="shared" si="7"/>
        <v>-</v>
      </c>
      <c r="AD43" s="2660"/>
      <c r="AE43" s="725"/>
      <c r="AF43" s="2661"/>
      <c r="AG43" s="2661"/>
      <c r="AH43" s="2661"/>
      <c r="AI43" s="2661"/>
      <c r="AJ43" s="725"/>
      <c r="AK43" s="725"/>
      <c r="AL43" s="725">
        <v>1</v>
      </c>
      <c r="AM43" s="2662">
        <f t="shared" si="8"/>
        <v>0</v>
      </c>
      <c r="AN43" s="2663">
        <f t="shared" si="0"/>
        <v>1</v>
      </c>
      <c r="AO43" s="2664"/>
      <c r="AP43" s="725">
        <v>12</v>
      </c>
      <c r="AQ43" s="726">
        <f t="shared" si="9"/>
        <v>12</v>
      </c>
      <c r="AR43" s="731">
        <f t="shared" si="10"/>
        <v>12</v>
      </c>
    </row>
    <row r="44" spans="1:45" s="254" customFormat="1" ht="11.1" customHeight="1" thickBot="1" x14ac:dyDescent="0.3">
      <c r="A44" s="2597">
        <v>38</v>
      </c>
      <c r="B44" s="244"/>
      <c r="C44" s="2706" t="s">
        <v>218</v>
      </c>
      <c r="D44" s="2707"/>
      <c r="E44" s="2708"/>
      <c r="F44" s="3205"/>
      <c r="G44" s="3206"/>
      <c r="H44" s="251"/>
      <c r="I44" s="2711"/>
      <c r="J44" s="2712"/>
      <c r="K44" s="2712"/>
      <c r="L44" s="2712"/>
      <c r="M44" s="2712"/>
      <c r="N44" s="2712"/>
      <c r="O44" s="2712"/>
      <c r="P44" s="2712"/>
      <c r="Q44" s="2712"/>
      <c r="R44" s="2712"/>
      <c r="S44" s="2712"/>
      <c r="T44" s="2712"/>
      <c r="U44" s="2712"/>
      <c r="V44" s="2712"/>
      <c r="W44" s="3207"/>
      <c r="X44" s="2715">
        <f t="shared" si="2"/>
        <v>0</v>
      </c>
      <c r="Y44" s="2716">
        <f t="shared" si="3"/>
        <v>0.7</v>
      </c>
      <c r="Z44" s="2717"/>
      <c r="AA44" s="2718" t="str">
        <f t="shared" si="5"/>
        <v>-</v>
      </c>
      <c r="AB44" s="2719" t="str">
        <f t="shared" si="6"/>
        <v>-</v>
      </c>
      <c r="AC44" s="3208" t="str">
        <f t="shared" si="7"/>
        <v>-</v>
      </c>
      <c r="AD44" s="3209"/>
      <c r="AE44" s="2722"/>
      <c r="AF44" s="2722"/>
      <c r="AG44" s="2722"/>
      <c r="AH44" s="2722"/>
      <c r="AI44" s="2722"/>
      <c r="AJ44" s="2722"/>
      <c r="AK44" s="2722"/>
      <c r="AL44" s="2722">
        <v>1</v>
      </c>
      <c r="AM44" s="2724">
        <f t="shared" si="8"/>
        <v>0</v>
      </c>
      <c r="AN44" s="2725">
        <f t="shared" si="0"/>
        <v>1</v>
      </c>
      <c r="AO44" s="2726"/>
      <c r="AP44" s="2722">
        <v>2</v>
      </c>
      <c r="AQ44" s="3210">
        <f t="shared" si="9"/>
        <v>2</v>
      </c>
      <c r="AR44" s="2728">
        <f t="shared" si="10"/>
        <v>2</v>
      </c>
    </row>
    <row r="45" spans="1:45" s="254" customFormat="1" ht="11.1" customHeight="1" thickTop="1" x14ac:dyDescent="0.25">
      <c r="A45" s="2597">
        <v>39</v>
      </c>
      <c r="B45" s="244"/>
      <c r="C45" s="3211" t="s">
        <v>136</v>
      </c>
      <c r="D45" s="3212" t="str">
        <f t="shared" ref="D45:D46" si="13">ROMAN(AO45,0)</f>
        <v>IV</v>
      </c>
      <c r="E45" s="3213"/>
      <c r="F45" s="3214" t="s">
        <v>156</v>
      </c>
      <c r="G45" s="258"/>
      <c r="H45" s="248"/>
      <c r="I45" s="824"/>
      <c r="J45" s="825"/>
      <c r="K45" s="826"/>
      <c r="L45" s="826"/>
      <c r="M45" s="826"/>
      <c r="N45" s="826"/>
      <c r="O45" s="826"/>
      <c r="P45" s="826"/>
      <c r="Q45" s="826"/>
      <c r="R45" s="826"/>
      <c r="S45" s="826"/>
      <c r="T45" s="826"/>
      <c r="U45" s="826"/>
      <c r="V45" s="826"/>
      <c r="W45" s="2790"/>
      <c r="X45" s="2791"/>
      <c r="Y45" s="2792"/>
      <c r="Z45" s="2793"/>
      <c r="AA45" s="2794"/>
      <c r="AB45" s="2795"/>
      <c r="AC45" s="3215"/>
      <c r="AD45" s="3179">
        <v>2</v>
      </c>
      <c r="AE45" s="829">
        <v>5</v>
      </c>
      <c r="AF45" s="2740">
        <v>1</v>
      </c>
      <c r="AG45" s="2740">
        <v>1</v>
      </c>
      <c r="AH45" s="2740">
        <v>4</v>
      </c>
      <c r="AI45" s="2740">
        <v>5</v>
      </c>
      <c r="AJ45" s="829">
        <v>2</v>
      </c>
      <c r="AK45" s="2798">
        <v>1</v>
      </c>
      <c r="AL45" s="2798"/>
      <c r="AM45" s="2799"/>
      <c r="AN45" s="2800">
        <f t="shared" ref="AN45:AN100" si="14">SUM(AD45:AM45)</f>
        <v>21</v>
      </c>
      <c r="AO45" s="2743">
        <v>4</v>
      </c>
      <c r="AP45" s="829">
        <v>134</v>
      </c>
      <c r="AQ45" s="830">
        <f t="shared" si="9"/>
        <v>134</v>
      </c>
      <c r="AR45" s="3216">
        <f t="shared" si="10"/>
        <v>6.3809523809523814</v>
      </c>
    </row>
    <row r="46" spans="1:45" s="254" customFormat="1" ht="11.1" customHeight="1" x14ac:dyDescent="0.25">
      <c r="A46" s="2597">
        <v>40</v>
      </c>
      <c r="B46" s="244"/>
      <c r="C46" s="2666" t="s">
        <v>137</v>
      </c>
      <c r="D46" s="2655" t="str">
        <f t="shared" si="13"/>
        <v>I</v>
      </c>
      <c r="E46" s="2667"/>
      <c r="F46" s="2807"/>
      <c r="G46" s="716"/>
      <c r="H46" s="248"/>
      <c r="I46" s="249"/>
      <c r="J46" s="852"/>
      <c r="K46" s="934"/>
      <c r="L46" s="934"/>
      <c r="M46" s="934"/>
      <c r="N46" s="934"/>
      <c r="O46" s="934"/>
      <c r="P46" s="934"/>
      <c r="Q46" s="934"/>
      <c r="R46" s="934"/>
      <c r="S46" s="934"/>
      <c r="T46" s="934"/>
      <c r="U46" s="934"/>
      <c r="V46" s="934"/>
      <c r="W46" s="2805"/>
      <c r="X46" s="2697"/>
      <c r="Y46" s="2698"/>
      <c r="Z46" s="2699"/>
      <c r="AA46" s="2700"/>
      <c r="AB46" s="2701"/>
      <c r="AC46" s="3217"/>
      <c r="AD46" s="3127"/>
      <c r="AE46" s="725"/>
      <c r="AF46" s="2661"/>
      <c r="AG46" s="2661">
        <v>2</v>
      </c>
      <c r="AH46" s="2661"/>
      <c r="AI46" s="2661">
        <v>1</v>
      </c>
      <c r="AJ46" s="725"/>
      <c r="AK46" s="725">
        <v>1</v>
      </c>
      <c r="AL46" s="725"/>
      <c r="AM46" s="2662"/>
      <c r="AN46" s="2663">
        <f t="shared" si="14"/>
        <v>4</v>
      </c>
      <c r="AO46" s="2664">
        <v>1</v>
      </c>
      <c r="AP46" s="725">
        <v>24</v>
      </c>
      <c r="AQ46" s="726">
        <f t="shared" si="9"/>
        <v>24</v>
      </c>
      <c r="AR46" s="731">
        <f t="shared" si="10"/>
        <v>6</v>
      </c>
    </row>
    <row r="47" spans="1:45" s="254" customFormat="1" ht="11.1" customHeight="1" x14ac:dyDescent="0.2">
      <c r="A47" s="2597">
        <v>41</v>
      </c>
      <c r="B47" s="244"/>
      <c r="C47" s="250" t="s">
        <v>205</v>
      </c>
      <c r="D47" s="2669"/>
      <c r="E47" s="2670"/>
      <c r="F47" s="2808"/>
      <c r="G47" s="255"/>
      <c r="H47" s="248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694"/>
      <c r="X47" s="2635"/>
      <c r="Y47" s="2636"/>
      <c r="Z47" s="2637"/>
      <c r="AA47" s="241"/>
      <c r="AB47" s="2638"/>
      <c r="AC47" s="3218"/>
      <c r="AD47" s="3181"/>
      <c r="AE47" s="243"/>
      <c r="AF47" s="2640"/>
      <c r="AG47" s="2640"/>
      <c r="AH47" s="2640"/>
      <c r="AI47" s="2640"/>
      <c r="AJ47" s="243"/>
      <c r="AK47" s="243">
        <v>1</v>
      </c>
      <c r="AL47" s="243"/>
      <c r="AM47" s="2641"/>
      <c r="AN47" s="2642">
        <f t="shared" si="14"/>
        <v>1</v>
      </c>
      <c r="AO47" s="2643"/>
      <c r="AP47" s="243">
        <v>5</v>
      </c>
      <c r="AQ47" s="256">
        <f t="shared" si="9"/>
        <v>5</v>
      </c>
      <c r="AR47" s="236">
        <f t="shared" si="10"/>
        <v>5</v>
      </c>
    </row>
    <row r="48" spans="1:45" s="254" customFormat="1" ht="11.1" customHeight="1" thickBot="1" x14ac:dyDescent="0.3">
      <c r="A48" s="2597">
        <v>42</v>
      </c>
      <c r="B48" s="237"/>
      <c r="C48" s="2809" t="s">
        <v>227</v>
      </c>
      <c r="D48" s="2810" t="str">
        <f>ROMAN(AO48,0)</f>
        <v>I</v>
      </c>
      <c r="E48" s="2811"/>
      <c r="F48" s="2812"/>
      <c r="G48" s="2813"/>
      <c r="H48" s="248"/>
      <c r="I48" s="2814"/>
      <c r="J48" s="2815"/>
      <c r="K48" s="2816"/>
      <c r="L48" s="2816"/>
      <c r="M48" s="2816"/>
      <c r="N48" s="2816"/>
      <c r="O48" s="2816"/>
      <c r="P48" s="2816"/>
      <c r="Q48" s="2816"/>
      <c r="R48" s="2816"/>
      <c r="S48" s="2816"/>
      <c r="T48" s="2816"/>
      <c r="U48" s="2816"/>
      <c r="V48" s="2816"/>
      <c r="W48" s="2817"/>
      <c r="X48" s="2818"/>
      <c r="Y48" s="2819"/>
      <c r="Z48" s="2820"/>
      <c r="AA48" s="2821"/>
      <c r="AB48" s="2822"/>
      <c r="AC48" s="3219"/>
      <c r="AD48" s="3220">
        <v>3</v>
      </c>
      <c r="AE48" s="2825">
        <v>6</v>
      </c>
      <c r="AF48" s="2826">
        <v>6</v>
      </c>
      <c r="AG48" s="2826">
        <v>6</v>
      </c>
      <c r="AH48" s="2826">
        <v>2</v>
      </c>
      <c r="AI48" s="2826"/>
      <c r="AJ48" s="2825">
        <v>3</v>
      </c>
      <c r="AK48" s="2825">
        <v>3</v>
      </c>
      <c r="AL48" s="2825"/>
      <c r="AM48" s="2827"/>
      <c r="AN48" s="2828">
        <f t="shared" si="14"/>
        <v>29</v>
      </c>
      <c r="AO48" s="2829">
        <v>1</v>
      </c>
      <c r="AP48" s="2825">
        <v>163</v>
      </c>
      <c r="AQ48" s="2830">
        <f t="shared" si="9"/>
        <v>163</v>
      </c>
      <c r="AR48" s="2831">
        <f t="shared" si="10"/>
        <v>5.6206896551724137</v>
      </c>
    </row>
    <row r="49" spans="1:45" s="254" customFormat="1" ht="11.1" customHeight="1" thickTop="1" x14ac:dyDescent="0.25">
      <c r="A49" s="2597">
        <v>43</v>
      </c>
      <c r="B49" s="253"/>
      <c r="C49" s="257" t="s">
        <v>43</v>
      </c>
      <c r="D49" s="2784" t="str">
        <f>ROMAN(AO49,0)</f>
        <v/>
      </c>
      <c r="E49" s="3221"/>
      <c r="F49" s="3222"/>
      <c r="G49" s="258"/>
      <c r="H49" s="248"/>
      <c r="I49" s="2834"/>
      <c r="J49" s="2835"/>
      <c r="K49" s="2836"/>
      <c r="L49" s="2836"/>
      <c r="M49" s="2836"/>
      <c r="N49" s="2836"/>
      <c r="O49" s="2836"/>
      <c r="P49" s="2836"/>
      <c r="Q49" s="2836"/>
      <c r="R49" s="2836"/>
      <c r="S49" s="2836"/>
      <c r="T49" s="2836"/>
      <c r="U49" s="2836"/>
      <c r="V49" s="2836"/>
      <c r="W49" s="2837"/>
      <c r="X49" s="2838"/>
      <c r="Y49" s="2792"/>
      <c r="Z49" s="2793"/>
      <c r="AA49" s="2794"/>
      <c r="AB49" s="2795"/>
      <c r="AC49" s="2796"/>
      <c r="AD49" s="2839"/>
      <c r="AE49" s="2840"/>
      <c r="AF49" s="2841">
        <v>3</v>
      </c>
      <c r="AG49" s="2841">
        <v>8</v>
      </c>
      <c r="AH49" s="2841">
        <v>3</v>
      </c>
      <c r="AI49" s="2841">
        <v>1</v>
      </c>
      <c r="AJ49" s="2840"/>
      <c r="AK49" s="2840"/>
      <c r="AL49" s="2840"/>
      <c r="AM49" s="2842"/>
      <c r="AN49" s="2843">
        <f t="shared" si="14"/>
        <v>15</v>
      </c>
      <c r="AO49" s="2844"/>
      <c r="AP49" s="2840">
        <v>66</v>
      </c>
      <c r="AQ49" s="2845">
        <f t="shared" si="9"/>
        <v>66</v>
      </c>
      <c r="AR49" s="835">
        <f t="shared" si="10"/>
        <v>4.4000000000000004</v>
      </c>
    </row>
    <row r="50" spans="1:45" s="212" customFormat="1" ht="11.1" customHeight="1" x14ac:dyDescent="0.25">
      <c r="A50" s="2597">
        <v>44</v>
      </c>
      <c r="B50" s="244"/>
      <c r="C50" s="259" t="s">
        <v>2</v>
      </c>
      <c r="D50" s="2846" t="str">
        <f>ROMAN(AO50,0)</f>
        <v/>
      </c>
      <c r="E50" s="2746"/>
      <c r="F50" s="2951"/>
      <c r="G50" s="260"/>
      <c r="H50" s="248"/>
      <c r="I50" s="2849"/>
      <c r="J50" s="2850"/>
      <c r="K50" s="2851"/>
      <c r="L50" s="2851"/>
      <c r="M50" s="2851"/>
      <c r="N50" s="2851"/>
      <c r="O50" s="2851"/>
      <c r="P50" s="2851"/>
      <c r="Q50" s="2851"/>
      <c r="R50" s="2851"/>
      <c r="S50" s="2851"/>
      <c r="T50" s="2851"/>
      <c r="U50" s="2851"/>
      <c r="V50" s="2851"/>
      <c r="W50" s="261"/>
      <c r="X50" s="2852"/>
      <c r="Y50" s="2853"/>
      <c r="Z50" s="2854"/>
      <c r="AA50" s="262"/>
      <c r="AB50" s="2855"/>
      <c r="AC50" s="263"/>
      <c r="AD50" s="2856">
        <v>2</v>
      </c>
      <c r="AE50" s="2857">
        <v>4</v>
      </c>
      <c r="AF50" s="2858">
        <v>5</v>
      </c>
      <c r="AG50" s="2858"/>
      <c r="AH50" s="2858">
        <v>1</v>
      </c>
      <c r="AI50" s="2858"/>
      <c r="AJ50" s="2857"/>
      <c r="AK50" s="2857"/>
      <c r="AL50" s="2857"/>
      <c r="AM50" s="2859"/>
      <c r="AN50" s="2860">
        <f t="shared" si="14"/>
        <v>12</v>
      </c>
      <c r="AO50" s="2861"/>
      <c r="AP50" s="2857">
        <v>29</v>
      </c>
      <c r="AQ50" s="2862">
        <f t="shared" si="9"/>
        <v>29</v>
      </c>
      <c r="AR50" s="264">
        <f t="shared" si="10"/>
        <v>2.4166666666666665</v>
      </c>
      <c r="AS50" s="2863"/>
    </row>
    <row r="51" spans="1:45" s="212" customFormat="1" ht="11.1" customHeight="1" x14ac:dyDescent="0.25">
      <c r="A51" s="2597">
        <v>45</v>
      </c>
      <c r="B51" s="244"/>
      <c r="C51" s="259" t="s">
        <v>7</v>
      </c>
      <c r="D51" s="2846"/>
      <c r="E51" s="2746"/>
      <c r="F51" s="2951"/>
      <c r="G51" s="265"/>
      <c r="H51" s="248"/>
      <c r="I51" s="2864"/>
      <c r="J51" s="2865"/>
      <c r="K51" s="2866"/>
      <c r="L51" s="2866"/>
      <c r="M51" s="2866"/>
      <c r="N51" s="2866"/>
      <c r="O51" s="2866"/>
      <c r="P51" s="2866"/>
      <c r="Q51" s="2866"/>
      <c r="R51" s="2866"/>
      <c r="S51" s="2866"/>
      <c r="T51" s="2866"/>
      <c r="U51" s="2866"/>
      <c r="V51" s="2866"/>
      <c r="W51" s="266"/>
      <c r="X51" s="2867"/>
      <c r="Y51" s="2868"/>
      <c r="Z51" s="2869"/>
      <c r="AA51" s="2870"/>
      <c r="AB51" s="2855"/>
      <c r="AC51" s="267"/>
      <c r="AD51" s="2871"/>
      <c r="AE51" s="2872">
        <v>7</v>
      </c>
      <c r="AF51" s="2873">
        <v>3</v>
      </c>
      <c r="AG51" s="2873"/>
      <c r="AH51" s="2873"/>
      <c r="AI51" s="2873"/>
      <c r="AJ51" s="2872"/>
      <c r="AK51" s="2872"/>
      <c r="AL51" s="2872"/>
      <c r="AM51" s="2874"/>
      <c r="AN51" s="2860">
        <f t="shared" si="14"/>
        <v>10</v>
      </c>
      <c r="AO51" s="2875"/>
      <c r="AP51" s="2872">
        <v>54</v>
      </c>
      <c r="AQ51" s="2876">
        <f t="shared" si="9"/>
        <v>54</v>
      </c>
      <c r="AR51" s="268">
        <f t="shared" si="10"/>
        <v>5.4</v>
      </c>
    </row>
    <row r="52" spans="1:45" s="212" customFormat="1" ht="11.1" customHeight="1" x14ac:dyDescent="0.25">
      <c r="A52" s="2597">
        <v>46</v>
      </c>
      <c r="B52" s="244"/>
      <c r="C52" s="259" t="s">
        <v>1</v>
      </c>
      <c r="D52" s="2846"/>
      <c r="E52" s="2746"/>
      <c r="F52" s="2951"/>
      <c r="G52" s="2877"/>
      <c r="H52" s="248"/>
      <c r="I52" s="2849"/>
      <c r="J52" s="2850"/>
      <c r="K52" s="2851"/>
      <c r="L52" s="2851"/>
      <c r="M52" s="2851"/>
      <c r="N52" s="2851"/>
      <c r="O52" s="2851"/>
      <c r="P52" s="2851"/>
      <c r="Q52" s="2851"/>
      <c r="R52" s="2851"/>
      <c r="S52" s="2851"/>
      <c r="T52" s="2851"/>
      <c r="U52" s="2851"/>
      <c r="V52" s="2851"/>
      <c r="W52" s="261"/>
      <c r="X52" s="2852"/>
      <c r="Y52" s="2853"/>
      <c r="Z52" s="2854"/>
      <c r="AA52" s="262"/>
      <c r="AB52" s="2855"/>
      <c r="AC52" s="263"/>
      <c r="AD52" s="2856">
        <v>2</v>
      </c>
      <c r="AE52" s="2857">
        <v>6</v>
      </c>
      <c r="AF52" s="2858"/>
      <c r="AG52" s="2857"/>
      <c r="AH52" s="2858">
        <v>1</v>
      </c>
      <c r="AI52" s="2858"/>
      <c r="AJ52" s="2857"/>
      <c r="AK52" s="2857"/>
      <c r="AL52" s="2857"/>
      <c r="AM52" s="2859"/>
      <c r="AN52" s="2860">
        <f t="shared" si="14"/>
        <v>9</v>
      </c>
      <c r="AO52" s="2861"/>
      <c r="AP52" s="2857">
        <v>45</v>
      </c>
      <c r="AQ52" s="2878">
        <f t="shared" si="9"/>
        <v>45</v>
      </c>
      <c r="AR52" s="264">
        <f t="shared" si="10"/>
        <v>5</v>
      </c>
    </row>
    <row r="53" spans="1:45" s="212" customFormat="1" ht="11.1" customHeight="1" x14ac:dyDescent="0.25">
      <c r="A53" s="2597">
        <v>47</v>
      </c>
      <c r="B53" s="244"/>
      <c r="C53" s="269" t="s">
        <v>238</v>
      </c>
      <c r="D53" s="2879" t="str">
        <f>ROMAN(AO53,0)</f>
        <v>I</v>
      </c>
      <c r="E53" s="2880"/>
      <c r="F53" s="2881"/>
      <c r="G53" s="255"/>
      <c r="H53" s="248"/>
      <c r="I53" s="2849"/>
      <c r="J53" s="2850"/>
      <c r="K53" s="2851"/>
      <c r="L53" s="2851"/>
      <c r="M53" s="2851"/>
      <c r="N53" s="2851"/>
      <c r="O53" s="2851"/>
      <c r="P53" s="2851"/>
      <c r="Q53" s="2851"/>
      <c r="R53" s="2851"/>
      <c r="S53" s="2851"/>
      <c r="T53" s="2851"/>
      <c r="U53" s="2851"/>
      <c r="V53" s="2851"/>
      <c r="W53" s="270"/>
      <c r="X53" s="2852"/>
      <c r="Y53" s="2636"/>
      <c r="Z53" s="2637"/>
      <c r="AA53" s="241"/>
      <c r="AB53" s="2638"/>
      <c r="AC53" s="242"/>
      <c r="AD53" s="2856"/>
      <c r="AE53" s="2857">
        <v>4</v>
      </c>
      <c r="AF53" s="2858"/>
      <c r="AG53" s="2858">
        <v>1</v>
      </c>
      <c r="AH53" s="2858">
        <v>2</v>
      </c>
      <c r="AI53" s="2858"/>
      <c r="AJ53" s="2857">
        <v>1</v>
      </c>
      <c r="AK53" s="2857"/>
      <c r="AL53" s="2857"/>
      <c r="AM53" s="2859"/>
      <c r="AN53" s="2860">
        <f t="shared" si="14"/>
        <v>8</v>
      </c>
      <c r="AO53" s="2861">
        <v>1</v>
      </c>
      <c r="AP53" s="2857">
        <v>50</v>
      </c>
      <c r="AQ53" s="2878">
        <f t="shared" si="9"/>
        <v>50</v>
      </c>
      <c r="AR53" s="236">
        <f t="shared" si="10"/>
        <v>6.25</v>
      </c>
    </row>
    <row r="54" spans="1:45" s="212" customFormat="1" ht="11.1" customHeight="1" x14ac:dyDescent="0.25">
      <c r="A54" s="2597">
        <v>48</v>
      </c>
      <c r="B54" s="237"/>
      <c r="C54" s="788" t="s">
        <v>145</v>
      </c>
      <c r="D54" s="2879" t="str">
        <f>ROMAN(AO54,0)</f>
        <v>I</v>
      </c>
      <c r="E54" s="3223"/>
      <c r="F54" s="3224"/>
      <c r="G54" s="716"/>
      <c r="H54" s="248"/>
      <c r="I54" s="2884"/>
      <c r="J54" s="2885"/>
      <c r="K54" s="2886"/>
      <c r="L54" s="2886"/>
      <c r="M54" s="2886"/>
      <c r="N54" s="2886"/>
      <c r="O54" s="2886"/>
      <c r="P54" s="2886"/>
      <c r="Q54" s="2886"/>
      <c r="R54" s="2886"/>
      <c r="S54" s="2886"/>
      <c r="T54" s="2886"/>
      <c r="U54" s="2886"/>
      <c r="V54" s="2886"/>
      <c r="W54" s="798"/>
      <c r="X54" s="2887"/>
      <c r="Y54" s="2888"/>
      <c r="Z54" s="2889"/>
      <c r="AA54" s="682"/>
      <c r="AB54" s="2890"/>
      <c r="AC54" s="805"/>
      <c r="AD54" s="2891"/>
      <c r="AE54" s="2892">
        <v>1</v>
      </c>
      <c r="AF54" s="2893">
        <v>3</v>
      </c>
      <c r="AG54" s="2893">
        <v>4</v>
      </c>
      <c r="AH54" s="2893">
        <v>1</v>
      </c>
      <c r="AI54" s="2893"/>
      <c r="AJ54" s="2892"/>
      <c r="AK54" s="2892"/>
      <c r="AL54" s="2892"/>
      <c r="AM54" s="2894"/>
      <c r="AN54" s="2895">
        <f t="shared" si="14"/>
        <v>9</v>
      </c>
      <c r="AO54" s="2896">
        <v>1</v>
      </c>
      <c r="AP54" s="2892">
        <v>71</v>
      </c>
      <c r="AQ54" s="2897">
        <f t="shared" si="9"/>
        <v>71</v>
      </c>
      <c r="AR54" s="2756">
        <f t="shared" si="10"/>
        <v>7.8888888888888893</v>
      </c>
      <c r="AS54" s="254"/>
    </row>
    <row r="55" spans="1:45" s="254" customFormat="1" ht="11.1" customHeight="1" x14ac:dyDescent="0.25">
      <c r="A55" s="2597">
        <v>49</v>
      </c>
      <c r="B55" s="244"/>
      <c r="C55" s="2898" t="s">
        <v>195</v>
      </c>
      <c r="D55" s="2899" t="str">
        <f>ROMAN(AO55,0)</f>
        <v>I</v>
      </c>
      <c r="E55" s="3225"/>
      <c r="F55" s="3226" t="s">
        <v>156</v>
      </c>
      <c r="G55" s="790"/>
      <c r="H55" s="248"/>
      <c r="I55" s="2902"/>
      <c r="J55" s="2903"/>
      <c r="K55" s="2904"/>
      <c r="L55" s="2904"/>
      <c r="M55" s="2905"/>
      <c r="N55" s="2905"/>
      <c r="O55" s="2905"/>
      <c r="P55" s="2904"/>
      <c r="Q55" s="2904"/>
      <c r="R55" s="2904"/>
      <c r="S55" s="2904"/>
      <c r="T55" s="2904"/>
      <c r="U55" s="2904"/>
      <c r="V55" s="2904"/>
      <c r="W55" s="2906"/>
      <c r="X55" s="2907"/>
      <c r="Y55" s="2908"/>
      <c r="Z55" s="2909"/>
      <c r="AA55" s="2910"/>
      <c r="AB55" s="2890"/>
      <c r="AC55" s="940"/>
      <c r="AD55" s="2911">
        <v>1</v>
      </c>
      <c r="AE55" s="2912">
        <v>4</v>
      </c>
      <c r="AF55" s="2913">
        <v>2</v>
      </c>
      <c r="AG55" s="2913">
        <v>1</v>
      </c>
      <c r="AH55" s="2913"/>
      <c r="AI55" s="2913"/>
      <c r="AJ55" s="2912"/>
      <c r="AK55" s="2912"/>
      <c r="AL55" s="2912"/>
      <c r="AM55" s="2874"/>
      <c r="AN55" s="2860">
        <f t="shared" si="14"/>
        <v>8</v>
      </c>
      <c r="AO55" s="2914">
        <v>1</v>
      </c>
      <c r="AP55" s="2912">
        <v>52</v>
      </c>
      <c r="AQ55" s="2915">
        <f t="shared" si="9"/>
        <v>52</v>
      </c>
      <c r="AR55" s="2916">
        <f t="shared" si="10"/>
        <v>6.5</v>
      </c>
    </row>
    <row r="56" spans="1:45" s="254" customFormat="1" ht="11.1" customHeight="1" x14ac:dyDescent="0.25">
      <c r="A56" s="2597">
        <v>50</v>
      </c>
      <c r="B56" s="253"/>
      <c r="C56" s="269" t="s">
        <v>197</v>
      </c>
      <c r="D56" s="2917" t="str">
        <f>ROMAN(AO56,0)</f>
        <v>I</v>
      </c>
      <c r="E56" s="3227"/>
      <c r="F56" s="2881"/>
      <c r="G56" s="271"/>
      <c r="H56" s="248"/>
      <c r="I56" s="2864"/>
      <c r="J56" s="2865"/>
      <c r="K56" s="2866"/>
      <c r="L56" s="2866"/>
      <c r="M56" s="2866"/>
      <c r="N56" s="2866"/>
      <c r="O56" s="2866"/>
      <c r="P56" s="2866"/>
      <c r="Q56" s="2866"/>
      <c r="R56" s="2866"/>
      <c r="S56" s="2920"/>
      <c r="T56" s="2920"/>
      <c r="U56" s="2920"/>
      <c r="V56" s="2920"/>
      <c r="W56" s="723"/>
      <c r="X56" s="2867"/>
      <c r="Y56" s="2868"/>
      <c r="Z56" s="2869"/>
      <c r="AA56" s="2870"/>
      <c r="AB56" s="2855"/>
      <c r="AC56" s="267"/>
      <c r="AD56" s="2871">
        <v>3</v>
      </c>
      <c r="AE56" s="2872">
        <v>5</v>
      </c>
      <c r="AF56" s="2873"/>
      <c r="AG56" s="2873"/>
      <c r="AH56" s="2873"/>
      <c r="AI56" s="2873"/>
      <c r="AJ56" s="2872"/>
      <c r="AK56" s="2872"/>
      <c r="AL56" s="2872"/>
      <c r="AM56" s="2921"/>
      <c r="AN56" s="2860">
        <f t="shared" si="14"/>
        <v>8</v>
      </c>
      <c r="AO56" s="2875">
        <v>1</v>
      </c>
      <c r="AP56" s="2922">
        <v>61</v>
      </c>
      <c r="AQ56" s="2876">
        <f t="shared" si="9"/>
        <v>61</v>
      </c>
      <c r="AR56" s="268">
        <f t="shared" si="10"/>
        <v>7.625</v>
      </c>
    </row>
    <row r="57" spans="1:45" s="254" customFormat="1" ht="11.1" customHeight="1" x14ac:dyDescent="0.25">
      <c r="A57" s="2597">
        <v>51</v>
      </c>
      <c r="B57" s="244"/>
      <c r="C57" s="713" t="s">
        <v>11</v>
      </c>
      <c r="D57" s="2784"/>
      <c r="E57" s="3228"/>
      <c r="F57" s="3229"/>
      <c r="G57" s="2924"/>
      <c r="H57" s="245"/>
      <c r="I57" s="2925"/>
      <c r="J57" s="2926"/>
      <c r="K57" s="2927"/>
      <c r="L57" s="2927"/>
      <c r="M57" s="2927"/>
      <c r="N57" s="2927"/>
      <c r="O57" s="2927"/>
      <c r="P57" s="2927"/>
      <c r="Q57" s="2927"/>
      <c r="R57" s="2927"/>
      <c r="S57" s="2927"/>
      <c r="T57" s="2927"/>
      <c r="U57" s="2927"/>
      <c r="V57" s="2927"/>
      <c r="W57" s="2928"/>
      <c r="X57" s="2929"/>
      <c r="Y57" s="2930"/>
      <c r="Z57" s="2931"/>
      <c r="AA57" s="2932"/>
      <c r="AB57" s="2933"/>
      <c r="AC57" s="2934"/>
      <c r="AD57" s="2935">
        <v>3</v>
      </c>
      <c r="AE57" s="2936">
        <v>2</v>
      </c>
      <c r="AF57" s="2937">
        <v>3</v>
      </c>
      <c r="AG57" s="2937"/>
      <c r="AH57" s="2937"/>
      <c r="AI57" s="2937"/>
      <c r="AJ57" s="2937"/>
      <c r="AK57" s="2936"/>
      <c r="AL57" s="2936"/>
      <c r="AM57" s="2938"/>
      <c r="AN57" s="2939">
        <f t="shared" si="14"/>
        <v>8</v>
      </c>
      <c r="AO57" s="2940"/>
      <c r="AP57" s="2936">
        <v>61</v>
      </c>
      <c r="AQ57" s="272">
        <f t="shared" si="9"/>
        <v>61</v>
      </c>
      <c r="AR57" s="2941">
        <f t="shared" si="10"/>
        <v>7.625</v>
      </c>
    </row>
    <row r="58" spans="1:45" s="254" customFormat="1" ht="11.1" customHeight="1" x14ac:dyDescent="0.25">
      <c r="A58" s="2597">
        <v>52</v>
      </c>
      <c r="B58" s="244"/>
      <c r="C58" s="259" t="s">
        <v>8</v>
      </c>
      <c r="D58" s="2745"/>
      <c r="E58" s="2746"/>
      <c r="F58" s="2951"/>
      <c r="G58" s="273"/>
      <c r="H58" s="2942"/>
      <c r="I58" s="2849"/>
      <c r="J58" s="2850"/>
      <c r="K58" s="2851"/>
      <c r="L58" s="2851"/>
      <c r="M58" s="2851"/>
      <c r="N58" s="2851"/>
      <c r="O58" s="2851"/>
      <c r="P58" s="2851"/>
      <c r="Q58" s="2851"/>
      <c r="R58" s="2851"/>
      <c r="S58" s="2851"/>
      <c r="T58" s="2851"/>
      <c r="U58" s="2851"/>
      <c r="V58" s="2851"/>
      <c r="W58" s="261"/>
      <c r="X58" s="2852"/>
      <c r="Y58" s="2853"/>
      <c r="Z58" s="2854"/>
      <c r="AA58" s="2943"/>
      <c r="AB58" s="2855"/>
      <c r="AC58" s="263"/>
      <c r="AD58" s="2856"/>
      <c r="AE58" s="2857">
        <v>5</v>
      </c>
      <c r="AF58" s="2858"/>
      <c r="AG58" s="2858">
        <v>1</v>
      </c>
      <c r="AH58" s="2858">
        <v>1</v>
      </c>
      <c r="AI58" s="2858"/>
      <c r="AJ58" s="2857"/>
      <c r="AK58" s="2857"/>
      <c r="AL58" s="2857"/>
      <c r="AM58" s="2859"/>
      <c r="AN58" s="2860">
        <f t="shared" si="14"/>
        <v>7</v>
      </c>
      <c r="AO58" s="2944"/>
      <c r="AP58" s="2857">
        <v>34</v>
      </c>
      <c r="AQ58" s="2862">
        <f t="shared" si="9"/>
        <v>34</v>
      </c>
      <c r="AR58" s="264">
        <f t="shared" si="10"/>
        <v>4.8571428571428568</v>
      </c>
    </row>
    <row r="59" spans="1:45" s="254" customFormat="1" ht="11.1" customHeight="1" x14ac:dyDescent="0.25">
      <c r="A59" s="2597">
        <v>53</v>
      </c>
      <c r="B59" s="253"/>
      <c r="C59" s="259" t="s">
        <v>36</v>
      </c>
      <c r="D59" s="2745" t="str">
        <f>ROMAN(AO59,0)</f>
        <v/>
      </c>
      <c r="E59" s="2746"/>
      <c r="F59" s="2951"/>
      <c r="G59" s="260"/>
      <c r="H59" s="2945"/>
      <c r="I59" s="2849"/>
      <c r="J59" s="2850"/>
      <c r="K59" s="2851"/>
      <c r="L59" s="2851"/>
      <c r="M59" s="2851"/>
      <c r="N59" s="2851"/>
      <c r="O59" s="2851"/>
      <c r="P59" s="2851"/>
      <c r="Q59" s="2851"/>
      <c r="R59" s="2851"/>
      <c r="S59" s="2851"/>
      <c r="T59" s="2851"/>
      <c r="U59" s="2851"/>
      <c r="V59" s="2851"/>
      <c r="W59" s="261"/>
      <c r="X59" s="2852"/>
      <c r="Y59" s="2853"/>
      <c r="Z59" s="2854"/>
      <c r="AA59" s="2943"/>
      <c r="AB59" s="2855"/>
      <c r="AC59" s="263"/>
      <c r="AD59" s="2856"/>
      <c r="AE59" s="2857"/>
      <c r="AF59" s="2858">
        <v>1</v>
      </c>
      <c r="AG59" s="2858"/>
      <c r="AH59" s="2858">
        <v>3</v>
      </c>
      <c r="AI59" s="2858">
        <v>2</v>
      </c>
      <c r="AJ59" s="2857"/>
      <c r="AK59" s="2857"/>
      <c r="AL59" s="2857"/>
      <c r="AM59" s="2859"/>
      <c r="AN59" s="2860">
        <f t="shared" si="14"/>
        <v>6</v>
      </c>
      <c r="AO59" s="2944"/>
      <c r="AP59" s="2857">
        <v>29</v>
      </c>
      <c r="AQ59" s="2862">
        <f t="shared" si="9"/>
        <v>29</v>
      </c>
      <c r="AR59" s="236">
        <f t="shared" si="10"/>
        <v>4.833333333333333</v>
      </c>
    </row>
    <row r="60" spans="1:45" s="254" customFormat="1" ht="11.1" customHeight="1" x14ac:dyDescent="0.25">
      <c r="A60" s="2597">
        <v>54</v>
      </c>
      <c r="B60" s="253"/>
      <c r="C60" s="274" t="s">
        <v>224</v>
      </c>
      <c r="D60" s="2946" t="str">
        <f>ROMAN(AO60,0)</f>
        <v>I</v>
      </c>
      <c r="E60" s="2880"/>
      <c r="F60" s="3230"/>
      <c r="G60" s="265"/>
      <c r="H60" s="245"/>
      <c r="I60" s="2864"/>
      <c r="J60" s="2865"/>
      <c r="K60" s="2866"/>
      <c r="L60" s="2904"/>
      <c r="M60" s="2904"/>
      <c r="N60" s="2904"/>
      <c r="O60" s="2904"/>
      <c r="P60" s="2920"/>
      <c r="Q60" s="2866"/>
      <c r="R60" s="2866"/>
      <c r="S60" s="2866"/>
      <c r="T60" s="2866"/>
      <c r="U60" s="2866"/>
      <c r="V60" s="2866"/>
      <c r="W60" s="266"/>
      <c r="X60" s="2867"/>
      <c r="Y60" s="2868"/>
      <c r="Z60" s="2869"/>
      <c r="AA60" s="2870"/>
      <c r="AB60" s="2855"/>
      <c r="AC60" s="267"/>
      <c r="AD60" s="2871"/>
      <c r="AE60" s="2872"/>
      <c r="AF60" s="2872">
        <v>2</v>
      </c>
      <c r="AG60" s="2872">
        <v>4</v>
      </c>
      <c r="AH60" s="2873"/>
      <c r="AI60" s="2873"/>
      <c r="AJ60" s="2872"/>
      <c r="AK60" s="2872"/>
      <c r="AL60" s="2872"/>
      <c r="AM60" s="2874"/>
      <c r="AN60" s="2860">
        <f t="shared" si="14"/>
        <v>6</v>
      </c>
      <c r="AO60" s="2949">
        <v>1</v>
      </c>
      <c r="AP60" s="2872">
        <v>41</v>
      </c>
      <c r="AQ60" s="2950">
        <f t="shared" si="9"/>
        <v>41</v>
      </c>
      <c r="AR60" s="268">
        <f t="shared" si="10"/>
        <v>6.833333333333333</v>
      </c>
    </row>
    <row r="61" spans="1:45" s="254" customFormat="1" ht="11.1" customHeight="1" x14ac:dyDescent="0.25">
      <c r="A61" s="2597">
        <v>55</v>
      </c>
      <c r="B61" s="253"/>
      <c r="C61" s="259" t="s">
        <v>6</v>
      </c>
      <c r="D61" s="2846"/>
      <c r="E61" s="2746"/>
      <c r="F61" s="2951"/>
      <c r="G61" s="271"/>
      <c r="H61" s="245"/>
      <c r="I61" s="2864"/>
      <c r="J61" s="2865"/>
      <c r="K61" s="2866"/>
      <c r="L61" s="2904"/>
      <c r="M61" s="2904"/>
      <c r="N61" s="2904"/>
      <c r="O61" s="2904"/>
      <c r="P61" s="2866"/>
      <c r="Q61" s="2866"/>
      <c r="R61" s="2866"/>
      <c r="S61" s="2866"/>
      <c r="T61" s="2866"/>
      <c r="U61" s="2866"/>
      <c r="V61" s="2866"/>
      <c r="W61" s="266"/>
      <c r="X61" s="2867"/>
      <c r="Y61" s="2868"/>
      <c r="Z61" s="2869"/>
      <c r="AA61" s="2870"/>
      <c r="AB61" s="2855"/>
      <c r="AC61" s="267"/>
      <c r="AD61" s="2871"/>
      <c r="AE61" s="2872">
        <v>5</v>
      </c>
      <c r="AF61" s="2873"/>
      <c r="AG61" s="2873"/>
      <c r="AH61" s="2873"/>
      <c r="AI61" s="2873"/>
      <c r="AJ61" s="2872"/>
      <c r="AK61" s="2872"/>
      <c r="AL61" s="2872"/>
      <c r="AM61" s="2874"/>
      <c r="AN61" s="2860">
        <f t="shared" si="14"/>
        <v>5</v>
      </c>
      <c r="AO61" s="2949"/>
      <c r="AP61" s="2873">
        <v>14</v>
      </c>
      <c r="AQ61" s="2950">
        <f t="shared" si="9"/>
        <v>14</v>
      </c>
      <c r="AR61" s="268">
        <f t="shared" si="10"/>
        <v>2.8</v>
      </c>
    </row>
    <row r="62" spans="1:45" s="254" customFormat="1" ht="11.1" customHeight="1" x14ac:dyDescent="0.25">
      <c r="A62" s="2597">
        <v>56</v>
      </c>
      <c r="B62" s="253"/>
      <c r="C62" s="259" t="s">
        <v>37</v>
      </c>
      <c r="D62" s="2846" t="str">
        <f>ROMAN(AO62,0)</f>
        <v/>
      </c>
      <c r="E62" s="2746"/>
      <c r="F62" s="2951"/>
      <c r="G62" s="265"/>
      <c r="H62" s="245"/>
      <c r="I62" s="2849"/>
      <c r="J62" s="2850"/>
      <c r="K62" s="2851"/>
      <c r="L62" s="2886"/>
      <c r="M62" s="2886"/>
      <c r="N62" s="2886"/>
      <c r="O62" s="2886"/>
      <c r="P62" s="2851"/>
      <c r="Q62" s="2851"/>
      <c r="R62" s="2851"/>
      <c r="S62" s="2851"/>
      <c r="T62" s="2851"/>
      <c r="U62" s="2851"/>
      <c r="V62" s="2851"/>
      <c r="W62" s="261"/>
      <c r="X62" s="2852"/>
      <c r="Y62" s="2636"/>
      <c r="Z62" s="2637"/>
      <c r="AA62" s="262"/>
      <c r="AB62" s="2855"/>
      <c r="AC62" s="267"/>
      <c r="AD62" s="2856"/>
      <c r="AE62" s="2857"/>
      <c r="AF62" s="2858">
        <v>2</v>
      </c>
      <c r="AG62" s="2858">
        <v>1</v>
      </c>
      <c r="AH62" s="2858"/>
      <c r="AI62" s="2858"/>
      <c r="AJ62" s="2857">
        <v>1</v>
      </c>
      <c r="AK62" s="2857"/>
      <c r="AL62" s="2857"/>
      <c r="AM62" s="2859"/>
      <c r="AN62" s="2860">
        <f t="shared" si="14"/>
        <v>4</v>
      </c>
      <c r="AO62" s="2944"/>
      <c r="AP62" s="2858">
        <v>28</v>
      </c>
      <c r="AQ62" s="2862">
        <f t="shared" si="9"/>
        <v>28</v>
      </c>
      <c r="AR62" s="268">
        <f t="shared" si="10"/>
        <v>7</v>
      </c>
    </row>
    <row r="63" spans="1:45" s="254" customFormat="1" ht="11.1" customHeight="1" x14ac:dyDescent="0.25">
      <c r="A63" s="2597">
        <v>57</v>
      </c>
      <c r="B63" s="244"/>
      <c r="C63" s="259" t="s">
        <v>63</v>
      </c>
      <c r="D63" s="2846" t="str">
        <f>ROMAN(AO63,0)</f>
        <v/>
      </c>
      <c r="E63" s="2746"/>
      <c r="F63" s="2951"/>
      <c r="G63" s="275"/>
      <c r="H63" s="245"/>
      <c r="I63" s="2849"/>
      <c r="J63" s="2850"/>
      <c r="K63" s="2851"/>
      <c r="L63" s="2886"/>
      <c r="M63" s="2886"/>
      <c r="N63" s="2886"/>
      <c r="O63" s="2886"/>
      <c r="P63" s="2851"/>
      <c r="Q63" s="2851"/>
      <c r="R63" s="2851"/>
      <c r="S63" s="2851"/>
      <c r="T63" s="2851"/>
      <c r="U63" s="2851"/>
      <c r="V63" s="2851"/>
      <c r="W63" s="261"/>
      <c r="X63" s="2852"/>
      <c r="Y63" s="2636"/>
      <c r="Z63" s="2637"/>
      <c r="AA63" s="262"/>
      <c r="AB63" s="2855"/>
      <c r="AC63" s="263"/>
      <c r="AD63" s="2856"/>
      <c r="AE63" s="2857"/>
      <c r="AF63" s="2858"/>
      <c r="AG63" s="2858">
        <v>2</v>
      </c>
      <c r="AH63" s="2858">
        <v>1</v>
      </c>
      <c r="AI63" s="2858"/>
      <c r="AJ63" s="2857">
        <v>1</v>
      </c>
      <c r="AK63" s="2857"/>
      <c r="AL63" s="2857"/>
      <c r="AM63" s="2859"/>
      <c r="AN63" s="2860">
        <f t="shared" si="14"/>
        <v>4</v>
      </c>
      <c r="AO63" s="2944"/>
      <c r="AP63" s="2858">
        <v>7</v>
      </c>
      <c r="AQ63" s="2862">
        <f t="shared" si="9"/>
        <v>7</v>
      </c>
      <c r="AR63" s="236">
        <f t="shared" si="10"/>
        <v>1.75</v>
      </c>
    </row>
    <row r="64" spans="1:45" s="254" customFormat="1" ht="11.1" customHeight="1" x14ac:dyDescent="0.25">
      <c r="A64" s="2597">
        <v>58</v>
      </c>
      <c r="B64" s="253"/>
      <c r="C64" s="269" t="s">
        <v>144</v>
      </c>
      <c r="D64" s="2917" t="str">
        <f>ROMAN(AO64,0)</f>
        <v>I</v>
      </c>
      <c r="E64" s="3227"/>
      <c r="F64" s="2881"/>
      <c r="G64" s="255"/>
      <c r="H64" s="2952"/>
      <c r="I64" s="2849"/>
      <c r="J64" s="2850"/>
      <c r="K64" s="2851"/>
      <c r="L64" s="2851"/>
      <c r="M64" s="2851"/>
      <c r="N64" s="2851"/>
      <c r="O64" s="2851"/>
      <c r="P64" s="2851"/>
      <c r="Q64" s="2851"/>
      <c r="R64" s="2851"/>
      <c r="S64" s="2851"/>
      <c r="T64" s="2851"/>
      <c r="U64" s="2851"/>
      <c r="V64" s="2851"/>
      <c r="W64" s="270"/>
      <c r="X64" s="2852"/>
      <c r="Y64" s="2636"/>
      <c r="Z64" s="2637"/>
      <c r="AA64" s="241"/>
      <c r="AB64" s="2638"/>
      <c r="AC64" s="242"/>
      <c r="AD64" s="2856"/>
      <c r="AE64" s="2857"/>
      <c r="AF64" s="2858"/>
      <c r="AG64" s="2858">
        <v>1</v>
      </c>
      <c r="AH64" s="2858">
        <v>1</v>
      </c>
      <c r="AI64" s="2858">
        <v>1</v>
      </c>
      <c r="AJ64" s="2857"/>
      <c r="AK64" s="2857"/>
      <c r="AL64" s="2857"/>
      <c r="AM64" s="2859"/>
      <c r="AN64" s="2860">
        <f t="shared" si="14"/>
        <v>3</v>
      </c>
      <c r="AO64" s="2944">
        <v>1</v>
      </c>
      <c r="AP64" s="2858">
        <v>19</v>
      </c>
      <c r="AQ64" s="2862">
        <f t="shared" si="9"/>
        <v>19</v>
      </c>
      <c r="AR64" s="236">
        <f t="shared" si="10"/>
        <v>6.333333333333333</v>
      </c>
    </row>
    <row r="65" spans="1:45" s="254" customFormat="1" ht="11.1" customHeight="1" x14ac:dyDescent="0.25">
      <c r="A65" s="2597">
        <v>59</v>
      </c>
      <c r="B65" s="253"/>
      <c r="C65" s="2953" t="s">
        <v>749</v>
      </c>
      <c r="D65" s="2954" t="str">
        <f>ROMAN(AO65,0)</f>
        <v>I</v>
      </c>
      <c r="E65" s="3231"/>
      <c r="F65" s="3232"/>
      <c r="G65" s="258"/>
      <c r="H65" s="238"/>
      <c r="I65" s="2834"/>
      <c r="J65" s="2835"/>
      <c r="K65" s="2836"/>
      <c r="L65" s="2957"/>
      <c r="M65" s="2957"/>
      <c r="N65" s="2957"/>
      <c r="O65" s="2957"/>
      <c r="P65" s="2836"/>
      <c r="Q65" s="2836"/>
      <c r="R65" s="2836"/>
      <c r="S65" s="2836"/>
      <c r="T65" s="2836"/>
      <c r="U65" s="2836"/>
      <c r="V65" s="2836"/>
      <c r="W65" s="276"/>
      <c r="X65" s="2958"/>
      <c r="Y65" s="2959"/>
      <c r="Z65" s="2960"/>
      <c r="AA65" s="939"/>
      <c r="AB65" s="2961"/>
      <c r="AC65" s="941"/>
      <c r="AD65" s="2839">
        <v>1</v>
      </c>
      <c r="AE65" s="2840"/>
      <c r="AF65" s="2841"/>
      <c r="AG65" s="2841">
        <v>1</v>
      </c>
      <c r="AH65" s="2841">
        <v>1</v>
      </c>
      <c r="AI65" s="2841"/>
      <c r="AJ65" s="2840"/>
      <c r="AK65" s="2840"/>
      <c r="AL65" s="2840"/>
      <c r="AM65" s="2842"/>
      <c r="AN65" s="2843">
        <f t="shared" si="14"/>
        <v>3</v>
      </c>
      <c r="AO65" s="2962">
        <v>1</v>
      </c>
      <c r="AP65" s="2841">
        <v>23</v>
      </c>
      <c r="AQ65" s="2845">
        <f t="shared" si="9"/>
        <v>23</v>
      </c>
      <c r="AR65" s="2963">
        <f t="shared" si="10"/>
        <v>7.666666666666667</v>
      </c>
    </row>
    <row r="66" spans="1:45" s="254" customFormat="1" ht="11.1" customHeight="1" x14ac:dyDescent="0.25">
      <c r="A66" s="2597">
        <v>60</v>
      </c>
      <c r="B66" s="253"/>
      <c r="C66" s="259" t="s">
        <v>31</v>
      </c>
      <c r="D66" s="2745"/>
      <c r="E66" s="2746"/>
      <c r="F66" s="2951"/>
      <c r="G66" s="277"/>
      <c r="H66" s="245"/>
      <c r="I66" s="2849"/>
      <c r="J66" s="2850"/>
      <c r="K66" s="2964"/>
      <c r="L66" s="2965"/>
      <c r="M66" s="2886"/>
      <c r="N66" s="2965"/>
      <c r="O66" s="2965"/>
      <c r="P66" s="2964"/>
      <c r="Q66" s="2964"/>
      <c r="R66" s="2851"/>
      <c r="S66" s="2964"/>
      <c r="T66" s="2851"/>
      <c r="U66" s="2851"/>
      <c r="V66" s="2851"/>
      <c r="W66" s="261"/>
      <c r="X66" s="2852"/>
      <c r="Y66" s="2853"/>
      <c r="Z66" s="2854"/>
      <c r="AA66" s="2943"/>
      <c r="AB66" s="2855"/>
      <c r="AC66" s="263"/>
      <c r="AD66" s="2856"/>
      <c r="AE66" s="2857">
        <v>2</v>
      </c>
      <c r="AF66" s="2858"/>
      <c r="AG66" s="2858"/>
      <c r="AH66" s="2858">
        <v>1</v>
      </c>
      <c r="AI66" s="2858"/>
      <c r="AJ66" s="2857"/>
      <c r="AK66" s="2857"/>
      <c r="AL66" s="2857"/>
      <c r="AM66" s="2859"/>
      <c r="AN66" s="2860">
        <f t="shared" si="14"/>
        <v>3</v>
      </c>
      <c r="AO66" s="2944"/>
      <c r="AP66" s="2858">
        <v>16</v>
      </c>
      <c r="AQ66" s="2862">
        <f t="shared" si="9"/>
        <v>16</v>
      </c>
      <c r="AR66" s="264">
        <f t="shared" si="10"/>
        <v>5.333333333333333</v>
      </c>
    </row>
    <row r="67" spans="1:45" s="254" customFormat="1" ht="11.1" customHeight="1" x14ac:dyDescent="0.25">
      <c r="A67" s="2597">
        <v>61</v>
      </c>
      <c r="B67" s="253"/>
      <c r="C67" s="259" t="s">
        <v>60</v>
      </c>
      <c r="D67" s="2745"/>
      <c r="E67" s="2746"/>
      <c r="F67" s="2951"/>
      <c r="G67" s="265"/>
      <c r="H67" s="245"/>
      <c r="I67" s="2864"/>
      <c r="J67" s="2865"/>
      <c r="K67" s="2966"/>
      <c r="L67" s="2965"/>
      <c r="M67" s="2904"/>
      <c r="N67" s="2967"/>
      <c r="O67" s="2967"/>
      <c r="P67" s="2966"/>
      <c r="Q67" s="2966"/>
      <c r="R67" s="2966"/>
      <c r="S67" s="2966"/>
      <c r="T67" s="2966"/>
      <c r="U67" s="2966"/>
      <c r="V67" s="2966"/>
      <c r="W67" s="266"/>
      <c r="X67" s="2867"/>
      <c r="Y67" s="2868"/>
      <c r="Z67" s="2869"/>
      <c r="AA67" s="2870"/>
      <c r="AB67" s="2855"/>
      <c r="AC67" s="267"/>
      <c r="AD67" s="2871"/>
      <c r="AE67" s="2872"/>
      <c r="AF67" s="2873"/>
      <c r="AG67" s="2873">
        <v>3</v>
      </c>
      <c r="AH67" s="2873"/>
      <c r="AI67" s="2873"/>
      <c r="AJ67" s="2872"/>
      <c r="AK67" s="2872"/>
      <c r="AL67" s="2872"/>
      <c r="AM67" s="2874"/>
      <c r="AN67" s="2860">
        <f t="shared" si="14"/>
        <v>3</v>
      </c>
      <c r="AO67" s="2949"/>
      <c r="AP67" s="2873">
        <v>11</v>
      </c>
      <c r="AQ67" s="2950">
        <f t="shared" si="9"/>
        <v>11</v>
      </c>
      <c r="AR67" s="268">
        <f t="shared" si="10"/>
        <v>3.6666666666666665</v>
      </c>
    </row>
    <row r="68" spans="1:45" s="254" customFormat="1" ht="11.1" customHeight="1" x14ac:dyDescent="0.25">
      <c r="A68" s="2597">
        <v>62</v>
      </c>
      <c r="B68" s="253"/>
      <c r="C68" s="259" t="s">
        <v>5</v>
      </c>
      <c r="D68" s="2745"/>
      <c r="E68" s="2746"/>
      <c r="F68" s="2951"/>
      <c r="G68" s="271"/>
      <c r="H68" s="245"/>
      <c r="I68" s="2864"/>
      <c r="J68" s="2865"/>
      <c r="K68" s="2966"/>
      <c r="L68" s="2965"/>
      <c r="M68" s="2904"/>
      <c r="N68" s="2967"/>
      <c r="O68" s="2967"/>
      <c r="P68" s="2966"/>
      <c r="Q68" s="2966"/>
      <c r="R68" s="2866"/>
      <c r="S68" s="2966"/>
      <c r="T68" s="2866"/>
      <c r="U68" s="2866"/>
      <c r="V68" s="2866"/>
      <c r="W68" s="266"/>
      <c r="X68" s="2867"/>
      <c r="Y68" s="2868"/>
      <c r="Z68" s="2869"/>
      <c r="AA68" s="2870"/>
      <c r="AB68" s="2855"/>
      <c r="AC68" s="267"/>
      <c r="AD68" s="2871">
        <v>1</v>
      </c>
      <c r="AE68" s="2872">
        <v>2</v>
      </c>
      <c r="AF68" s="2873"/>
      <c r="AG68" s="2873"/>
      <c r="AH68" s="2873"/>
      <c r="AI68" s="2873"/>
      <c r="AJ68" s="2872"/>
      <c r="AK68" s="2872"/>
      <c r="AL68" s="2872"/>
      <c r="AM68" s="2874"/>
      <c r="AN68" s="2860">
        <f t="shared" si="14"/>
        <v>3</v>
      </c>
      <c r="AO68" s="2949"/>
      <c r="AP68" s="2873">
        <v>8</v>
      </c>
      <c r="AQ68" s="2950">
        <f t="shared" si="9"/>
        <v>8</v>
      </c>
      <c r="AR68" s="268">
        <f t="shared" si="10"/>
        <v>2.6666666666666665</v>
      </c>
    </row>
    <row r="69" spans="1:45" s="254" customFormat="1" ht="11.1" customHeight="1" x14ac:dyDescent="0.25">
      <c r="A69" s="2597">
        <v>63</v>
      </c>
      <c r="B69" s="253"/>
      <c r="C69" s="259" t="s">
        <v>160</v>
      </c>
      <c r="D69" s="2745" t="str">
        <f>ROMAN(AO69,0)</f>
        <v/>
      </c>
      <c r="E69" s="2746"/>
      <c r="F69" s="2951"/>
      <c r="G69" s="265"/>
      <c r="H69" s="238"/>
      <c r="I69" s="2849"/>
      <c r="J69" s="2850"/>
      <c r="K69" s="2964"/>
      <c r="L69" s="2965"/>
      <c r="M69" s="2886"/>
      <c r="N69" s="2965"/>
      <c r="O69" s="2965"/>
      <c r="P69" s="2964"/>
      <c r="Q69" s="2964"/>
      <c r="R69" s="2851"/>
      <c r="S69" s="2964"/>
      <c r="T69" s="2851"/>
      <c r="U69" s="2851"/>
      <c r="V69" s="2851"/>
      <c r="W69" s="261"/>
      <c r="X69" s="2852"/>
      <c r="Y69" s="2636"/>
      <c r="Z69" s="2637"/>
      <c r="AA69" s="262"/>
      <c r="AB69" s="2968"/>
      <c r="AC69" s="242"/>
      <c r="AD69" s="2856"/>
      <c r="AE69" s="2857"/>
      <c r="AF69" s="2858"/>
      <c r="AG69" s="2858"/>
      <c r="AH69" s="2858"/>
      <c r="AI69" s="2858"/>
      <c r="AJ69" s="2857">
        <v>2</v>
      </c>
      <c r="AK69" s="2857"/>
      <c r="AL69" s="2857"/>
      <c r="AM69" s="2859"/>
      <c r="AN69" s="2860">
        <f t="shared" si="14"/>
        <v>2</v>
      </c>
      <c r="AO69" s="2944"/>
      <c r="AP69" s="2858">
        <v>6</v>
      </c>
      <c r="AQ69" s="2862">
        <f t="shared" si="9"/>
        <v>6</v>
      </c>
      <c r="AR69" s="236">
        <f t="shared" si="10"/>
        <v>3</v>
      </c>
    </row>
    <row r="70" spans="1:45" s="254" customFormat="1" ht="11.1" customHeight="1" x14ac:dyDescent="0.25">
      <c r="A70" s="2597">
        <v>64</v>
      </c>
      <c r="B70" s="253"/>
      <c r="C70" s="259" t="s">
        <v>149</v>
      </c>
      <c r="D70" s="2745" t="str">
        <f>ROMAN(AO70,0)</f>
        <v/>
      </c>
      <c r="E70" s="2746"/>
      <c r="F70" s="2951"/>
      <c r="G70" s="938"/>
      <c r="H70" s="2969"/>
      <c r="I70" s="2849"/>
      <c r="J70" s="2850"/>
      <c r="K70" s="2964"/>
      <c r="L70" s="2965"/>
      <c r="M70" s="2886"/>
      <c r="N70" s="2965"/>
      <c r="O70" s="2965"/>
      <c r="P70" s="2964"/>
      <c r="Q70" s="2964"/>
      <c r="R70" s="2964"/>
      <c r="S70" s="2964"/>
      <c r="T70" s="2851"/>
      <c r="U70" s="2964"/>
      <c r="V70" s="2964"/>
      <c r="W70" s="261"/>
      <c r="X70" s="2852"/>
      <c r="Y70" s="2636"/>
      <c r="Z70" s="2637"/>
      <c r="AA70" s="262"/>
      <c r="AB70" s="2855"/>
      <c r="AC70" s="263"/>
      <c r="AD70" s="2856"/>
      <c r="AE70" s="2857"/>
      <c r="AF70" s="2858"/>
      <c r="AG70" s="2858"/>
      <c r="AH70" s="2858"/>
      <c r="AI70" s="2858"/>
      <c r="AJ70" s="2857">
        <v>2</v>
      </c>
      <c r="AK70" s="2857"/>
      <c r="AL70" s="2857"/>
      <c r="AM70" s="2859"/>
      <c r="AN70" s="2860">
        <f t="shared" si="14"/>
        <v>2</v>
      </c>
      <c r="AO70" s="2944"/>
      <c r="AP70" s="2858">
        <v>5</v>
      </c>
      <c r="AQ70" s="2862">
        <f t="shared" si="9"/>
        <v>5</v>
      </c>
      <c r="AR70" s="236">
        <f t="shared" si="10"/>
        <v>2.5</v>
      </c>
      <c r="AS70" s="212"/>
    </row>
    <row r="71" spans="1:45" s="254" customFormat="1" ht="11.1" customHeight="1" x14ac:dyDescent="0.25">
      <c r="A71" s="2597">
        <v>65</v>
      </c>
      <c r="B71" s="253"/>
      <c r="C71" s="259" t="s">
        <v>65</v>
      </c>
      <c r="D71" s="2745" t="str">
        <f>ROMAN(AO71,0)</f>
        <v/>
      </c>
      <c r="E71" s="2746"/>
      <c r="F71" s="2951"/>
      <c r="G71" s="258"/>
      <c r="H71" s="238"/>
      <c r="I71" s="2834"/>
      <c r="J71" s="2851"/>
      <c r="K71" s="2970"/>
      <c r="L71" s="2965"/>
      <c r="M71" s="2886"/>
      <c r="N71" s="2965"/>
      <c r="O71" s="2965"/>
      <c r="P71" s="2836"/>
      <c r="Q71" s="2970"/>
      <c r="R71" s="2970"/>
      <c r="S71" s="2970"/>
      <c r="T71" s="2970"/>
      <c r="U71" s="2970"/>
      <c r="V71" s="2970"/>
      <c r="W71" s="276"/>
      <c r="X71" s="2852"/>
      <c r="Y71" s="2636"/>
      <c r="Z71" s="2637"/>
      <c r="AA71" s="2943"/>
      <c r="AB71" s="2855"/>
      <c r="AC71" s="263"/>
      <c r="AD71" s="2839"/>
      <c r="AE71" s="2840"/>
      <c r="AF71" s="2841"/>
      <c r="AG71" s="2858"/>
      <c r="AH71" s="2858">
        <v>1</v>
      </c>
      <c r="AI71" s="2858"/>
      <c r="AJ71" s="2857">
        <v>1</v>
      </c>
      <c r="AK71" s="2857"/>
      <c r="AL71" s="2857"/>
      <c r="AM71" s="2859"/>
      <c r="AN71" s="2860">
        <f t="shared" si="14"/>
        <v>2</v>
      </c>
      <c r="AO71" s="2962"/>
      <c r="AP71" s="2858">
        <v>10</v>
      </c>
      <c r="AQ71" s="2862">
        <f t="shared" ref="AQ71:AQ100" si="15">AP71+X71</f>
        <v>10</v>
      </c>
      <c r="AR71" s="236">
        <f t="shared" ref="AR71:AR100" si="16">AQ71/AN71</f>
        <v>5</v>
      </c>
    </row>
    <row r="72" spans="1:45" s="212" customFormat="1" ht="11.1" customHeight="1" x14ac:dyDescent="0.25">
      <c r="A72" s="2597">
        <v>66</v>
      </c>
      <c r="B72" s="253"/>
      <c r="C72" s="278" t="s">
        <v>83</v>
      </c>
      <c r="D72" s="2745" t="str">
        <f>ROMAN(AO72,0)</f>
        <v/>
      </c>
      <c r="E72" s="3122"/>
      <c r="F72" s="3233"/>
      <c r="G72" s="716"/>
      <c r="H72" s="238"/>
      <c r="I72" s="2973"/>
      <c r="J72" s="2886"/>
      <c r="K72" s="2974"/>
      <c r="L72" s="2965"/>
      <c r="M72" s="2886"/>
      <c r="N72" s="2965"/>
      <c r="O72" s="2965"/>
      <c r="P72" s="2886"/>
      <c r="Q72" s="2974"/>
      <c r="R72" s="2974"/>
      <c r="S72" s="2974"/>
      <c r="T72" s="2974"/>
      <c r="U72" s="2974"/>
      <c r="V72" s="2974"/>
      <c r="W72" s="721"/>
      <c r="X72" s="2887"/>
      <c r="Y72" s="2888"/>
      <c r="Z72" s="2889"/>
      <c r="AA72" s="2975"/>
      <c r="AB72" s="2890"/>
      <c r="AC72" s="805"/>
      <c r="AD72" s="2891"/>
      <c r="AE72" s="2892"/>
      <c r="AF72" s="2892"/>
      <c r="AG72" s="2892"/>
      <c r="AH72" s="2892">
        <v>1</v>
      </c>
      <c r="AI72" s="2893">
        <v>1</v>
      </c>
      <c r="AJ72" s="2892"/>
      <c r="AK72" s="2892"/>
      <c r="AL72" s="2892"/>
      <c r="AM72" s="2894"/>
      <c r="AN72" s="2860">
        <f t="shared" si="14"/>
        <v>2</v>
      </c>
      <c r="AO72" s="2976"/>
      <c r="AP72" s="2893">
        <v>7</v>
      </c>
      <c r="AQ72" s="2977">
        <f t="shared" si="15"/>
        <v>7</v>
      </c>
      <c r="AR72" s="236">
        <f t="shared" si="16"/>
        <v>3.5</v>
      </c>
    </row>
    <row r="73" spans="1:45" s="212" customFormat="1" ht="11.1" customHeight="1" x14ac:dyDescent="0.25">
      <c r="A73" s="2597">
        <v>67</v>
      </c>
      <c r="B73" s="244"/>
      <c r="C73" s="788" t="s">
        <v>143</v>
      </c>
      <c r="D73" s="2917" t="str">
        <f>ROMAN(AO73,0)</f>
        <v>I</v>
      </c>
      <c r="E73" s="3223"/>
      <c r="F73" s="3224"/>
      <c r="G73" s="2978"/>
      <c r="H73" s="238"/>
      <c r="I73" s="2884"/>
      <c r="J73" s="2886"/>
      <c r="K73" s="2965"/>
      <c r="L73" s="2965"/>
      <c r="M73" s="2965"/>
      <c r="N73" s="2965"/>
      <c r="O73" s="2965"/>
      <c r="P73" s="2965"/>
      <c r="Q73" s="2965"/>
      <c r="R73" s="2965"/>
      <c r="S73" s="2965"/>
      <c r="T73" s="2965"/>
      <c r="U73" s="2965"/>
      <c r="V73" s="2965"/>
      <c r="W73" s="2979"/>
      <c r="X73" s="2887"/>
      <c r="Y73" s="2888"/>
      <c r="Z73" s="2889"/>
      <c r="AA73" s="682"/>
      <c r="AB73" s="2890"/>
      <c r="AC73" s="805"/>
      <c r="AD73" s="2891"/>
      <c r="AE73" s="2892"/>
      <c r="AF73" s="2893"/>
      <c r="AG73" s="2893">
        <v>1</v>
      </c>
      <c r="AH73" s="2893">
        <v>1</v>
      </c>
      <c r="AI73" s="2893"/>
      <c r="AJ73" s="2892"/>
      <c r="AK73" s="2892"/>
      <c r="AL73" s="2892"/>
      <c r="AM73" s="2894"/>
      <c r="AN73" s="2860">
        <f t="shared" si="14"/>
        <v>2</v>
      </c>
      <c r="AO73" s="2980">
        <v>1</v>
      </c>
      <c r="AP73" s="2893">
        <v>19</v>
      </c>
      <c r="AQ73" s="2977">
        <f t="shared" si="15"/>
        <v>19</v>
      </c>
      <c r="AR73" s="264">
        <f t="shared" si="16"/>
        <v>9.5</v>
      </c>
    </row>
    <row r="74" spans="1:45" s="212" customFormat="1" ht="11.1" customHeight="1" x14ac:dyDescent="0.25">
      <c r="A74" s="2597">
        <v>68</v>
      </c>
      <c r="B74" s="253"/>
      <c r="C74" s="787" t="s">
        <v>55</v>
      </c>
      <c r="D74" s="2846"/>
      <c r="E74" s="3234"/>
      <c r="F74" s="3235"/>
      <c r="G74" s="792"/>
      <c r="H74" s="238"/>
      <c r="I74" s="2983"/>
      <c r="J74" s="2984"/>
      <c r="K74" s="2985"/>
      <c r="L74" s="2985"/>
      <c r="M74" s="2986"/>
      <c r="N74" s="2986"/>
      <c r="O74" s="2965"/>
      <c r="P74" s="2985"/>
      <c r="Q74" s="2985"/>
      <c r="R74" s="2985"/>
      <c r="S74" s="2985"/>
      <c r="T74" s="2985"/>
      <c r="U74" s="2985"/>
      <c r="V74" s="2985"/>
      <c r="W74" s="722"/>
      <c r="X74" s="2987"/>
      <c r="Y74" s="2988"/>
      <c r="Z74" s="2989"/>
      <c r="AA74" s="2990"/>
      <c r="AB74" s="2991"/>
      <c r="AC74" s="724"/>
      <c r="AD74" s="2992"/>
      <c r="AE74" s="2993"/>
      <c r="AF74" s="2994"/>
      <c r="AG74" s="2994">
        <v>2</v>
      </c>
      <c r="AH74" s="2994"/>
      <c r="AI74" s="2994"/>
      <c r="AJ74" s="2993"/>
      <c r="AK74" s="2993"/>
      <c r="AL74" s="2993"/>
      <c r="AM74" s="2995"/>
      <c r="AN74" s="2860">
        <f t="shared" si="14"/>
        <v>2</v>
      </c>
      <c r="AO74" s="2996"/>
      <c r="AP74" s="2994">
        <v>8</v>
      </c>
      <c r="AQ74" s="2997">
        <f t="shared" si="15"/>
        <v>8</v>
      </c>
      <c r="AR74" s="2916">
        <f t="shared" si="16"/>
        <v>4</v>
      </c>
    </row>
    <row r="75" spans="1:45" s="212" customFormat="1" ht="11.1" customHeight="1" x14ac:dyDescent="0.25">
      <c r="A75" s="2597">
        <v>69</v>
      </c>
      <c r="B75" s="253"/>
      <c r="C75" s="259" t="s">
        <v>51</v>
      </c>
      <c r="D75" s="2745"/>
      <c r="E75" s="2746"/>
      <c r="F75" s="2951"/>
      <c r="G75" s="271"/>
      <c r="H75" s="238"/>
      <c r="I75" s="2864"/>
      <c r="J75" s="2866"/>
      <c r="K75" s="2966"/>
      <c r="L75" s="2966"/>
      <c r="M75" s="2966"/>
      <c r="N75" s="2966"/>
      <c r="O75" s="2965"/>
      <c r="P75" s="2966"/>
      <c r="Q75" s="2966"/>
      <c r="R75" s="2966"/>
      <c r="S75" s="2966"/>
      <c r="T75" s="2966"/>
      <c r="U75" s="2966"/>
      <c r="V75" s="2966"/>
      <c r="W75" s="266"/>
      <c r="X75" s="2867"/>
      <c r="Y75" s="2868"/>
      <c r="Z75" s="2869"/>
      <c r="AA75" s="2870"/>
      <c r="AB75" s="2855"/>
      <c r="AC75" s="267"/>
      <c r="AD75" s="2871">
        <v>2</v>
      </c>
      <c r="AE75" s="2872"/>
      <c r="AF75" s="2873"/>
      <c r="AG75" s="2873"/>
      <c r="AH75" s="2873"/>
      <c r="AI75" s="2873"/>
      <c r="AJ75" s="2872"/>
      <c r="AK75" s="2872"/>
      <c r="AL75" s="2872"/>
      <c r="AM75" s="2874"/>
      <c r="AN75" s="2860">
        <f t="shared" si="14"/>
        <v>2</v>
      </c>
      <c r="AO75" s="2949"/>
      <c r="AP75" s="2873">
        <v>8</v>
      </c>
      <c r="AQ75" s="2950">
        <f t="shared" si="15"/>
        <v>8</v>
      </c>
      <c r="AR75" s="268">
        <f t="shared" si="16"/>
        <v>4</v>
      </c>
    </row>
    <row r="76" spans="1:45" s="212" customFormat="1" ht="11.1" customHeight="1" x14ac:dyDescent="0.25">
      <c r="A76" s="2597">
        <v>70</v>
      </c>
      <c r="B76" s="253"/>
      <c r="C76" s="2998" t="s">
        <v>222</v>
      </c>
      <c r="D76" s="2999" t="str">
        <f t="shared" ref="D76:D82" si="17">ROMAN(AO76,0)</f>
        <v>I</v>
      </c>
      <c r="E76" s="3236"/>
      <c r="F76" s="3237"/>
      <c r="G76" s="258"/>
      <c r="H76" s="238"/>
      <c r="I76" s="2864"/>
      <c r="J76" s="2866"/>
      <c r="K76" s="2966"/>
      <c r="L76" s="2966"/>
      <c r="M76" s="2966"/>
      <c r="N76" s="2966"/>
      <c r="O76" s="2965"/>
      <c r="P76" s="2966"/>
      <c r="Q76" s="2966"/>
      <c r="R76" s="2966"/>
      <c r="S76" s="2966"/>
      <c r="T76" s="2966"/>
      <c r="U76" s="2966"/>
      <c r="V76" s="2966"/>
      <c r="W76" s="266"/>
      <c r="X76" s="2867"/>
      <c r="Y76" s="2868"/>
      <c r="Z76" s="2869"/>
      <c r="AA76" s="2870"/>
      <c r="AB76" s="2855"/>
      <c r="AC76" s="267"/>
      <c r="AD76" s="2839"/>
      <c r="AE76" s="2840"/>
      <c r="AF76" s="2841"/>
      <c r="AG76" s="2841"/>
      <c r="AH76" s="2841"/>
      <c r="AI76" s="2841"/>
      <c r="AJ76" s="2840"/>
      <c r="AK76" s="2840">
        <v>1</v>
      </c>
      <c r="AL76" s="2840"/>
      <c r="AM76" s="2842"/>
      <c r="AN76" s="2843">
        <f t="shared" si="14"/>
        <v>1</v>
      </c>
      <c r="AO76" s="2962">
        <v>1</v>
      </c>
      <c r="AP76" s="2841">
        <v>12</v>
      </c>
      <c r="AQ76" s="2845">
        <f t="shared" si="15"/>
        <v>12</v>
      </c>
      <c r="AR76" s="835">
        <f t="shared" si="16"/>
        <v>12</v>
      </c>
    </row>
    <row r="77" spans="1:45" s="212" customFormat="1" ht="11.1" customHeight="1" x14ac:dyDescent="0.25">
      <c r="A77" s="2597">
        <v>71</v>
      </c>
      <c r="B77" s="237"/>
      <c r="C77" s="259" t="s">
        <v>167</v>
      </c>
      <c r="D77" s="2846" t="str">
        <f t="shared" si="17"/>
        <v/>
      </c>
      <c r="E77" s="2746"/>
      <c r="F77" s="2951"/>
      <c r="G77" s="279"/>
      <c r="H77" s="238"/>
      <c r="I77" s="3002"/>
      <c r="J77" s="3003"/>
      <c r="K77" s="3004"/>
      <c r="L77" s="3004"/>
      <c r="M77" s="3003"/>
      <c r="N77" s="3004"/>
      <c r="O77" s="3004"/>
      <c r="P77" s="3005"/>
      <c r="Q77" s="3005"/>
      <c r="R77" s="3004"/>
      <c r="S77" s="3004"/>
      <c r="T77" s="3004"/>
      <c r="U77" s="3004"/>
      <c r="V77" s="3004"/>
      <c r="W77" s="280"/>
      <c r="X77" s="3006"/>
      <c r="Y77" s="3007"/>
      <c r="Z77" s="3008"/>
      <c r="AA77" s="262"/>
      <c r="AB77" s="2968"/>
      <c r="AC77" s="281"/>
      <c r="AD77" s="3009"/>
      <c r="AE77" s="3010"/>
      <c r="AF77" s="3011"/>
      <c r="AG77" s="3011"/>
      <c r="AH77" s="3011"/>
      <c r="AI77" s="3011"/>
      <c r="AJ77" s="3010">
        <v>1</v>
      </c>
      <c r="AK77" s="3010"/>
      <c r="AL77" s="3010"/>
      <c r="AM77" s="3012"/>
      <c r="AN77" s="3013">
        <f t="shared" si="14"/>
        <v>1</v>
      </c>
      <c r="AO77" s="3014"/>
      <c r="AP77" s="3011">
        <v>10</v>
      </c>
      <c r="AQ77" s="3011">
        <f t="shared" si="15"/>
        <v>10</v>
      </c>
      <c r="AR77" s="282">
        <f t="shared" si="16"/>
        <v>10</v>
      </c>
    </row>
    <row r="78" spans="1:45" s="212" customFormat="1" ht="11.1" customHeight="1" x14ac:dyDescent="0.25">
      <c r="A78" s="2597">
        <v>72</v>
      </c>
      <c r="B78" s="237"/>
      <c r="C78" s="259" t="s">
        <v>168</v>
      </c>
      <c r="D78" s="2846" t="str">
        <f t="shared" si="17"/>
        <v/>
      </c>
      <c r="E78" s="2746"/>
      <c r="F78" s="2951"/>
      <c r="G78" s="279"/>
      <c r="H78" s="238"/>
      <c r="I78" s="3002"/>
      <c r="J78" s="3003"/>
      <c r="K78" s="3004"/>
      <c r="L78" s="3004"/>
      <c r="M78" s="3003"/>
      <c r="N78" s="3004"/>
      <c r="O78" s="3004"/>
      <c r="P78" s="3005"/>
      <c r="Q78" s="3005"/>
      <c r="R78" s="3004"/>
      <c r="S78" s="3004"/>
      <c r="T78" s="3004"/>
      <c r="U78" s="3004"/>
      <c r="V78" s="3004"/>
      <c r="W78" s="280"/>
      <c r="X78" s="3006"/>
      <c r="Y78" s="3007"/>
      <c r="Z78" s="3008"/>
      <c r="AA78" s="262"/>
      <c r="AB78" s="2968"/>
      <c r="AC78" s="281"/>
      <c r="AD78" s="3009"/>
      <c r="AE78" s="3010"/>
      <c r="AF78" s="3011"/>
      <c r="AG78" s="3011"/>
      <c r="AH78" s="3011"/>
      <c r="AI78" s="3011"/>
      <c r="AJ78" s="3010">
        <v>1</v>
      </c>
      <c r="AK78" s="3010"/>
      <c r="AL78" s="3010"/>
      <c r="AM78" s="3012"/>
      <c r="AN78" s="3013">
        <f t="shared" si="14"/>
        <v>1</v>
      </c>
      <c r="AO78" s="3014"/>
      <c r="AP78" s="3011">
        <v>7</v>
      </c>
      <c r="AQ78" s="3011">
        <f t="shared" si="15"/>
        <v>7</v>
      </c>
      <c r="AR78" s="282">
        <f t="shared" si="16"/>
        <v>7</v>
      </c>
    </row>
    <row r="79" spans="1:45" s="212" customFormat="1" ht="11.1" customHeight="1" x14ac:dyDescent="0.25">
      <c r="A79" s="2597">
        <v>73</v>
      </c>
      <c r="B79" s="244"/>
      <c r="C79" s="259" t="s">
        <v>169</v>
      </c>
      <c r="D79" s="2846" t="str">
        <f t="shared" si="17"/>
        <v/>
      </c>
      <c r="E79" s="2746"/>
      <c r="F79" s="2951"/>
      <c r="G79" s="279"/>
      <c r="H79" s="238"/>
      <c r="I79" s="3002"/>
      <c r="J79" s="3003"/>
      <c r="K79" s="3004"/>
      <c r="L79" s="3004"/>
      <c r="M79" s="3003"/>
      <c r="N79" s="3004"/>
      <c r="O79" s="3004"/>
      <c r="P79" s="3005"/>
      <c r="Q79" s="3005"/>
      <c r="R79" s="3004"/>
      <c r="S79" s="3004"/>
      <c r="T79" s="3004"/>
      <c r="U79" s="3004"/>
      <c r="V79" s="3004"/>
      <c r="W79" s="280"/>
      <c r="X79" s="3006"/>
      <c r="Y79" s="3007"/>
      <c r="Z79" s="3008"/>
      <c r="AA79" s="262"/>
      <c r="AB79" s="2968"/>
      <c r="AC79" s="281"/>
      <c r="AD79" s="3009"/>
      <c r="AE79" s="3010"/>
      <c r="AF79" s="3011"/>
      <c r="AG79" s="3011"/>
      <c r="AH79" s="3011"/>
      <c r="AI79" s="3011"/>
      <c r="AJ79" s="3010">
        <v>1</v>
      </c>
      <c r="AK79" s="3010"/>
      <c r="AL79" s="3010"/>
      <c r="AM79" s="3012"/>
      <c r="AN79" s="3013">
        <f t="shared" si="14"/>
        <v>1</v>
      </c>
      <c r="AO79" s="3014"/>
      <c r="AP79" s="3011">
        <v>4</v>
      </c>
      <c r="AQ79" s="3011">
        <f t="shared" si="15"/>
        <v>4</v>
      </c>
      <c r="AR79" s="282">
        <f t="shared" si="16"/>
        <v>4</v>
      </c>
    </row>
    <row r="80" spans="1:45" s="212" customFormat="1" ht="11.1" customHeight="1" x14ac:dyDescent="0.25">
      <c r="A80" s="2597">
        <v>74</v>
      </c>
      <c r="B80" s="244"/>
      <c r="C80" s="259" t="s">
        <v>157</v>
      </c>
      <c r="D80" s="2846" t="str">
        <f t="shared" si="17"/>
        <v/>
      </c>
      <c r="E80" s="2746"/>
      <c r="F80" s="2951"/>
      <c r="G80" s="283"/>
      <c r="H80" s="238"/>
      <c r="I80" s="3002"/>
      <c r="J80" s="3003"/>
      <c r="K80" s="3004"/>
      <c r="L80" s="3004"/>
      <c r="M80" s="3003"/>
      <c r="N80" s="3004"/>
      <c r="O80" s="3004"/>
      <c r="P80" s="3005"/>
      <c r="Q80" s="3005"/>
      <c r="R80" s="3004"/>
      <c r="S80" s="3004"/>
      <c r="T80" s="3004"/>
      <c r="U80" s="3004"/>
      <c r="V80" s="3004"/>
      <c r="W80" s="280"/>
      <c r="X80" s="3006"/>
      <c r="Y80" s="3007"/>
      <c r="Z80" s="3008"/>
      <c r="AA80" s="262"/>
      <c r="AB80" s="2855"/>
      <c r="AC80" s="284"/>
      <c r="AD80" s="3009"/>
      <c r="AE80" s="3010"/>
      <c r="AF80" s="3011"/>
      <c r="AG80" s="3011"/>
      <c r="AH80" s="3011"/>
      <c r="AI80" s="3011"/>
      <c r="AJ80" s="3010">
        <v>1</v>
      </c>
      <c r="AK80" s="3010"/>
      <c r="AL80" s="3010"/>
      <c r="AM80" s="3012"/>
      <c r="AN80" s="3013">
        <f t="shared" si="14"/>
        <v>1</v>
      </c>
      <c r="AO80" s="3014"/>
      <c r="AP80" s="3011">
        <v>0</v>
      </c>
      <c r="AQ80" s="3011">
        <f t="shared" si="15"/>
        <v>0</v>
      </c>
      <c r="AR80" s="282">
        <f t="shared" si="16"/>
        <v>0</v>
      </c>
    </row>
    <row r="81" spans="1:45" s="212" customFormat="1" ht="11.1" customHeight="1" x14ac:dyDescent="0.25">
      <c r="A81" s="2597">
        <v>75</v>
      </c>
      <c r="B81" s="253"/>
      <c r="C81" s="259" t="s">
        <v>118</v>
      </c>
      <c r="D81" s="2846" t="str">
        <f t="shared" si="17"/>
        <v/>
      </c>
      <c r="E81" s="2746"/>
      <c r="F81" s="2951"/>
      <c r="G81" s="283"/>
      <c r="H81" s="285"/>
      <c r="I81" s="3002"/>
      <c r="J81" s="3003"/>
      <c r="K81" s="3004"/>
      <c r="L81" s="3004"/>
      <c r="M81" s="3003"/>
      <c r="N81" s="3004"/>
      <c r="O81" s="3004"/>
      <c r="P81" s="3005"/>
      <c r="Q81" s="3005"/>
      <c r="R81" s="3004"/>
      <c r="S81" s="3004"/>
      <c r="T81" s="3004"/>
      <c r="U81" s="3004"/>
      <c r="V81" s="3004"/>
      <c r="W81" s="280"/>
      <c r="X81" s="3006"/>
      <c r="Y81" s="3015"/>
      <c r="Z81" s="3016"/>
      <c r="AA81" s="262"/>
      <c r="AB81" s="2855"/>
      <c r="AC81" s="284"/>
      <c r="AD81" s="3009"/>
      <c r="AE81" s="3010"/>
      <c r="AF81" s="3011"/>
      <c r="AG81" s="3011"/>
      <c r="AH81" s="3011"/>
      <c r="AI81" s="3011">
        <v>1</v>
      </c>
      <c r="AJ81" s="3010"/>
      <c r="AK81" s="3010"/>
      <c r="AL81" s="3010"/>
      <c r="AM81" s="3012"/>
      <c r="AN81" s="3013">
        <f t="shared" si="14"/>
        <v>1</v>
      </c>
      <c r="AO81" s="3014"/>
      <c r="AP81" s="3011">
        <v>5</v>
      </c>
      <c r="AQ81" s="3011">
        <f t="shared" si="15"/>
        <v>5</v>
      </c>
      <c r="AR81" s="282">
        <f t="shared" si="16"/>
        <v>5</v>
      </c>
    </row>
    <row r="82" spans="1:45" s="212" customFormat="1" ht="11.1" customHeight="1" x14ac:dyDescent="0.25">
      <c r="A82" s="2597">
        <v>76</v>
      </c>
      <c r="B82" s="244"/>
      <c r="C82" s="259" t="s">
        <v>117</v>
      </c>
      <c r="D82" s="2846" t="str">
        <f t="shared" si="17"/>
        <v/>
      </c>
      <c r="E82" s="2746"/>
      <c r="F82" s="2951"/>
      <c r="G82" s="283"/>
      <c r="H82" s="285"/>
      <c r="I82" s="3002"/>
      <c r="J82" s="3003"/>
      <c r="K82" s="3004"/>
      <c r="L82" s="3004"/>
      <c r="M82" s="3003"/>
      <c r="N82" s="3004"/>
      <c r="O82" s="3004"/>
      <c r="P82" s="3005"/>
      <c r="Q82" s="3005"/>
      <c r="R82" s="3004"/>
      <c r="S82" s="3004"/>
      <c r="T82" s="3004"/>
      <c r="U82" s="3004"/>
      <c r="V82" s="3004"/>
      <c r="W82" s="280"/>
      <c r="X82" s="3006"/>
      <c r="Y82" s="3015"/>
      <c r="Z82" s="3016"/>
      <c r="AA82" s="262"/>
      <c r="AB82" s="2855"/>
      <c r="AC82" s="284"/>
      <c r="AD82" s="3009"/>
      <c r="AE82" s="3010"/>
      <c r="AF82" s="3011"/>
      <c r="AG82" s="3011"/>
      <c r="AH82" s="3011"/>
      <c r="AI82" s="3011">
        <v>1</v>
      </c>
      <c r="AJ82" s="3010"/>
      <c r="AK82" s="3010"/>
      <c r="AL82" s="3010"/>
      <c r="AM82" s="3012"/>
      <c r="AN82" s="3013">
        <f t="shared" si="14"/>
        <v>1</v>
      </c>
      <c r="AO82" s="3014"/>
      <c r="AP82" s="3011">
        <v>2</v>
      </c>
      <c r="AQ82" s="3011">
        <f t="shared" si="15"/>
        <v>2</v>
      </c>
      <c r="AR82" s="282">
        <f t="shared" si="16"/>
        <v>2</v>
      </c>
    </row>
    <row r="83" spans="1:45" s="212" customFormat="1" ht="11.1" customHeight="1" x14ac:dyDescent="0.25">
      <c r="A83" s="2597">
        <v>77</v>
      </c>
      <c r="B83" s="244"/>
      <c r="C83" s="259" t="s">
        <v>80</v>
      </c>
      <c r="D83" s="2846"/>
      <c r="E83" s="2746"/>
      <c r="F83" s="2951"/>
      <c r="G83" s="283"/>
      <c r="H83" s="285"/>
      <c r="I83" s="3002"/>
      <c r="J83" s="3003"/>
      <c r="K83" s="3004"/>
      <c r="L83" s="3004"/>
      <c r="M83" s="3003"/>
      <c r="N83" s="3004"/>
      <c r="O83" s="3004"/>
      <c r="P83" s="3004"/>
      <c r="Q83" s="3004"/>
      <c r="R83" s="3004"/>
      <c r="S83" s="3004"/>
      <c r="T83" s="3004"/>
      <c r="U83" s="3004"/>
      <c r="V83" s="3004"/>
      <c r="W83" s="280"/>
      <c r="X83" s="3017"/>
      <c r="Y83" s="3015"/>
      <c r="Z83" s="3016"/>
      <c r="AA83" s="262"/>
      <c r="AB83" s="2855"/>
      <c r="AC83" s="284"/>
      <c r="AD83" s="3009"/>
      <c r="AE83" s="3010"/>
      <c r="AF83" s="3011"/>
      <c r="AG83" s="3011"/>
      <c r="AH83" s="3011">
        <v>1</v>
      </c>
      <c r="AI83" s="3011"/>
      <c r="AJ83" s="3010"/>
      <c r="AK83" s="3010"/>
      <c r="AL83" s="3010"/>
      <c r="AM83" s="3012"/>
      <c r="AN83" s="3013">
        <f t="shared" si="14"/>
        <v>1</v>
      </c>
      <c r="AO83" s="3014"/>
      <c r="AP83" s="3011">
        <v>5</v>
      </c>
      <c r="AQ83" s="3011">
        <f t="shared" si="15"/>
        <v>5</v>
      </c>
      <c r="AR83" s="286">
        <f t="shared" si="16"/>
        <v>5</v>
      </c>
    </row>
    <row r="84" spans="1:45" ht="11.1" customHeight="1" x14ac:dyDescent="0.25">
      <c r="A84" s="2597">
        <v>78</v>
      </c>
      <c r="B84" s="253"/>
      <c r="C84" s="259" t="s">
        <v>82</v>
      </c>
      <c r="D84" s="2846"/>
      <c r="E84" s="2746"/>
      <c r="F84" s="2951"/>
      <c r="G84" s="283"/>
      <c r="H84" s="285"/>
      <c r="I84" s="3002"/>
      <c r="J84" s="3003"/>
      <c r="K84" s="3004"/>
      <c r="L84" s="3004"/>
      <c r="M84" s="3004"/>
      <c r="N84" s="3004"/>
      <c r="O84" s="3004"/>
      <c r="P84" s="3004"/>
      <c r="Q84" s="3004"/>
      <c r="R84" s="3004"/>
      <c r="S84" s="3004"/>
      <c r="T84" s="3004"/>
      <c r="U84" s="3004"/>
      <c r="V84" s="3004"/>
      <c r="W84" s="280"/>
      <c r="X84" s="3017"/>
      <c r="Y84" s="3015"/>
      <c r="Z84" s="3016"/>
      <c r="AA84" s="262"/>
      <c r="AB84" s="2855"/>
      <c r="AC84" s="284"/>
      <c r="AD84" s="3009"/>
      <c r="AE84" s="3010"/>
      <c r="AF84" s="3011"/>
      <c r="AG84" s="3011"/>
      <c r="AH84" s="3011">
        <v>1</v>
      </c>
      <c r="AI84" s="3011"/>
      <c r="AJ84" s="3010"/>
      <c r="AK84" s="3010"/>
      <c r="AL84" s="3010"/>
      <c r="AM84" s="3012"/>
      <c r="AN84" s="3013">
        <f t="shared" si="14"/>
        <v>1</v>
      </c>
      <c r="AO84" s="3014"/>
      <c r="AP84" s="3011">
        <v>2</v>
      </c>
      <c r="AQ84" s="3011">
        <f t="shared" si="15"/>
        <v>2</v>
      </c>
      <c r="AR84" s="286">
        <f t="shared" si="16"/>
        <v>2</v>
      </c>
      <c r="AS84" s="208"/>
    </row>
    <row r="85" spans="1:45" s="212" customFormat="1" ht="11.1" customHeight="1" x14ac:dyDescent="0.25">
      <c r="A85" s="2597">
        <v>79</v>
      </c>
      <c r="B85" s="253"/>
      <c r="C85" s="259" t="s">
        <v>588</v>
      </c>
      <c r="D85" s="2846"/>
      <c r="E85" s="2746"/>
      <c r="F85" s="2951"/>
      <c r="G85" s="283"/>
      <c r="H85" s="285"/>
      <c r="I85" s="3002"/>
      <c r="J85" s="3003"/>
      <c r="K85" s="3004"/>
      <c r="L85" s="3004"/>
      <c r="M85" s="3004"/>
      <c r="N85" s="3004"/>
      <c r="O85" s="3004"/>
      <c r="P85" s="3004"/>
      <c r="Q85" s="3004"/>
      <c r="R85" s="3004"/>
      <c r="S85" s="3004"/>
      <c r="T85" s="3004"/>
      <c r="U85" s="3004"/>
      <c r="V85" s="3004"/>
      <c r="W85" s="280"/>
      <c r="X85" s="3017"/>
      <c r="Y85" s="3015"/>
      <c r="Z85" s="3016"/>
      <c r="AA85" s="262"/>
      <c r="AB85" s="2855"/>
      <c r="AC85" s="284"/>
      <c r="AD85" s="3009"/>
      <c r="AE85" s="3010"/>
      <c r="AF85" s="3011"/>
      <c r="AG85" s="3011"/>
      <c r="AH85" s="3011">
        <v>1</v>
      </c>
      <c r="AI85" s="3011"/>
      <c r="AJ85" s="3010"/>
      <c r="AK85" s="3010"/>
      <c r="AL85" s="3010"/>
      <c r="AM85" s="3012"/>
      <c r="AN85" s="3013">
        <f t="shared" si="14"/>
        <v>1</v>
      </c>
      <c r="AO85" s="3014"/>
      <c r="AP85" s="3011">
        <v>1</v>
      </c>
      <c r="AQ85" s="3011">
        <f t="shared" si="15"/>
        <v>1</v>
      </c>
      <c r="AR85" s="286">
        <f t="shared" si="16"/>
        <v>1</v>
      </c>
    </row>
    <row r="86" spans="1:45" s="212" customFormat="1" ht="11.1" customHeight="1" x14ac:dyDescent="0.25">
      <c r="A86" s="2597">
        <v>80</v>
      </c>
      <c r="B86" s="253"/>
      <c r="C86" s="269" t="s">
        <v>146</v>
      </c>
      <c r="D86" s="2946" t="str">
        <f>ROMAN(AO86,0)</f>
        <v>I</v>
      </c>
      <c r="E86" s="3227"/>
      <c r="F86" s="2881"/>
      <c r="G86" s="287"/>
      <c r="H86" s="285"/>
      <c r="I86" s="3002"/>
      <c r="J86" s="3003"/>
      <c r="K86" s="3004"/>
      <c r="L86" s="3004"/>
      <c r="M86" s="3004"/>
      <c r="N86" s="3004"/>
      <c r="O86" s="3004"/>
      <c r="P86" s="3005"/>
      <c r="Q86" s="3005"/>
      <c r="R86" s="3004"/>
      <c r="S86" s="3004"/>
      <c r="T86" s="3004"/>
      <c r="U86" s="3004"/>
      <c r="V86" s="3004"/>
      <c r="W86" s="280"/>
      <c r="X86" s="3006"/>
      <c r="Y86" s="3018"/>
      <c r="Z86" s="3016"/>
      <c r="AA86" s="262"/>
      <c r="AB86" s="2855"/>
      <c r="AC86" s="288"/>
      <c r="AD86" s="3009"/>
      <c r="AE86" s="3010"/>
      <c r="AF86" s="3011">
        <v>1</v>
      </c>
      <c r="AG86" s="3011"/>
      <c r="AH86" s="3011"/>
      <c r="AI86" s="3011"/>
      <c r="AJ86" s="3010"/>
      <c r="AK86" s="3010"/>
      <c r="AL86" s="3010"/>
      <c r="AM86" s="3012"/>
      <c r="AN86" s="3013">
        <f t="shared" si="14"/>
        <v>1</v>
      </c>
      <c r="AO86" s="3014">
        <v>1</v>
      </c>
      <c r="AP86" s="3011">
        <v>13</v>
      </c>
      <c r="AQ86" s="3011">
        <f t="shared" si="15"/>
        <v>13</v>
      </c>
      <c r="AR86" s="286">
        <f t="shared" si="16"/>
        <v>13</v>
      </c>
    </row>
    <row r="87" spans="1:45" s="212" customFormat="1" ht="11.1" customHeight="1" x14ac:dyDescent="0.25">
      <c r="A87" s="2597">
        <v>81</v>
      </c>
      <c r="B87" s="253"/>
      <c r="C87" s="269" t="s">
        <v>147</v>
      </c>
      <c r="D87" s="2946" t="str">
        <f>ROMAN(AO87,0)</f>
        <v>I</v>
      </c>
      <c r="E87" s="3227"/>
      <c r="F87" s="2881"/>
      <c r="G87" s="287"/>
      <c r="H87" s="285"/>
      <c r="I87" s="3002"/>
      <c r="J87" s="3003"/>
      <c r="K87" s="3004"/>
      <c r="L87" s="3004"/>
      <c r="M87" s="3004"/>
      <c r="N87" s="3004"/>
      <c r="O87" s="3004"/>
      <c r="P87" s="3004"/>
      <c r="Q87" s="3004"/>
      <c r="R87" s="3005"/>
      <c r="S87" s="3004"/>
      <c r="T87" s="3004"/>
      <c r="U87" s="3004"/>
      <c r="V87" s="3004"/>
      <c r="W87" s="280"/>
      <c r="X87" s="3006"/>
      <c r="Y87" s="3018"/>
      <c r="Z87" s="3016"/>
      <c r="AA87" s="262"/>
      <c r="AB87" s="2855"/>
      <c r="AC87" s="288"/>
      <c r="AD87" s="3009"/>
      <c r="AE87" s="3010"/>
      <c r="AF87" s="3011">
        <v>1</v>
      </c>
      <c r="AG87" s="3011"/>
      <c r="AH87" s="3011"/>
      <c r="AI87" s="3011"/>
      <c r="AJ87" s="3010"/>
      <c r="AK87" s="3010"/>
      <c r="AL87" s="3010"/>
      <c r="AM87" s="3012"/>
      <c r="AN87" s="3013">
        <f t="shared" si="14"/>
        <v>1</v>
      </c>
      <c r="AO87" s="3014">
        <v>1</v>
      </c>
      <c r="AP87" s="3011">
        <v>13</v>
      </c>
      <c r="AQ87" s="3011">
        <f t="shared" si="15"/>
        <v>13</v>
      </c>
      <c r="AR87" s="286">
        <f t="shared" si="16"/>
        <v>13</v>
      </c>
    </row>
    <row r="88" spans="1:45" ht="11.1" customHeight="1" x14ac:dyDescent="0.25">
      <c r="A88" s="2597">
        <v>82</v>
      </c>
      <c r="B88" s="253"/>
      <c r="C88" s="259" t="s">
        <v>46</v>
      </c>
      <c r="D88" s="2846"/>
      <c r="E88" s="2746"/>
      <c r="F88" s="2951"/>
      <c r="G88" s="287"/>
      <c r="H88" s="285"/>
      <c r="I88" s="3002"/>
      <c r="J88" s="3003"/>
      <c r="K88" s="3004"/>
      <c r="L88" s="3004"/>
      <c r="M88" s="3004"/>
      <c r="N88" s="3004"/>
      <c r="O88" s="3004"/>
      <c r="P88" s="3004"/>
      <c r="Q88" s="3004"/>
      <c r="R88" s="3004"/>
      <c r="S88" s="3004"/>
      <c r="T88" s="3004"/>
      <c r="U88" s="3004"/>
      <c r="V88" s="3004"/>
      <c r="W88" s="280"/>
      <c r="X88" s="3006"/>
      <c r="Y88" s="3018"/>
      <c r="Z88" s="3016"/>
      <c r="AA88" s="262"/>
      <c r="AB88" s="2855"/>
      <c r="AC88" s="288"/>
      <c r="AD88" s="3009"/>
      <c r="AE88" s="3010"/>
      <c r="AF88" s="3011">
        <v>1</v>
      </c>
      <c r="AG88" s="3011"/>
      <c r="AH88" s="3011"/>
      <c r="AI88" s="3011"/>
      <c r="AJ88" s="3010"/>
      <c r="AK88" s="3010"/>
      <c r="AL88" s="3010"/>
      <c r="AM88" s="3012"/>
      <c r="AN88" s="3013">
        <f t="shared" si="14"/>
        <v>1</v>
      </c>
      <c r="AO88" s="3014"/>
      <c r="AP88" s="3011">
        <v>10</v>
      </c>
      <c r="AQ88" s="3011">
        <f t="shared" si="15"/>
        <v>10</v>
      </c>
      <c r="AR88" s="286">
        <f t="shared" si="16"/>
        <v>10</v>
      </c>
      <c r="AS88" s="208"/>
    </row>
    <row r="89" spans="1:45" s="254" customFormat="1" ht="11.1" customHeight="1" x14ac:dyDescent="0.25">
      <c r="A89" s="2597">
        <v>83</v>
      </c>
      <c r="B89" s="253"/>
      <c r="C89" s="259" t="s">
        <v>47</v>
      </c>
      <c r="D89" s="2846"/>
      <c r="E89" s="2746"/>
      <c r="F89" s="2951"/>
      <c r="G89" s="287"/>
      <c r="H89" s="285"/>
      <c r="I89" s="3002"/>
      <c r="J89" s="3003"/>
      <c r="K89" s="3004"/>
      <c r="L89" s="3004"/>
      <c r="M89" s="3004"/>
      <c r="N89" s="3004"/>
      <c r="O89" s="3004"/>
      <c r="P89" s="3004"/>
      <c r="Q89" s="3004"/>
      <c r="R89" s="3004"/>
      <c r="S89" s="3004"/>
      <c r="T89" s="3004"/>
      <c r="U89" s="3004"/>
      <c r="V89" s="3004"/>
      <c r="W89" s="280"/>
      <c r="X89" s="3006"/>
      <c r="Y89" s="3018"/>
      <c r="Z89" s="3016"/>
      <c r="AA89" s="262"/>
      <c r="AB89" s="2855"/>
      <c r="AC89" s="288"/>
      <c r="AD89" s="3009"/>
      <c r="AE89" s="3010"/>
      <c r="AF89" s="3011">
        <v>1</v>
      </c>
      <c r="AG89" s="3011"/>
      <c r="AH89" s="3011"/>
      <c r="AI89" s="3011"/>
      <c r="AJ89" s="3010"/>
      <c r="AK89" s="3010"/>
      <c r="AL89" s="3010"/>
      <c r="AM89" s="3012"/>
      <c r="AN89" s="3013">
        <f t="shared" si="14"/>
        <v>1</v>
      </c>
      <c r="AO89" s="3014"/>
      <c r="AP89" s="3011">
        <v>4</v>
      </c>
      <c r="AQ89" s="3011">
        <f t="shared" si="15"/>
        <v>4</v>
      </c>
      <c r="AR89" s="286">
        <f t="shared" si="16"/>
        <v>4</v>
      </c>
      <c r="AS89" s="221"/>
    </row>
    <row r="90" spans="1:45" s="289" customFormat="1" ht="11.1" customHeight="1" x14ac:dyDescent="0.25">
      <c r="A90" s="2597">
        <v>84</v>
      </c>
      <c r="B90" s="253"/>
      <c r="C90" s="259" t="s">
        <v>40</v>
      </c>
      <c r="D90" s="2846"/>
      <c r="E90" s="2746"/>
      <c r="F90" s="2951"/>
      <c r="G90" s="287"/>
      <c r="H90" s="285"/>
      <c r="I90" s="3002"/>
      <c r="J90" s="3003"/>
      <c r="K90" s="3004"/>
      <c r="L90" s="3004"/>
      <c r="M90" s="3004"/>
      <c r="N90" s="3004"/>
      <c r="O90" s="3004"/>
      <c r="P90" s="3004"/>
      <c r="Q90" s="3004"/>
      <c r="R90" s="3004"/>
      <c r="S90" s="3004"/>
      <c r="T90" s="3004"/>
      <c r="U90" s="3004"/>
      <c r="V90" s="3004"/>
      <c r="W90" s="280"/>
      <c r="X90" s="3006"/>
      <c r="Y90" s="3018"/>
      <c r="Z90" s="3016"/>
      <c r="AA90" s="262"/>
      <c r="AB90" s="2855"/>
      <c r="AC90" s="288"/>
      <c r="AD90" s="3009"/>
      <c r="AE90" s="3010"/>
      <c r="AF90" s="3011">
        <v>1</v>
      </c>
      <c r="AG90" s="3011"/>
      <c r="AH90" s="3011"/>
      <c r="AI90" s="3011"/>
      <c r="AJ90" s="3010"/>
      <c r="AK90" s="3010"/>
      <c r="AL90" s="3010"/>
      <c r="AM90" s="3012"/>
      <c r="AN90" s="3013">
        <f t="shared" si="14"/>
        <v>1</v>
      </c>
      <c r="AO90" s="3014"/>
      <c r="AP90" s="3011">
        <v>0</v>
      </c>
      <c r="AQ90" s="3011">
        <f t="shared" si="15"/>
        <v>0</v>
      </c>
      <c r="AR90" s="286">
        <f t="shared" si="16"/>
        <v>0</v>
      </c>
      <c r="AS90" s="221"/>
    </row>
    <row r="91" spans="1:45" ht="11.1" customHeight="1" x14ac:dyDescent="0.25">
      <c r="A91" s="2597">
        <v>85</v>
      </c>
      <c r="B91" s="253"/>
      <c r="C91" s="278" t="s">
        <v>42</v>
      </c>
      <c r="D91" s="2846"/>
      <c r="E91" s="3122"/>
      <c r="F91" s="3233"/>
      <c r="G91" s="287"/>
      <c r="H91" s="285"/>
      <c r="I91" s="3002"/>
      <c r="J91" s="3003"/>
      <c r="K91" s="3004"/>
      <c r="L91" s="3004"/>
      <c r="M91" s="3004"/>
      <c r="N91" s="3004"/>
      <c r="O91" s="3004"/>
      <c r="P91" s="3004"/>
      <c r="Q91" s="3004"/>
      <c r="R91" s="3004"/>
      <c r="S91" s="3004"/>
      <c r="T91" s="3004"/>
      <c r="U91" s="3004"/>
      <c r="V91" s="3004"/>
      <c r="W91" s="280"/>
      <c r="X91" s="3006"/>
      <c r="Y91" s="3018"/>
      <c r="Z91" s="3016"/>
      <c r="AA91" s="262"/>
      <c r="AB91" s="2855"/>
      <c r="AC91" s="288"/>
      <c r="AD91" s="3009"/>
      <c r="AE91" s="3010"/>
      <c r="AF91" s="3011">
        <v>1</v>
      </c>
      <c r="AG91" s="3011"/>
      <c r="AH91" s="3011"/>
      <c r="AI91" s="3011"/>
      <c r="AJ91" s="3010"/>
      <c r="AK91" s="3010"/>
      <c r="AL91" s="3010"/>
      <c r="AM91" s="3012"/>
      <c r="AN91" s="3013">
        <f t="shared" si="14"/>
        <v>1</v>
      </c>
      <c r="AO91" s="3014"/>
      <c r="AP91" s="3011">
        <v>0</v>
      </c>
      <c r="AQ91" s="3011">
        <f t="shared" si="15"/>
        <v>0</v>
      </c>
      <c r="AR91" s="286">
        <f t="shared" si="16"/>
        <v>0</v>
      </c>
      <c r="AS91" s="221"/>
    </row>
    <row r="92" spans="1:45" s="290" customFormat="1" ht="11.1" customHeight="1" x14ac:dyDescent="0.25">
      <c r="A92" s="2597">
        <v>86</v>
      </c>
      <c r="B92" s="253"/>
      <c r="C92" s="259" t="s">
        <v>35</v>
      </c>
      <c r="D92" s="2846"/>
      <c r="E92" s="2746"/>
      <c r="F92" s="2951"/>
      <c r="G92" s="287"/>
      <c r="H92" s="285"/>
      <c r="I92" s="3002"/>
      <c r="J92" s="3003"/>
      <c r="K92" s="3004"/>
      <c r="L92" s="3004"/>
      <c r="M92" s="3004"/>
      <c r="N92" s="3004"/>
      <c r="O92" s="3004"/>
      <c r="P92" s="3004"/>
      <c r="Q92" s="3004"/>
      <c r="R92" s="3004"/>
      <c r="S92" s="3004"/>
      <c r="T92" s="3004"/>
      <c r="U92" s="3004"/>
      <c r="V92" s="3004"/>
      <c r="W92" s="280"/>
      <c r="X92" s="3006"/>
      <c r="Y92" s="3018"/>
      <c r="Z92" s="3016"/>
      <c r="AA92" s="262"/>
      <c r="AB92" s="2855"/>
      <c r="AC92" s="288"/>
      <c r="AD92" s="3009"/>
      <c r="AE92" s="3010">
        <v>1</v>
      </c>
      <c r="AF92" s="3011"/>
      <c r="AG92" s="3011"/>
      <c r="AH92" s="3011"/>
      <c r="AI92" s="3011"/>
      <c r="AJ92" s="3010"/>
      <c r="AK92" s="3010"/>
      <c r="AL92" s="3010"/>
      <c r="AM92" s="3012"/>
      <c r="AN92" s="3013">
        <f t="shared" si="14"/>
        <v>1</v>
      </c>
      <c r="AO92" s="3014"/>
      <c r="AP92" s="3011">
        <v>12</v>
      </c>
      <c r="AQ92" s="3011">
        <f t="shared" si="15"/>
        <v>12</v>
      </c>
      <c r="AR92" s="286">
        <f t="shared" si="16"/>
        <v>12</v>
      </c>
      <c r="AS92" s="221"/>
    </row>
    <row r="93" spans="1:45" s="290" customFormat="1" ht="11.1" customHeight="1" x14ac:dyDescent="0.25">
      <c r="A93" s="2597">
        <v>87</v>
      </c>
      <c r="B93" s="253"/>
      <c r="C93" s="259" t="s">
        <v>15</v>
      </c>
      <c r="D93" s="2846"/>
      <c r="E93" s="2746"/>
      <c r="F93" s="2951"/>
      <c r="G93" s="287"/>
      <c r="H93" s="285"/>
      <c r="I93" s="3002"/>
      <c r="J93" s="3003"/>
      <c r="K93" s="3004"/>
      <c r="L93" s="3004"/>
      <c r="M93" s="3004"/>
      <c r="N93" s="3004"/>
      <c r="O93" s="3004"/>
      <c r="P93" s="3004"/>
      <c r="Q93" s="3004"/>
      <c r="R93" s="3004"/>
      <c r="S93" s="3004"/>
      <c r="T93" s="3004"/>
      <c r="U93" s="3004"/>
      <c r="V93" s="3004"/>
      <c r="W93" s="280"/>
      <c r="X93" s="3006"/>
      <c r="Y93" s="3018"/>
      <c r="Z93" s="3016"/>
      <c r="AA93" s="262"/>
      <c r="AB93" s="2855"/>
      <c r="AC93" s="288"/>
      <c r="AD93" s="3009"/>
      <c r="AE93" s="3010">
        <v>1</v>
      </c>
      <c r="AF93" s="3011"/>
      <c r="AG93" s="3011"/>
      <c r="AH93" s="3011"/>
      <c r="AI93" s="3011"/>
      <c r="AJ93" s="3010"/>
      <c r="AK93" s="3010"/>
      <c r="AL93" s="3010"/>
      <c r="AM93" s="3012"/>
      <c r="AN93" s="3013">
        <f t="shared" si="14"/>
        <v>1</v>
      </c>
      <c r="AO93" s="3014"/>
      <c r="AP93" s="3011">
        <v>4</v>
      </c>
      <c r="AQ93" s="3011">
        <f t="shared" si="15"/>
        <v>4</v>
      </c>
      <c r="AR93" s="286">
        <f t="shared" si="16"/>
        <v>4</v>
      </c>
      <c r="AS93" s="221"/>
    </row>
    <row r="94" spans="1:45" ht="11.1" customHeight="1" x14ac:dyDescent="0.25">
      <c r="A94" s="2597">
        <v>88</v>
      </c>
      <c r="B94" s="253"/>
      <c r="C94" s="259" t="s">
        <v>66</v>
      </c>
      <c r="D94" s="2846"/>
      <c r="E94" s="2746"/>
      <c r="F94" s="2951"/>
      <c r="G94" s="291"/>
      <c r="H94" s="285"/>
      <c r="I94" s="3019"/>
      <c r="J94" s="3003"/>
      <c r="K94" s="3020"/>
      <c r="L94" s="3020"/>
      <c r="M94" s="3004"/>
      <c r="N94" s="3004"/>
      <c r="O94" s="3004"/>
      <c r="P94" s="3004"/>
      <c r="Q94" s="3004"/>
      <c r="R94" s="3004"/>
      <c r="S94" s="3004"/>
      <c r="T94" s="3004"/>
      <c r="U94" s="3004"/>
      <c r="V94" s="3004"/>
      <c r="W94" s="280"/>
      <c r="X94" s="3006"/>
      <c r="Y94" s="3018"/>
      <c r="Z94" s="3016"/>
      <c r="AA94" s="262"/>
      <c r="AB94" s="2855"/>
      <c r="AC94" s="288"/>
      <c r="AD94" s="3009"/>
      <c r="AE94" s="3010">
        <v>1</v>
      </c>
      <c r="AF94" s="3011"/>
      <c r="AG94" s="3011"/>
      <c r="AH94" s="3011"/>
      <c r="AI94" s="3011"/>
      <c r="AJ94" s="3010"/>
      <c r="AK94" s="3010"/>
      <c r="AL94" s="3010"/>
      <c r="AM94" s="3012"/>
      <c r="AN94" s="3013">
        <f t="shared" si="14"/>
        <v>1</v>
      </c>
      <c r="AO94" s="3014"/>
      <c r="AP94" s="3011">
        <v>0</v>
      </c>
      <c r="AQ94" s="3011">
        <f t="shared" si="15"/>
        <v>0</v>
      </c>
      <c r="AR94" s="286">
        <f t="shared" si="16"/>
        <v>0</v>
      </c>
      <c r="AS94" s="221"/>
    </row>
    <row r="95" spans="1:45" ht="11.1" customHeight="1" x14ac:dyDescent="0.25">
      <c r="A95" s="2597">
        <v>89</v>
      </c>
      <c r="B95" s="253"/>
      <c r="C95" s="259" t="s">
        <v>198</v>
      </c>
      <c r="D95" s="2846"/>
      <c r="E95" s="2746"/>
      <c r="F95" s="2951"/>
      <c r="G95" s="287"/>
      <c r="H95" s="285"/>
      <c r="I95" s="3019"/>
      <c r="J95" s="3003"/>
      <c r="K95" s="3020"/>
      <c r="L95" s="3020"/>
      <c r="M95" s="3004"/>
      <c r="N95" s="3004"/>
      <c r="O95" s="3004"/>
      <c r="P95" s="3004"/>
      <c r="Q95" s="3004"/>
      <c r="R95" s="3004"/>
      <c r="S95" s="3004"/>
      <c r="T95" s="3004"/>
      <c r="U95" s="3004"/>
      <c r="V95" s="3004"/>
      <c r="W95" s="280"/>
      <c r="X95" s="3006"/>
      <c r="Y95" s="3018"/>
      <c r="Z95" s="3016"/>
      <c r="AA95" s="262"/>
      <c r="AB95" s="2855"/>
      <c r="AC95" s="288"/>
      <c r="AD95" s="3009"/>
      <c r="AE95" s="3010">
        <v>1</v>
      </c>
      <c r="AF95" s="3011"/>
      <c r="AG95" s="3011"/>
      <c r="AH95" s="3011"/>
      <c r="AI95" s="3011"/>
      <c r="AJ95" s="3010"/>
      <c r="AK95" s="3010"/>
      <c r="AL95" s="3010"/>
      <c r="AM95" s="3012"/>
      <c r="AN95" s="3013">
        <f t="shared" si="14"/>
        <v>1</v>
      </c>
      <c r="AO95" s="3014"/>
      <c r="AP95" s="3011">
        <v>0</v>
      </c>
      <c r="AQ95" s="3011">
        <f t="shared" si="15"/>
        <v>0</v>
      </c>
      <c r="AR95" s="286">
        <f t="shared" si="16"/>
        <v>0</v>
      </c>
      <c r="AS95" s="208"/>
    </row>
    <row r="96" spans="1:45" ht="11.1" customHeight="1" x14ac:dyDescent="0.25">
      <c r="A96" s="2597">
        <v>90</v>
      </c>
      <c r="B96" s="253"/>
      <c r="C96" s="259" t="s">
        <v>53</v>
      </c>
      <c r="D96" s="2846"/>
      <c r="E96" s="2746"/>
      <c r="F96" s="2951"/>
      <c r="G96" s="287"/>
      <c r="H96" s="285"/>
      <c r="I96" s="3019"/>
      <c r="J96" s="3003"/>
      <c r="K96" s="3020"/>
      <c r="L96" s="3020"/>
      <c r="M96" s="3004"/>
      <c r="N96" s="3004"/>
      <c r="O96" s="3004"/>
      <c r="P96" s="3004"/>
      <c r="Q96" s="3004"/>
      <c r="R96" s="3004"/>
      <c r="S96" s="3004"/>
      <c r="T96" s="3004"/>
      <c r="U96" s="3004"/>
      <c r="V96" s="3004"/>
      <c r="W96" s="280"/>
      <c r="X96" s="3006"/>
      <c r="Y96" s="3018"/>
      <c r="Z96" s="3016"/>
      <c r="AA96" s="262"/>
      <c r="AB96" s="2855"/>
      <c r="AC96" s="288"/>
      <c r="AD96" s="3009">
        <v>1</v>
      </c>
      <c r="AE96" s="3010"/>
      <c r="AF96" s="3011"/>
      <c r="AG96" s="3011"/>
      <c r="AH96" s="3011"/>
      <c r="AI96" s="3011"/>
      <c r="AJ96" s="3010"/>
      <c r="AK96" s="3010"/>
      <c r="AL96" s="3010"/>
      <c r="AM96" s="3012"/>
      <c r="AN96" s="3013">
        <f t="shared" si="14"/>
        <v>1</v>
      </c>
      <c r="AO96" s="3014"/>
      <c r="AP96" s="3011">
        <v>6</v>
      </c>
      <c r="AQ96" s="3011">
        <f t="shared" si="15"/>
        <v>6</v>
      </c>
      <c r="AR96" s="286">
        <f t="shared" si="16"/>
        <v>6</v>
      </c>
      <c r="AS96" s="208"/>
    </row>
    <row r="97" spans="1:45" ht="11.1" customHeight="1" x14ac:dyDescent="0.25">
      <c r="A97" s="2597">
        <v>91</v>
      </c>
      <c r="B97" s="253"/>
      <c r="C97" s="259" t="s">
        <v>54</v>
      </c>
      <c r="D97" s="2846"/>
      <c r="E97" s="2746"/>
      <c r="F97" s="2951"/>
      <c r="G97" s="287"/>
      <c r="H97" s="285"/>
      <c r="I97" s="3019"/>
      <c r="J97" s="3003"/>
      <c r="K97" s="3020"/>
      <c r="L97" s="3020"/>
      <c r="M97" s="3004"/>
      <c r="N97" s="3004"/>
      <c r="O97" s="3004"/>
      <c r="P97" s="3004"/>
      <c r="Q97" s="3004"/>
      <c r="R97" s="3004"/>
      <c r="S97" s="3004"/>
      <c r="T97" s="3004"/>
      <c r="U97" s="3004"/>
      <c r="V97" s="3004"/>
      <c r="W97" s="280"/>
      <c r="X97" s="3006"/>
      <c r="Y97" s="3018"/>
      <c r="Z97" s="3016"/>
      <c r="AA97" s="262"/>
      <c r="AB97" s="2855"/>
      <c r="AC97" s="288"/>
      <c r="AD97" s="3009">
        <v>1</v>
      </c>
      <c r="AE97" s="3010"/>
      <c r="AF97" s="3011"/>
      <c r="AG97" s="3011"/>
      <c r="AH97" s="3011"/>
      <c r="AI97" s="3011"/>
      <c r="AJ97" s="3010"/>
      <c r="AK97" s="3010"/>
      <c r="AL97" s="3010"/>
      <c r="AM97" s="3012"/>
      <c r="AN97" s="3013">
        <f t="shared" si="14"/>
        <v>1</v>
      </c>
      <c r="AO97" s="3014"/>
      <c r="AP97" s="3011">
        <v>3</v>
      </c>
      <c r="AQ97" s="3011">
        <f t="shared" si="15"/>
        <v>3</v>
      </c>
      <c r="AR97" s="286">
        <f t="shared" si="16"/>
        <v>3</v>
      </c>
      <c r="AS97" s="208"/>
    </row>
    <row r="98" spans="1:45" ht="11.1" customHeight="1" x14ac:dyDescent="0.25">
      <c r="A98" s="2597">
        <v>92</v>
      </c>
      <c r="B98" s="253"/>
      <c r="C98" s="259" t="s">
        <v>52</v>
      </c>
      <c r="D98" s="2846"/>
      <c r="E98" s="2746"/>
      <c r="F98" s="2951"/>
      <c r="G98" s="287"/>
      <c r="H98" s="285"/>
      <c r="I98" s="3019"/>
      <c r="J98" s="3003"/>
      <c r="K98" s="3020"/>
      <c r="L98" s="3020"/>
      <c r="M98" s="3004"/>
      <c r="N98" s="3004"/>
      <c r="O98" s="3004"/>
      <c r="P98" s="3004"/>
      <c r="Q98" s="3004"/>
      <c r="R98" s="3004"/>
      <c r="S98" s="3004"/>
      <c r="T98" s="3004"/>
      <c r="U98" s="3004"/>
      <c r="V98" s="3004"/>
      <c r="W98" s="280"/>
      <c r="X98" s="3006"/>
      <c r="Y98" s="3018"/>
      <c r="Z98" s="3016"/>
      <c r="AA98" s="262"/>
      <c r="AB98" s="2855"/>
      <c r="AC98" s="288"/>
      <c r="AD98" s="3009">
        <v>1</v>
      </c>
      <c r="AE98" s="3010"/>
      <c r="AF98" s="3011"/>
      <c r="AG98" s="3011"/>
      <c r="AH98" s="3011"/>
      <c r="AI98" s="3011"/>
      <c r="AJ98" s="3010"/>
      <c r="AK98" s="3010"/>
      <c r="AL98" s="3010"/>
      <c r="AM98" s="3012"/>
      <c r="AN98" s="3013">
        <f t="shared" si="14"/>
        <v>1</v>
      </c>
      <c r="AO98" s="3014"/>
      <c r="AP98" s="3011">
        <v>1</v>
      </c>
      <c r="AQ98" s="3011">
        <f t="shared" si="15"/>
        <v>1</v>
      </c>
      <c r="AR98" s="286">
        <f t="shared" si="16"/>
        <v>1</v>
      </c>
      <c r="AS98" s="208"/>
    </row>
    <row r="99" spans="1:45" ht="11.1" customHeight="1" x14ac:dyDescent="0.25">
      <c r="A99" s="2597">
        <v>93</v>
      </c>
      <c r="B99" s="253"/>
      <c r="C99" s="259" t="s">
        <v>67</v>
      </c>
      <c r="D99" s="2846"/>
      <c r="E99" s="2746"/>
      <c r="F99" s="2951"/>
      <c r="G99" s="287"/>
      <c r="H99" s="285"/>
      <c r="I99" s="3019"/>
      <c r="J99" s="3003"/>
      <c r="K99" s="3020"/>
      <c r="L99" s="3020"/>
      <c r="M99" s="3004"/>
      <c r="N99" s="3004"/>
      <c r="O99" s="3004"/>
      <c r="P99" s="3004"/>
      <c r="Q99" s="3004"/>
      <c r="R99" s="3004"/>
      <c r="S99" s="3004"/>
      <c r="T99" s="3004"/>
      <c r="U99" s="3004"/>
      <c r="V99" s="3004"/>
      <c r="W99" s="280"/>
      <c r="X99" s="3006"/>
      <c r="Y99" s="3018"/>
      <c r="Z99" s="3016"/>
      <c r="AA99" s="262"/>
      <c r="AB99" s="2855"/>
      <c r="AC99" s="288"/>
      <c r="AD99" s="3009">
        <v>1</v>
      </c>
      <c r="AE99" s="3010"/>
      <c r="AF99" s="3011"/>
      <c r="AG99" s="3011"/>
      <c r="AH99" s="3011"/>
      <c r="AI99" s="3011"/>
      <c r="AJ99" s="3010"/>
      <c r="AK99" s="3010"/>
      <c r="AL99" s="3010"/>
      <c r="AM99" s="3012"/>
      <c r="AN99" s="3013">
        <f t="shared" si="14"/>
        <v>1</v>
      </c>
      <c r="AO99" s="3014"/>
      <c r="AP99" s="3011">
        <v>0</v>
      </c>
      <c r="AQ99" s="3011">
        <f t="shared" si="15"/>
        <v>0</v>
      </c>
      <c r="AR99" s="286">
        <f t="shared" si="16"/>
        <v>0</v>
      </c>
      <c r="AS99" s="208"/>
    </row>
    <row r="100" spans="1:45" ht="11.1" customHeight="1" thickBot="1" x14ac:dyDescent="0.3">
      <c r="A100" s="2597">
        <v>94</v>
      </c>
      <c r="B100" s="253"/>
      <c r="C100" s="259" t="s">
        <v>199</v>
      </c>
      <c r="D100" s="2745"/>
      <c r="E100" s="2746"/>
      <c r="F100" s="2951"/>
      <c r="G100" s="287"/>
      <c r="H100" s="292"/>
      <c r="I100" s="3021"/>
      <c r="J100" s="3022"/>
      <c r="K100" s="3023"/>
      <c r="L100" s="3023"/>
      <c r="M100" s="3024"/>
      <c r="N100" s="3024"/>
      <c r="O100" s="3024"/>
      <c r="P100" s="3024"/>
      <c r="Q100" s="3024"/>
      <c r="R100" s="3024"/>
      <c r="S100" s="3024"/>
      <c r="T100" s="3024"/>
      <c r="U100" s="3024"/>
      <c r="V100" s="3024"/>
      <c r="W100" s="3025"/>
      <c r="X100" s="3026"/>
      <c r="Y100" s="3027"/>
      <c r="Z100" s="3028"/>
      <c r="AA100" s="3029"/>
      <c r="AB100" s="3030"/>
      <c r="AC100" s="3031"/>
      <c r="AD100" s="3032">
        <v>1</v>
      </c>
      <c r="AE100" s="3033"/>
      <c r="AF100" s="3034"/>
      <c r="AG100" s="3034"/>
      <c r="AH100" s="3034"/>
      <c r="AI100" s="3034"/>
      <c r="AJ100" s="3033"/>
      <c r="AK100" s="3033"/>
      <c r="AL100" s="3033"/>
      <c r="AM100" s="3035"/>
      <c r="AN100" s="3036">
        <f t="shared" si="14"/>
        <v>1</v>
      </c>
      <c r="AO100" s="3037"/>
      <c r="AP100" s="3034">
        <v>0</v>
      </c>
      <c r="AQ100" s="3034">
        <f t="shared" si="15"/>
        <v>0</v>
      </c>
      <c r="AR100" s="3038">
        <f t="shared" si="16"/>
        <v>0</v>
      </c>
      <c r="AS100" s="208"/>
    </row>
    <row r="101" spans="1:45" ht="6" customHeight="1" thickTop="1" x14ac:dyDescent="0.25">
      <c r="A101" s="3039"/>
      <c r="C101" s="224"/>
      <c r="D101" s="293"/>
      <c r="E101" s="231"/>
      <c r="F101" s="231"/>
      <c r="G101" s="294"/>
      <c r="H101" s="294"/>
      <c r="I101" s="295"/>
      <c r="J101" s="295"/>
      <c r="K101" s="295"/>
      <c r="L101" s="296"/>
      <c r="M101" s="297"/>
      <c r="N101" s="297"/>
      <c r="O101" s="297"/>
      <c r="P101" s="297"/>
      <c r="Q101" s="297"/>
      <c r="R101" s="297"/>
      <c r="S101" s="298"/>
      <c r="T101" s="298"/>
      <c r="U101" s="298"/>
      <c r="V101" s="298"/>
      <c r="W101" s="299"/>
      <c r="X101" s="300"/>
      <c r="Y101" s="300"/>
      <c r="Z101" s="300"/>
      <c r="AA101" s="300"/>
      <c r="AB101" s="301"/>
      <c r="AC101" s="302"/>
      <c r="AD101" s="303"/>
      <c r="AE101" s="219"/>
      <c r="AF101" s="304"/>
      <c r="AG101" s="304"/>
      <c r="AH101" s="304"/>
      <c r="AI101" s="304"/>
      <c r="AJ101" s="304"/>
      <c r="AK101" s="304"/>
      <c r="AL101" s="304"/>
      <c r="AM101" s="304"/>
      <c r="AO101" s="3040">
        <f>SUM(AO7:AO100)</f>
        <v>102</v>
      </c>
      <c r="AP101" s="305"/>
      <c r="AQ101" s="305"/>
      <c r="AR101" s="305"/>
      <c r="AS101" s="305"/>
    </row>
    <row r="102" spans="1:45" ht="11.1" customHeight="1" x14ac:dyDescent="0.25">
      <c r="C102" s="3701" t="s">
        <v>14</v>
      </c>
      <c r="D102" s="3701"/>
      <c r="E102" s="3701"/>
      <c r="F102" s="3701"/>
      <c r="G102" s="3701"/>
      <c r="H102" s="306"/>
      <c r="I102" s="307">
        <f>COUNTIF(I7:I100,"&gt;=0")</f>
        <v>12</v>
      </c>
      <c r="J102" s="307">
        <f t="shared" ref="J102:V102" si="18">COUNTIF(J7:J100,"&gt;=0")</f>
        <v>14</v>
      </c>
      <c r="K102" s="307">
        <f t="shared" si="18"/>
        <v>11</v>
      </c>
      <c r="L102" s="308">
        <f t="shared" si="18"/>
        <v>15</v>
      </c>
      <c r="M102" s="308">
        <f t="shared" si="18"/>
        <v>14</v>
      </c>
      <c r="N102" s="308">
        <f>COUNTIF(N7:N100,"&gt;=0")</f>
        <v>18</v>
      </c>
      <c r="O102" s="308">
        <f t="shared" si="18"/>
        <v>18</v>
      </c>
      <c r="P102" s="308">
        <f t="shared" si="18"/>
        <v>15</v>
      </c>
      <c r="Q102" s="308">
        <f t="shared" si="18"/>
        <v>12</v>
      </c>
      <c r="R102" s="308">
        <f t="shared" si="18"/>
        <v>17</v>
      </c>
      <c r="S102" s="308">
        <f t="shared" si="18"/>
        <v>17</v>
      </c>
      <c r="T102" s="308">
        <f t="shared" si="18"/>
        <v>16</v>
      </c>
      <c r="U102" s="308">
        <f t="shared" si="18"/>
        <v>13</v>
      </c>
      <c r="V102" s="308">
        <f t="shared" si="18"/>
        <v>12</v>
      </c>
      <c r="W102" s="3041">
        <f>COUNTIF(W7:W100,"=x")</f>
        <v>18</v>
      </c>
      <c r="X102" s="3702" t="s">
        <v>50</v>
      </c>
      <c r="Y102" s="3703"/>
      <c r="Z102" s="3703"/>
      <c r="AA102" s="309"/>
      <c r="AB102" s="310"/>
      <c r="AC102" s="311"/>
      <c r="AD102" s="312"/>
      <c r="AE102" s="312"/>
      <c r="AF102" s="3892" t="s">
        <v>685</v>
      </c>
      <c r="AG102" s="3892"/>
      <c r="AH102" s="3892"/>
      <c r="AI102" s="3892"/>
      <c r="AJ102" s="3892"/>
      <c r="AK102" s="313"/>
      <c r="AL102" s="313"/>
      <c r="AM102" s="314"/>
      <c r="AN102" s="315">
        <f>SUM(AN7:AN100)</f>
        <v>1264</v>
      </c>
      <c r="AO102" s="3042">
        <f>COUNTIF(AO7:AO100,"&gt;=0")</f>
        <v>35</v>
      </c>
      <c r="AP102" s="3896" t="s">
        <v>59</v>
      </c>
      <c r="AQ102" s="3896"/>
      <c r="AR102" s="3896"/>
      <c r="AS102" s="3043"/>
    </row>
    <row r="103" spans="1:45" ht="11.1" customHeight="1" x14ac:dyDescent="0.25">
      <c r="C103" s="316"/>
      <c r="D103" s="317"/>
      <c r="E103" s="316"/>
      <c r="S103" s="318"/>
      <c r="T103" s="318"/>
      <c r="U103" s="318"/>
      <c r="X103" s="320">
        <f>SUM(I102:V102)/COUNTIF(I102:V102,"&gt;0")</f>
        <v>14.571428571428571</v>
      </c>
      <c r="Y103" s="3726" t="s">
        <v>81</v>
      </c>
      <c r="Z103" s="3726"/>
      <c r="AA103" s="309"/>
      <c r="AB103" s="310"/>
      <c r="AC103" s="321"/>
      <c r="AD103" s="322"/>
      <c r="AE103" s="219"/>
      <c r="AF103" s="3893" t="s">
        <v>686</v>
      </c>
      <c r="AG103" s="3893"/>
      <c r="AH103" s="3893"/>
      <c r="AI103" s="3893"/>
      <c r="AJ103" s="3893"/>
      <c r="AK103" s="3044"/>
      <c r="AL103" s="3044"/>
      <c r="AM103" s="3045"/>
      <c r="AN103" s="3046">
        <f>AVERAGE(AN7:AN100)</f>
        <v>13.446808510638299</v>
      </c>
      <c r="AO103" s="3894"/>
      <c r="AP103" s="3895"/>
      <c r="AQ103" s="3895"/>
      <c r="AR103" s="3895"/>
      <c r="AS103" s="313"/>
    </row>
    <row r="104" spans="1:45" ht="11.1" customHeight="1" x14ac:dyDescent="0.25">
      <c r="C104" s="316"/>
      <c r="D104" s="317"/>
      <c r="E104" s="316"/>
      <c r="S104" s="318"/>
      <c r="T104" s="318"/>
      <c r="U104" s="318"/>
      <c r="X104" s="3047"/>
      <c r="Y104" s="309"/>
      <c r="Z104" s="309"/>
      <c r="AA104" s="309"/>
      <c r="AB104" s="310"/>
      <c r="AC104" s="321"/>
      <c r="AD104" s="322"/>
      <c r="AE104" s="219"/>
      <c r="AF104" s="304"/>
      <c r="AG104" s="314"/>
      <c r="AH104" s="314"/>
      <c r="AI104" s="314"/>
      <c r="AJ104" s="314"/>
      <c r="AK104" s="314"/>
      <c r="AL104" s="314"/>
      <c r="AM104" s="314"/>
      <c r="AN104" s="323"/>
      <c r="AO104" s="324"/>
      <c r="AP104" s="324"/>
      <c r="AQ104" s="325"/>
      <c r="AR104" s="324"/>
      <c r="AS104" s="313"/>
    </row>
    <row r="105" spans="1:45" ht="11.1" customHeight="1" thickBot="1" x14ac:dyDescent="0.3">
      <c r="C105" s="316"/>
      <c r="D105" s="317"/>
      <c r="E105" s="316"/>
      <c r="S105" s="318"/>
      <c r="T105" s="318"/>
      <c r="U105" s="318"/>
      <c r="X105" s="3047"/>
      <c r="Y105" s="309"/>
      <c r="Z105" s="309"/>
      <c r="AA105" s="309"/>
      <c r="AB105" s="310"/>
      <c r="AC105" s="321"/>
      <c r="AD105" s="322"/>
      <c r="AE105" s="219"/>
      <c r="AF105" s="304"/>
      <c r="AG105" s="314"/>
      <c r="AH105" s="314"/>
      <c r="AI105" s="314"/>
      <c r="AJ105" s="314"/>
      <c r="AK105" s="314"/>
      <c r="AL105" s="314"/>
      <c r="AM105" s="314"/>
      <c r="AN105" s="323"/>
      <c r="AO105" s="324"/>
      <c r="AP105" s="324"/>
      <c r="AQ105" s="325"/>
      <c r="AR105" s="324"/>
      <c r="AS105" s="313"/>
    </row>
    <row r="106" spans="1:45" ht="11.1" customHeight="1" thickTop="1" x14ac:dyDescent="0.25">
      <c r="A106" s="3048"/>
      <c r="B106" s="326"/>
      <c r="C106" s="327"/>
      <c r="D106" s="328"/>
      <c r="E106" s="329"/>
      <c r="F106" s="329"/>
      <c r="G106" s="330"/>
      <c r="H106" s="330"/>
      <c r="I106" s="331"/>
      <c r="J106" s="331"/>
      <c r="K106" s="331"/>
      <c r="L106" s="331"/>
      <c r="M106" s="331"/>
      <c r="N106" s="331"/>
      <c r="O106" s="331"/>
      <c r="P106" s="331"/>
      <c r="Q106" s="332"/>
      <c r="R106" s="332"/>
      <c r="S106" s="331"/>
      <c r="T106" s="331"/>
      <c r="U106" s="331"/>
      <c r="V106" s="331"/>
      <c r="W106" s="333"/>
      <c r="X106" s="334"/>
      <c r="Y106" s="334"/>
      <c r="Z106" s="334"/>
      <c r="AA106" s="326"/>
      <c r="AB106" s="335"/>
      <c r="AC106" s="335"/>
      <c r="AD106" s="335"/>
      <c r="AE106" s="336"/>
      <c r="AF106" s="337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8"/>
      <c r="AS106" s="339"/>
    </row>
    <row r="107" spans="1:45" ht="11.1" customHeight="1" thickBot="1" x14ac:dyDescent="0.3">
      <c r="E107" s="3670" t="s">
        <v>162</v>
      </c>
      <c r="F107" s="3670"/>
      <c r="G107" s="3670"/>
      <c r="H107" s="3670"/>
      <c r="Y107" s="208"/>
      <c r="Z107" s="219"/>
      <c r="AD107" s="219"/>
      <c r="AE107" s="219"/>
      <c r="AO107" s="217"/>
      <c r="AP107" s="210"/>
      <c r="AQ107" s="217"/>
      <c r="AR107" s="313"/>
      <c r="AS107" s="208"/>
    </row>
    <row r="108" spans="1:45" ht="11.1" customHeight="1" x14ac:dyDescent="0.25">
      <c r="E108" s="3670"/>
      <c r="F108" s="3670"/>
      <c r="G108" s="3670"/>
      <c r="H108" s="3670"/>
      <c r="I108" s="340" t="s">
        <v>39</v>
      </c>
      <c r="J108" s="340" t="s">
        <v>38</v>
      </c>
      <c r="K108" s="341" t="s">
        <v>9</v>
      </c>
      <c r="L108" s="340" t="s">
        <v>13</v>
      </c>
      <c r="M108" s="340" t="s">
        <v>12</v>
      </c>
      <c r="N108" s="340" t="s">
        <v>10</v>
      </c>
      <c r="O108" s="340" t="s">
        <v>163</v>
      </c>
      <c r="P108" s="340" t="s">
        <v>164</v>
      </c>
      <c r="Q108" s="340" t="s">
        <v>165</v>
      </c>
      <c r="R108" s="340" t="s">
        <v>166</v>
      </c>
      <c r="S108" s="488"/>
      <c r="T108" s="3238" t="s">
        <v>79</v>
      </c>
      <c r="U108" s="3239"/>
      <c r="V108" s="3239"/>
      <c r="W108" s="3239"/>
      <c r="X108" s="3239"/>
      <c r="Y108" s="3239"/>
      <c r="Z108" s="3239"/>
      <c r="AA108" s="3239"/>
      <c r="AB108" s="3239"/>
      <c r="AC108" s="3240"/>
      <c r="AD108" s="342"/>
      <c r="AE108" s="3671" t="s">
        <v>78</v>
      </c>
      <c r="AF108" s="3672"/>
      <c r="AG108" s="3672"/>
      <c r="AH108" s="3672"/>
      <c r="AI108" s="3672"/>
      <c r="AJ108" s="3672"/>
      <c r="AK108" s="3672"/>
      <c r="AL108" s="3672"/>
      <c r="AM108" s="3672"/>
      <c r="AN108" s="3672"/>
      <c r="AO108" s="3672"/>
      <c r="AP108" s="3672"/>
      <c r="AQ108" s="3672"/>
      <c r="AR108" s="3673"/>
      <c r="AS108" s="219"/>
    </row>
    <row r="109" spans="1:45" ht="11.1" customHeight="1" thickBot="1" x14ac:dyDescent="0.3">
      <c r="F109" s="3050" t="s">
        <v>4</v>
      </c>
      <c r="G109" s="247"/>
      <c r="I109" s="343">
        <v>11</v>
      </c>
      <c r="J109" s="344">
        <v>12</v>
      </c>
      <c r="K109" s="344">
        <v>14</v>
      </c>
      <c r="L109" s="343">
        <v>15</v>
      </c>
      <c r="M109" s="344">
        <v>16</v>
      </c>
      <c r="N109" s="343">
        <v>17</v>
      </c>
      <c r="O109" s="343">
        <v>18</v>
      </c>
      <c r="P109" s="343">
        <v>19</v>
      </c>
      <c r="Q109" s="343">
        <v>20</v>
      </c>
      <c r="R109" s="343">
        <v>21</v>
      </c>
      <c r="S109" s="350"/>
      <c r="T109" s="3241"/>
      <c r="U109" s="3242"/>
      <c r="V109" s="3242"/>
      <c r="W109" s="3242"/>
      <c r="X109" s="3242"/>
      <c r="Y109" s="3242"/>
      <c r="Z109" s="3242"/>
      <c r="AA109" s="3242"/>
      <c r="AB109" s="3242"/>
      <c r="AC109" s="3243"/>
      <c r="AD109" s="342"/>
      <c r="AE109" s="3674"/>
      <c r="AF109" s="3675"/>
      <c r="AG109" s="3675"/>
      <c r="AH109" s="3675"/>
      <c r="AI109" s="3675"/>
      <c r="AJ109" s="3675"/>
      <c r="AK109" s="3675"/>
      <c r="AL109" s="3675"/>
      <c r="AM109" s="3675"/>
      <c r="AN109" s="3675"/>
      <c r="AO109" s="3675"/>
      <c r="AP109" s="3675"/>
      <c r="AQ109" s="3675"/>
      <c r="AR109" s="3676"/>
      <c r="AS109" s="219"/>
    </row>
    <row r="110" spans="1:45" ht="11.1" customHeight="1" x14ac:dyDescent="0.25">
      <c r="F110" s="3052" t="s">
        <v>16</v>
      </c>
      <c r="G110" s="247"/>
      <c r="I110" s="345">
        <v>8</v>
      </c>
      <c r="J110" s="3053">
        <v>9</v>
      </c>
      <c r="K110" s="3053">
        <v>11</v>
      </c>
      <c r="L110" s="345">
        <v>12</v>
      </c>
      <c r="M110" s="3053">
        <v>13</v>
      </c>
      <c r="N110" s="345">
        <v>14</v>
      </c>
      <c r="O110" s="345">
        <v>15</v>
      </c>
      <c r="P110" s="345">
        <v>16</v>
      </c>
      <c r="Q110" s="345">
        <v>17</v>
      </c>
      <c r="R110" s="345">
        <v>18</v>
      </c>
      <c r="S110" s="350"/>
      <c r="V110" s="208"/>
      <c r="W110" s="208"/>
      <c r="X110" s="208"/>
      <c r="Y110" s="208"/>
      <c r="AA110" s="208"/>
      <c r="AB110" s="208"/>
      <c r="AC110" s="346"/>
      <c r="AD110" s="219"/>
      <c r="AE110" s="219"/>
      <c r="AO110" s="347"/>
      <c r="AP110" s="217"/>
      <c r="AQ110" s="208"/>
      <c r="AR110" s="208"/>
      <c r="AS110" s="219"/>
    </row>
    <row r="111" spans="1:45" ht="11.1" customHeight="1" x14ac:dyDescent="0.25">
      <c r="F111" s="3050" t="s">
        <v>17</v>
      </c>
      <c r="G111" s="247"/>
      <c r="I111" s="343">
        <v>6</v>
      </c>
      <c r="J111" s="344">
        <v>7</v>
      </c>
      <c r="K111" s="344">
        <v>9</v>
      </c>
      <c r="L111" s="343">
        <v>10</v>
      </c>
      <c r="M111" s="344">
        <v>11</v>
      </c>
      <c r="N111" s="343">
        <v>12</v>
      </c>
      <c r="O111" s="343">
        <v>13</v>
      </c>
      <c r="P111" s="343">
        <v>14</v>
      </c>
      <c r="Q111" s="343">
        <v>15</v>
      </c>
      <c r="R111" s="343">
        <v>16</v>
      </c>
      <c r="S111" s="350"/>
      <c r="T111" s="3869" t="s">
        <v>225</v>
      </c>
      <c r="U111" s="3870" t="s">
        <v>77</v>
      </c>
      <c r="V111" s="3871"/>
      <c r="W111" s="3871"/>
      <c r="X111" s="3871"/>
      <c r="Y111" s="3890"/>
      <c r="Z111" s="3617" t="s">
        <v>76</v>
      </c>
      <c r="AA111" s="3618"/>
      <c r="AB111" s="3618"/>
      <c r="AC111" s="3619"/>
      <c r="AD111" s="348"/>
      <c r="AE111" s="3607" t="s">
        <v>4</v>
      </c>
      <c r="AF111" s="3608"/>
      <c r="AG111" s="3868" t="s">
        <v>774</v>
      </c>
      <c r="AH111" s="3868"/>
      <c r="AI111" s="3868"/>
      <c r="AJ111" s="3868"/>
      <c r="AK111" s="3868"/>
      <c r="AL111" s="3868"/>
      <c r="AM111" s="3868"/>
      <c r="AN111" s="3868"/>
      <c r="AO111" s="3868"/>
      <c r="AP111" s="3868"/>
      <c r="AQ111" s="3868"/>
      <c r="AR111" s="3868"/>
      <c r="AS111" s="219"/>
    </row>
    <row r="112" spans="1:45" ht="11.1" customHeight="1" x14ac:dyDescent="0.25">
      <c r="F112" s="3052" t="s">
        <v>18</v>
      </c>
      <c r="G112" s="247"/>
      <c r="I112" s="345">
        <v>4</v>
      </c>
      <c r="J112" s="3053">
        <v>5</v>
      </c>
      <c r="K112" s="3053">
        <v>7</v>
      </c>
      <c r="L112" s="345">
        <v>8</v>
      </c>
      <c r="M112" s="3053">
        <v>9</v>
      </c>
      <c r="N112" s="345">
        <v>10</v>
      </c>
      <c r="O112" s="345">
        <v>11</v>
      </c>
      <c r="P112" s="345">
        <v>12</v>
      </c>
      <c r="Q112" s="345">
        <v>13</v>
      </c>
      <c r="R112" s="345">
        <v>14</v>
      </c>
      <c r="S112" s="350"/>
      <c r="T112" s="3869"/>
      <c r="U112" s="3872"/>
      <c r="V112" s="3873"/>
      <c r="W112" s="3873"/>
      <c r="X112" s="3873"/>
      <c r="Y112" s="3891"/>
      <c r="Z112" s="3623"/>
      <c r="AA112" s="3624"/>
      <c r="AB112" s="3624"/>
      <c r="AC112" s="3625"/>
      <c r="AD112" s="348"/>
      <c r="AE112" s="3609"/>
      <c r="AF112" s="3610"/>
      <c r="AG112" s="3868"/>
      <c r="AH112" s="3868"/>
      <c r="AI112" s="3868"/>
      <c r="AJ112" s="3868"/>
      <c r="AK112" s="3868"/>
      <c r="AL112" s="3868"/>
      <c r="AM112" s="3868"/>
      <c r="AN112" s="3868"/>
      <c r="AO112" s="3868"/>
      <c r="AP112" s="3868"/>
      <c r="AQ112" s="3868"/>
      <c r="AR112" s="3868"/>
      <c r="AS112" s="219"/>
    </row>
    <row r="113" spans="6:45" ht="11.1" customHeight="1" x14ac:dyDescent="0.25">
      <c r="F113" s="3050" t="s">
        <v>19</v>
      </c>
      <c r="G113" s="247"/>
      <c r="I113" s="343">
        <v>3</v>
      </c>
      <c r="J113" s="344">
        <v>4</v>
      </c>
      <c r="K113" s="344">
        <v>6</v>
      </c>
      <c r="L113" s="343">
        <v>7</v>
      </c>
      <c r="M113" s="344">
        <v>8</v>
      </c>
      <c r="N113" s="343">
        <v>9</v>
      </c>
      <c r="O113" s="343">
        <v>10</v>
      </c>
      <c r="P113" s="343">
        <v>11</v>
      </c>
      <c r="Q113" s="343">
        <v>12</v>
      </c>
      <c r="R113" s="343">
        <v>13</v>
      </c>
      <c r="S113" s="350"/>
      <c r="T113" s="3669">
        <v>1</v>
      </c>
      <c r="U113" s="3862" t="s">
        <v>75</v>
      </c>
      <c r="V113" s="3863"/>
      <c r="W113" s="3863"/>
      <c r="X113" s="3863"/>
      <c r="Y113" s="3888"/>
      <c r="Z113" s="3645" t="s">
        <v>74</v>
      </c>
      <c r="AA113" s="3646"/>
      <c r="AB113" s="3646"/>
      <c r="AC113" s="3647"/>
      <c r="AD113" s="349"/>
      <c r="AE113" s="3607" t="s">
        <v>16</v>
      </c>
      <c r="AF113" s="3608"/>
      <c r="AG113" s="3868" t="s">
        <v>775</v>
      </c>
      <c r="AH113" s="3868"/>
      <c r="AI113" s="3868"/>
      <c r="AJ113" s="3868"/>
      <c r="AK113" s="3868"/>
      <c r="AL113" s="3868"/>
      <c r="AM113" s="3868"/>
      <c r="AN113" s="3868"/>
      <c r="AO113" s="3868"/>
      <c r="AP113" s="3868"/>
      <c r="AQ113" s="3868"/>
      <c r="AR113" s="3868"/>
      <c r="AS113" s="208"/>
    </row>
    <row r="114" spans="6:45" ht="11.1" customHeight="1" x14ac:dyDescent="0.25">
      <c r="F114" s="3052" t="s">
        <v>20</v>
      </c>
      <c r="G114" s="247"/>
      <c r="I114" s="345">
        <v>2</v>
      </c>
      <c r="J114" s="3053">
        <v>3</v>
      </c>
      <c r="K114" s="3053">
        <v>5</v>
      </c>
      <c r="L114" s="345">
        <v>6</v>
      </c>
      <c r="M114" s="3053">
        <v>7</v>
      </c>
      <c r="N114" s="345">
        <v>8</v>
      </c>
      <c r="O114" s="345">
        <v>9</v>
      </c>
      <c r="P114" s="343">
        <v>10</v>
      </c>
      <c r="Q114" s="345">
        <v>11</v>
      </c>
      <c r="R114" s="345">
        <v>12</v>
      </c>
      <c r="S114" s="350"/>
      <c r="T114" s="3669"/>
      <c r="U114" s="3864"/>
      <c r="V114" s="3865"/>
      <c r="W114" s="3865"/>
      <c r="X114" s="3865"/>
      <c r="Y114" s="3889"/>
      <c r="Z114" s="3648"/>
      <c r="AA114" s="3649"/>
      <c r="AB114" s="3649"/>
      <c r="AC114" s="3650"/>
      <c r="AD114" s="349"/>
      <c r="AE114" s="3609"/>
      <c r="AF114" s="3610"/>
      <c r="AG114" s="3868"/>
      <c r="AH114" s="3868"/>
      <c r="AI114" s="3868"/>
      <c r="AJ114" s="3868"/>
      <c r="AK114" s="3868"/>
      <c r="AL114" s="3868"/>
      <c r="AM114" s="3868"/>
      <c r="AN114" s="3868"/>
      <c r="AO114" s="3868"/>
      <c r="AP114" s="3868"/>
      <c r="AQ114" s="3868"/>
      <c r="AR114" s="3868"/>
      <c r="AS114" s="208"/>
    </row>
    <row r="115" spans="6:45" ht="11.1" customHeight="1" x14ac:dyDescent="0.25">
      <c r="F115" s="3050" t="s">
        <v>21</v>
      </c>
      <c r="G115" s="247"/>
      <c r="I115" s="343">
        <v>1</v>
      </c>
      <c r="J115" s="344">
        <v>2</v>
      </c>
      <c r="K115" s="344">
        <v>4</v>
      </c>
      <c r="L115" s="343">
        <v>5</v>
      </c>
      <c r="M115" s="344">
        <v>6</v>
      </c>
      <c r="N115" s="343">
        <v>7</v>
      </c>
      <c r="O115" s="343">
        <v>8</v>
      </c>
      <c r="P115" s="345">
        <v>9</v>
      </c>
      <c r="Q115" s="343">
        <v>10</v>
      </c>
      <c r="R115" s="343">
        <v>11</v>
      </c>
      <c r="S115" s="350"/>
      <c r="T115" s="3669">
        <v>2</v>
      </c>
      <c r="U115" s="3862" t="s">
        <v>73</v>
      </c>
      <c r="V115" s="3863"/>
      <c r="W115" s="3863"/>
      <c r="X115" s="3863"/>
      <c r="Y115" s="3888"/>
      <c r="Z115" s="3645" t="s">
        <v>72</v>
      </c>
      <c r="AA115" s="3646"/>
      <c r="AB115" s="3646"/>
      <c r="AC115" s="3647"/>
      <c r="AD115" s="349"/>
      <c r="AE115" s="3607" t="s">
        <v>17</v>
      </c>
      <c r="AF115" s="3608"/>
      <c r="AG115" s="3868" t="s">
        <v>776</v>
      </c>
      <c r="AH115" s="3868"/>
      <c r="AI115" s="3868"/>
      <c r="AJ115" s="3868"/>
      <c r="AK115" s="3868"/>
      <c r="AL115" s="3868"/>
      <c r="AM115" s="3868"/>
      <c r="AN115" s="3868"/>
      <c r="AO115" s="3868"/>
      <c r="AP115" s="3868"/>
      <c r="AQ115" s="3868"/>
      <c r="AR115" s="3868"/>
      <c r="AS115" s="219"/>
    </row>
    <row r="116" spans="6:45" ht="11.1" customHeight="1" x14ac:dyDescent="0.25">
      <c r="F116" s="3052" t="s">
        <v>41</v>
      </c>
      <c r="G116" s="247"/>
      <c r="I116" s="345">
        <v>0</v>
      </c>
      <c r="J116" s="3053">
        <v>1</v>
      </c>
      <c r="K116" s="3053">
        <v>3</v>
      </c>
      <c r="L116" s="345">
        <v>4</v>
      </c>
      <c r="M116" s="3053">
        <v>5</v>
      </c>
      <c r="N116" s="345">
        <v>6</v>
      </c>
      <c r="O116" s="343">
        <v>7</v>
      </c>
      <c r="P116" s="343">
        <v>8</v>
      </c>
      <c r="Q116" s="345">
        <v>9</v>
      </c>
      <c r="R116" s="343">
        <v>10</v>
      </c>
      <c r="S116" s="350"/>
      <c r="T116" s="3669"/>
      <c r="U116" s="3864"/>
      <c r="V116" s="3865"/>
      <c r="W116" s="3865"/>
      <c r="X116" s="3865"/>
      <c r="Y116" s="3889"/>
      <c r="Z116" s="3648"/>
      <c r="AA116" s="3649"/>
      <c r="AB116" s="3649"/>
      <c r="AC116" s="3650"/>
      <c r="AD116" s="349"/>
      <c r="AE116" s="3609"/>
      <c r="AF116" s="3610"/>
      <c r="AG116" s="3868"/>
      <c r="AH116" s="3868"/>
      <c r="AI116" s="3868"/>
      <c r="AJ116" s="3868"/>
      <c r="AK116" s="3868"/>
      <c r="AL116" s="3868"/>
      <c r="AM116" s="3868"/>
      <c r="AN116" s="3868"/>
      <c r="AO116" s="3868"/>
      <c r="AP116" s="3868"/>
      <c r="AQ116" s="3868"/>
      <c r="AR116" s="3868"/>
      <c r="AS116" s="219"/>
    </row>
    <row r="117" spans="6:45" ht="11.1" customHeight="1" x14ac:dyDescent="0.25">
      <c r="F117" s="3050" t="s">
        <v>22</v>
      </c>
      <c r="G117" s="247"/>
      <c r="I117" s="343" t="s">
        <v>0</v>
      </c>
      <c r="J117" s="344">
        <v>0</v>
      </c>
      <c r="K117" s="344">
        <v>2</v>
      </c>
      <c r="L117" s="343">
        <v>3</v>
      </c>
      <c r="M117" s="344">
        <v>4</v>
      </c>
      <c r="N117" s="343">
        <v>5</v>
      </c>
      <c r="O117" s="345">
        <v>6</v>
      </c>
      <c r="P117" s="343">
        <v>7</v>
      </c>
      <c r="Q117" s="343">
        <v>8</v>
      </c>
      <c r="R117" s="345">
        <v>9</v>
      </c>
      <c r="S117" s="350"/>
      <c r="T117" s="3669">
        <v>3</v>
      </c>
      <c r="U117" s="3862" t="s">
        <v>70</v>
      </c>
      <c r="V117" s="3863"/>
      <c r="W117" s="3863"/>
      <c r="X117" s="3863"/>
      <c r="Y117" s="3888"/>
      <c r="Z117" s="3645" t="s">
        <v>71</v>
      </c>
      <c r="AA117" s="3646"/>
      <c r="AB117" s="3646"/>
      <c r="AC117" s="3647"/>
      <c r="AD117" s="349"/>
      <c r="AE117" s="3607" t="s">
        <v>18</v>
      </c>
      <c r="AF117" s="3608"/>
      <c r="AG117" s="3868" t="s">
        <v>777</v>
      </c>
      <c r="AH117" s="3868"/>
      <c r="AI117" s="3868"/>
      <c r="AJ117" s="3868"/>
      <c r="AK117" s="3868"/>
      <c r="AL117" s="3868"/>
      <c r="AM117" s="3868"/>
      <c r="AN117" s="3868"/>
      <c r="AO117" s="3868"/>
      <c r="AP117" s="3868"/>
      <c r="AQ117" s="3868"/>
      <c r="AR117" s="3868"/>
      <c r="AS117" s="219"/>
    </row>
    <row r="118" spans="6:45" ht="11.1" customHeight="1" x14ac:dyDescent="0.25">
      <c r="F118" s="3052" t="s">
        <v>23</v>
      </c>
      <c r="G118" s="247"/>
      <c r="I118" s="345" t="s">
        <v>0</v>
      </c>
      <c r="J118" s="3053" t="s">
        <v>0</v>
      </c>
      <c r="K118" s="3053">
        <v>1</v>
      </c>
      <c r="L118" s="345">
        <v>2</v>
      </c>
      <c r="M118" s="3053">
        <v>3</v>
      </c>
      <c r="N118" s="345">
        <v>4</v>
      </c>
      <c r="O118" s="343">
        <v>5</v>
      </c>
      <c r="P118" s="345">
        <v>6</v>
      </c>
      <c r="Q118" s="343">
        <v>7</v>
      </c>
      <c r="R118" s="343">
        <v>8</v>
      </c>
      <c r="S118" s="350"/>
      <c r="T118" s="3669"/>
      <c r="U118" s="3864"/>
      <c r="V118" s="3865"/>
      <c r="W118" s="3865"/>
      <c r="X118" s="3865"/>
      <c r="Y118" s="3889"/>
      <c r="Z118" s="3648"/>
      <c r="AA118" s="3649"/>
      <c r="AB118" s="3649"/>
      <c r="AC118" s="3650"/>
      <c r="AD118" s="349"/>
      <c r="AE118" s="3609"/>
      <c r="AF118" s="3610"/>
      <c r="AG118" s="3868"/>
      <c r="AH118" s="3868"/>
      <c r="AI118" s="3868"/>
      <c r="AJ118" s="3868"/>
      <c r="AK118" s="3868"/>
      <c r="AL118" s="3868"/>
      <c r="AM118" s="3868"/>
      <c r="AN118" s="3868"/>
      <c r="AO118" s="3868"/>
      <c r="AP118" s="3868"/>
      <c r="AQ118" s="3868"/>
      <c r="AR118" s="3868"/>
      <c r="AS118" s="219"/>
    </row>
    <row r="119" spans="6:45" ht="11.1" customHeight="1" x14ac:dyDescent="0.25">
      <c r="F119" s="3050" t="s">
        <v>24</v>
      </c>
      <c r="G119" s="247"/>
      <c r="I119" s="343" t="s">
        <v>0</v>
      </c>
      <c r="J119" s="344" t="s">
        <v>0</v>
      </c>
      <c r="K119" s="344">
        <v>0</v>
      </c>
      <c r="L119" s="343">
        <v>1</v>
      </c>
      <c r="M119" s="344">
        <v>2</v>
      </c>
      <c r="N119" s="343">
        <v>3</v>
      </c>
      <c r="O119" s="345">
        <v>4</v>
      </c>
      <c r="P119" s="343">
        <v>5</v>
      </c>
      <c r="Q119" s="345">
        <v>6</v>
      </c>
      <c r="R119" s="343">
        <v>7</v>
      </c>
      <c r="S119" s="350"/>
      <c r="T119" s="3669">
        <v>4</v>
      </c>
      <c r="U119" s="3862" t="s">
        <v>69</v>
      </c>
      <c r="V119" s="3863"/>
      <c r="W119" s="3863"/>
      <c r="X119" s="3863"/>
      <c r="Y119" s="3888"/>
      <c r="Z119" s="3645" t="s">
        <v>68</v>
      </c>
      <c r="AA119" s="3646"/>
      <c r="AB119" s="3646"/>
      <c r="AC119" s="3647"/>
      <c r="AD119" s="349"/>
      <c r="AE119" s="3607" t="s">
        <v>21</v>
      </c>
      <c r="AF119" s="3608"/>
      <c r="AG119" s="3868" t="s">
        <v>778</v>
      </c>
      <c r="AH119" s="3868"/>
      <c r="AI119" s="3868"/>
      <c r="AJ119" s="3868"/>
      <c r="AK119" s="3868"/>
      <c r="AL119" s="3868"/>
      <c r="AM119" s="3868"/>
      <c r="AN119" s="3868"/>
      <c r="AO119" s="3868"/>
      <c r="AP119" s="3868"/>
      <c r="AQ119" s="3868"/>
      <c r="AR119" s="3868"/>
      <c r="AS119" s="219"/>
    </row>
    <row r="120" spans="6:45" ht="11.1" customHeight="1" x14ac:dyDescent="0.25">
      <c r="F120" s="3052" t="s">
        <v>29</v>
      </c>
      <c r="G120" s="247"/>
      <c r="I120" s="345" t="s">
        <v>0</v>
      </c>
      <c r="J120" s="3053" t="s">
        <v>0</v>
      </c>
      <c r="K120" s="3053" t="s">
        <v>0</v>
      </c>
      <c r="L120" s="345">
        <v>0</v>
      </c>
      <c r="M120" s="3053">
        <v>1</v>
      </c>
      <c r="N120" s="345">
        <v>2</v>
      </c>
      <c r="O120" s="343">
        <v>3</v>
      </c>
      <c r="P120" s="345">
        <v>4</v>
      </c>
      <c r="Q120" s="343">
        <v>5</v>
      </c>
      <c r="R120" s="345">
        <v>6</v>
      </c>
      <c r="S120" s="350"/>
      <c r="T120" s="3669"/>
      <c r="U120" s="3864"/>
      <c r="V120" s="3865"/>
      <c r="W120" s="3865"/>
      <c r="X120" s="3865"/>
      <c r="Y120" s="3889"/>
      <c r="Z120" s="3648"/>
      <c r="AA120" s="3649"/>
      <c r="AB120" s="3649"/>
      <c r="AC120" s="3650"/>
      <c r="AD120" s="349"/>
      <c r="AE120" s="3609"/>
      <c r="AF120" s="3610"/>
      <c r="AG120" s="3868"/>
      <c r="AH120" s="3868"/>
      <c r="AI120" s="3868"/>
      <c r="AJ120" s="3868"/>
      <c r="AK120" s="3868"/>
      <c r="AL120" s="3868"/>
      <c r="AM120" s="3868"/>
      <c r="AN120" s="3868"/>
      <c r="AO120" s="3868"/>
      <c r="AP120" s="3868"/>
      <c r="AQ120" s="3868"/>
      <c r="AR120" s="3868"/>
      <c r="AS120" s="219"/>
    </row>
    <row r="121" spans="6:45" ht="11.1" customHeight="1" x14ac:dyDescent="0.25">
      <c r="F121" s="3050" t="s">
        <v>30</v>
      </c>
      <c r="G121" s="247"/>
      <c r="I121" s="343" t="s">
        <v>0</v>
      </c>
      <c r="J121" s="344" t="s">
        <v>0</v>
      </c>
      <c r="K121" s="344" t="s">
        <v>0</v>
      </c>
      <c r="L121" s="343" t="s">
        <v>0</v>
      </c>
      <c r="M121" s="344">
        <v>0</v>
      </c>
      <c r="N121" s="343">
        <v>1</v>
      </c>
      <c r="O121" s="345">
        <v>2</v>
      </c>
      <c r="P121" s="343">
        <v>3</v>
      </c>
      <c r="Q121" s="345">
        <v>4</v>
      </c>
      <c r="R121" s="343">
        <v>5</v>
      </c>
      <c r="S121" s="350"/>
      <c r="T121" s="3669">
        <v>5</v>
      </c>
      <c r="U121" s="3862" t="s">
        <v>84</v>
      </c>
      <c r="V121" s="3863"/>
      <c r="W121" s="3863"/>
      <c r="X121" s="3863"/>
      <c r="Y121" s="3888"/>
      <c r="Z121" s="3645" t="s">
        <v>85</v>
      </c>
      <c r="AA121" s="3646"/>
      <c r="AB121" s="3646"/>
      <c r="AC121" s="3647"/>
      <c r="AD121" s="349"/>
      <c r="AE121" s="3607" t="s">
        <v>41</v>
      </c>
      <c r="AF121" s="3608"/>
      <c r="AG121" s="3599">
        <f>COUNTIF(AO$7:AO$100,"=4")</f>
        <v>5</v>
      </c>
      <c r="AH121" s="3600"/>
      <c r="AI121" s="3600"/>
      <c r="AJ121" s="3866" t="s">
        <v>295</v>
      </c>
      <c r="AK121" s="3867"/>
      <c r="AL121" s="3867"/>
      <c r="AM121" s="3867"/>
      <c r="AN121" s="3867"/>
      <c r="AO121" s="3867"/>
      <c r="AP121" s="3867"/>
      <c r="AQ121" s="3867"/>
      <c r="AR121" s="3867"/>
      <c r="AS121" s="219"/>
    </row>
    <row r="122" spans="6:45" ht="11.1" customHeight="1" x14ac:dyDescent="0.25">
      <c r="F122" s="3050" t="s">
        <v>33</v>
      </c>
      <c r="G122" s="247"/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3">
        <v>0</v>
      </c>
      <c r="O122" s="343">
        <v>1</v>
      </c>
      <c r="P122" s="345">
        <v>2</v>
      </c>
      <c r="Q122" s="343">
        <v>3</v>
      </c>
      <c r="R122" s="345">
        <v>4</v>
      </c>
      <c r="S122" s="350"/>
      <c r="T122" s="3669"/>
      <c r="U122" s="3864"/>
      <c r="V122" s="3865"/>
      <c r="W122" s="3865"/>
      <c r="X122" s="3865"/>
      <c r="Y122" s="3889"/>
      <c r="Z122" s="3648"/>
      <c r="AA122" s="3649"/>
      <c r="AB122" s="3649"/>
      <c r="AC122" s="3650"/>
      <c r="AD122" s="349"/>
      <c r="AE122" s="3609"/>
      <c r="AF122" s="3610"/>
      <c r="AG122" s="3601"/>
      <c r="AH122" s="3602"/>
      <c r="AI122" s="3602"/>
      <c r="AJ122" s="3866"/>
      <c r="AK122" s="3867"/>
      <c r="AL122" s="3867"/>
      <c r="AM122" s="3867"/>
      <c r="AN122" s="3867"/>
      <c r="AO122" s="3867"/>
      <c r="AP122" s="3867"/>
      <c r="AQ122" s="3867"/>
      <c r="AR122" s="3867"/>
      <c r="AS122" s="219"/>
    </row>
    <row r="123" spans="6:45" ht="11.1" customHeight="1" x14ac:dyDescent="0.25">
      <c r="F123" s="3050" t="s">
        <v>56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3">
        <v>0</v>
      </c>
      <c r="P123" s="343">
        <v>1</v>
      </c>
      <c r="Q123" s="345">
        <v>2</v>
      </c>
      <c r="R123" s="343">
        <v>3</v>
      </c>
      <c r="S123" s="350"/>
      <c r="T123" s="3669">
        <v>6</v>
      </c>
      <c r="U123" s="3862" t="s">
        <v>122</v>
      </c>
      <c r="V123" s="3863"/>
      <c r="W123" s="3863"/>
      <c r="X123" s="3863"/>
      <c r="Y123" s="3888"/>
      <c r="Z123" s="3645" t="s">
        <v>121</v>
      </c>
      <c r="AA123" s="3646"/>
      <c r="AB123" s="3646"/>
      <c r="AC123" s="3647"/>
      <c r="AD123" s="349"/>
      <c r="AE123" s="3607" t="s">
        <v>30</v>
      </c>
      <c r="AF123" s="3608"/>
      <c r="AG123" s="3599">
        <f>COUNTIF(AO$7:AO$100,"=3")</f>
        <v>2</v>
      </c>
      <c r="AH123" s="3600"/>
      <c r="AI123" s="3600"/>
      <c r="AJ123" s="3866" t="s">
        <v>110</v>
      </c>
      <c r="AK123" s="3867"/>
      <c r="AL123" s="3867"/>
      <c r="AM123" s="3867"/>
      <c r="AN123" s="3867"/>
      <c r="AO123" s="3867"/>
      <c r="AP123" s="3867"/>
      <c r="AQ123" s="3867"/>
      <c r="AR123" s="3867"/>
      <c r="AS123" s="219"/>
    </row>
    <row r="124" spans="6:45" ht="11.1" customHeight="1" x14ac:dyDescent="0.25">
      <c r="F124" s="3050" t="s">
        <v>48</v>
      </c>
      <c r="I124" s="343" t="s">
        <v>0</v>
      </c>
      <c r="J124" s="344" t="s">
        <v>0</v>
      </c>
      <c r="K124" s="344" t="s">
        <v>0</v>
      </c>
      <c r="L124" s="343" t="s">
        <v>0</v>
      </c>
      <c r="M124" s="344" t="s">
        <v>0</v>
      </c>
      <c r="N124" s="344" t="s">
        <v>0</v>
      </c>
      <c r="O124" s="344" t="s">
        <v>0</v>
      </c>
      <c r="P124" s="343">
        <v>0</v>
      </c>
      <c r="Q124" s="343">
        <v>1</v>
      </c>
      <c r="R124" s="345">
        <v>2</v>
      </c>
      <c r="S124" s="350"/>
      <c r="T124" s="3669"/>
      <c r="U124" s="3864"/>
      <c r="V124" s="3865"/>
      <c r="W124" s="3865"/>
      <c r="X124" s="3865"/>
      <c r="Y124" s="3889"/>
      <c r="Z124" s="3648"/>
      <c r="AA124" s="3649"/>
      <c r="AB124" s="3649"/>
      <c r="AC124" s="3650"/>
      <c r="AD124" s="349"/>
      <c r="AE124" s="3609"/>
      <c r="AF124" s="3610"/>
      <c r="AG124" s="3601"/>
      <c r="AH124" s="3602"/>
      <c r="AI124" s="3602"/>
      <c r="AJ124" s="3866"/>
      <c r="AK124" s="3867"/>
      <c r="AL124" s="3867"/>
      <c r="AM124" s="3867"/>
      <c r="AN124" s="3867"/>
      <c r="AO124" s="3867"/>
      <c r="AP124" s="3867"/>
      <c r="AQ124" s="3867"/>
      <c r="AR124" s="3867"/>
      <c r="AS124" s="219"/>
    </row>
    <row r="125" spans="6:45" ht="11.1" customHeight="1" x14ac:dyDescent="0.25">
      <c r="F125" s="3050" t="s">
        <v>62</v>
      </c>
      <c r="I125" s="343" t="s">
        <v>0</v>
      </c>
      <c r="J125" s="344" t="s">
        <v>0</v>
      </c>
      <c r="K125" s="344" t="s">
        <v>0</v>
      </c>
      <c r="L125" s="343" t="s">
        <v>0</v>
      </c>
      <c r="M125" s="344" t="s">
        <v>0</v>
      </c>
      <c r="N125" s="344" t="s">
        <v>0</v>
      </c>
      <c r="O125" s="344" t="s">
        <v>0</v>
      </c>
      <c r="P125" s="344" t="s">
        <v>0</v>
      </c>
      <c r="Q125" s="343">
        <v>0</v>
      </c>
      <c r="R125" s="343">
        <v>1</v>
      </c>
      <c r="S125" s="350"/>
      <c r="T125" s="3669">
        <v>7</v>
      </c>
      <c r="U125" s="3862" t="s">
        <v>176</v>
      </c>
      <c r="V125" s="3863"/>
      <c r="W125" s="3863"/>
      <c r="X125" s="3863"/>
      <c r="Y125" s="3888"/>
      <c r="Z125" s="3645" t="s">
        <v>180</v>
      </c>
      <c r="AA125" s="3646"/>
      <c r="AB125" s="3646"/>
      <c r="AC125" s="3647"/>
      <c r="AD125" s="349"/>
      <c r="AE125" s="3607" t="s">
        <v>56</v>
      </c>
      <c r="AF125" s="3608"/>
      <c r="AG125" s="3599">
        <f>COUNTIF(AO$7:AO$100,"=2")</f>
        <v>2</v>
      </c>
      <c r="AH125" s="3600"/>
      <c r="AI125" s="3600"/>
      <c r="AJ125" s="3866" t="s">
        <v>111</v>
      </c>
      <c r="AK125" s="3867"/>
      <c r="AL125" s="3867"/>
      <c r="AM125" s="3867"/>
      <c r="AN125" s="3867"/>
      <c r="AO125" s="3867"/>
      <c r="AP125" s="3867"/>
      <c r="AQ125" s="3867"/>
      <c r="AR125" s="3867"/>
      <c r="AS125" s="219"/>
    </row>
    <row r="126" spans="6:45" ht="11.1" customHeight="1" x14ac:dyDescent="0.25">
      <c r="F126" s="3050" t="s">
        <v>130</v>
      </c>
      <c r="I126" s="343" t="s">
        <v>0</v>
      </c>
      <c r="J126" s="344" t="s">
        <v>0</v>
      </c>
      <c r="K126" s="344" t="s">
        <v>0</v>
      </c>
      <c r="L126" s="343" t="s">
        <v>0</v>
      </c>
      <c r="M126" s="344" t="s">
        <v>0</v>
      </c>
      <c r="N126" s="344" t="s">
        <v>0</v>
      </c>
      <c r="O126" s="344" t="s">
        <v>0</v>
      </c>
      <c r="P126" s="344" t="s">
        <v>0</v>
      </c>
      <c r="Q126" s="344" t="s">
        <v>0</v>
      </c>
      <c r="R126" s="343">
        <v>0</v>
      </c>
      <c r="S126" s="350"/>
      <c r="T126" s="3669"/>
      <c r="U126" s="3864"/>
      <c r="V126" s="3865"/>
      <c r="W126" s="3865"/>
      <c r="X126" s="3865"/>
      <c r="Y126" s="3889"/>
      <c r="Z126" s="3648"/>
      <c r="AA126" s="3649"/>
      <c r="AB126" s="3649"/>
      <c r="AC126" s="3650"/>
      <c r="AD126" s="349"/>
      <c r="AE126" s="3609"/>
      <c r="AF126" s="3610"/>
      <c r="AG126" s="3601"/>
      <c r="AH126" s="3602"/>
      <c r="AI126" s="3602"/>
      <c r="AJ126" s="3866"/>
      <c r="AK126" s="3867"/>
      <c r="AL126" s="3867"/>
      <c r="AM126" s="3867"/>
      <c r="AN126" s="3867"/>
      <c r="AO126" s="3867"/>
      <c r="AP126" s="3867"/>
      <c r="AQ126" s="3867"/>
      <c r="AR126" s="3867"/>
      <c r="AS126" s="219"/>
    </row>
    <row r="127" spans="6:45" ht="11.1" customHeight="1" x14ac:dyDescent="0.25">
      <c r="F127" s="3056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669">
        <v>8</v>
      </c>
      <c r="U127" s="3862" t="s">
        <v>216</v>
      </c>
      <c r="V127" s="3863"/>
      <c r="W127" s="3863"/>
      <c r="X127" s="3863"/>
      <c r="Y127" s="3888"/>
      <c r="Z127" s="3645" t="s">
        <v>217</v>
      </c>
      <c r="AA127" s="3646"/>
      <c r="AB127" s="3646"/>
      <c r="AC127" s="3647"/>
      <c r="AD127" s="349"/>
      <c r="AE127" s="3607" t="s">
        <v>62</v>
      </c>
      <c r="AF127" s="3608"/>
      <c r="AG127" s="3599">
        <f>COUNTIF(AO$7:AO$100,"=1")</f>
        <v>19</v>
      </c>
      <c r="AH127" s="3600"/>
      <c r="AI127" s="3600"/>
      <c r="AJ127" s="3866" t="s">
        <v>642</v>
      </c>
      <c r="AK127" s="3867"/>
      <c r="AL127" s="3867"/>
      <c r="AM127" s="3867"/>
      <c r="AN127" s="3867"/>
      <c r="AO127" s="3867"/>
      <c r="AP127" s="3867"/>
      <c r="AQ127" s="3867"/>
      <c r="AR127" s="3867"/>
      <c r="AS127" s="219"/>
    </row>
    <row r="128" spans="6:45" ht="11.1" customHeight="1" x14ac:dyDescent="0.25">
      <c r="F128" s="3056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T128" s="3669"/>
      <c r="U128" s="3864"/>
      <c r="V128" s="3865"/>
      <c r="W128" s="3865"/>
      <c r="X128" s="3865"/>
      <c r="Y128" s="3889"/>
      <c r="Z128" s="3648"/>
      <c r="AA128" s="3649"/>
      <c r="AB128" s="3649"/>
      <c r="AC128" s="3650"/>
      <c r="AD128" s="349"/>
      <c r="AE128" s="3609"/>
      <c r="AF128" s="3610"/>
      <c r="AG128" s="3601"/>
      <c r="AH128" s="3602"/>
      <c r="AI128" s="3602"/>
      <c r="AJ128" s="3866"/>
      <c r="AK128" s="3867"/>
      <c r="AL128" s="3867"/>
      <c r="AM128" s="3867"/>
      <c r="AN128" s="3867"/>
      <c r="AO128" s="3867"/>
      <c r="AP128" s="3867"/>
      <c r="AQ128" s="3867"/>
      <c r="AR128" s="3867"/>
    </row>
    <row r="129" spans="6:45" ht="11.1" customHeight="1" x14ac:dyDescent="0.25">
      <c r="F129" s="3056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T129" s="3669">
        <v>9</v>
      </c>
      <c r="U129" s="3862" t="s">
        <v>268</v>
      </c>
      <c r="V129" s="3863"/>
      <c r="W129" s="3863"/>
      <c r="X129" s="3863"/>
      <c r="Y129" s="3888"/>
      <c r="Z129" s="3645" t="s">
        <v>270</v>
      </c>
      <c r="AA129" s="3646"/>
      <c r="AB129" s="3646"/>
      <c r="AC129" s="3647"/>
      <c r="AD129" s="217"/>
      <c r="AE129" s="219"/>
      <c r="AO129" s="347"/>
      <c r="AP129" s="217"/>
      <c r="AQ129" s="217"/>
    </row>
    <row r="130" spans="6:45" ht="11.1" customHeight="1" x14ac:dyDescent="0.25">
      <c r="F130" s="3057" t="s">
        <v>728</v>
      </c>
      <c r="G130" s="351"/>
      <c r="H130" s="208"/>
      <c r="R130" s="318"/>
      <c r="T130" s="3669"/>
      <c r="U130" s="3864"/>
      <c r="V130" s="3865"/>
      <c r="W130" s="3865"/>
      <c r="X130" s="3865"/>
      <c r="Y130" s="3889"/>
      <c r="Z130" s="3648"/>
      <c r="AA130" s="3649"/>
      <c r="AB130" s="3649"/>
      <c r="AC130" s="3650"/>
      <c r="AD130" s="346"/>
      <c r="AE130" s="218"/>
      <c r="AF130" s="218"/>
      <c r="AG130" s="218"/>
      <c r="AH130" s="221"/>
      <c r="AI130" s="221"/>
      <c r="AJ130" s="221"/>
      <c r="AK130" s="221"/>
      <c r="AL130" s="221"/>
      <c r="AP130" s="347"/>
      <c r="AQ130" s="217"/>
    </row>
    <row r="131" spans="6:45" ht="11.1" customHeight="1" x14ac:dyDescent="0.25">
      <c r="F131" s="3058"/>
      <c r="G131" s="352"/>
      <c r="H131" s="352"/>
      <c r="I131" s="3657" t="s">
        <v>755</v>
      </c>
      <c r="J131" s="3657"/>
      <c r="K131" s="3657"/>
      <c r="L131" s="3657"/>
      <c r="M131" s="3657"/>
      <c r="N131" s="3657"/>
      <c r="O131" s="3657"/>
      <c r="P131" s="3657"/>
      <c r="Q131" s="3658"/>
      <c r="T131" s="3669">
        <v>10</v>
      </c>
      <c r="U131" s="3862" t="s">
        <v>296</v>
      </c>
      <c r="V131" s="3863"/>
      <c r="W131" s="3863"/>
      <c r="X131" s="3863"/>
      <c r="Y131" s="3888"/>
      <c r="Z131" s="3645" t="s">
        <v>779</v>
      </c>
      <c r="AA131" s="3646"/>
      <c r="AB131" s="3646"/>
      <c r="AC131" s="3647"/>
      <c r="AD131" s="254"/>
      <c r="AE131" s="218"/>
      <c r="AF131" s="218"/>
      <c r="AG131" s="218"/>
      <c r="AH131" s="221"/>
      <c r="AI131" s="221"/>
      <c r="AJ131" s="221"/>
      <c r="AK131" s="221"/>
      <c r="AL131" s="221"/>
      <c r="AP131" s="347"/>
      <c r="AQ131" s="217"/>
    </row>
    <row r="132" spans="6:45" ht="11.1" customHeight="1" x14ac:dyDescent="0.25">
      <c r="F132" s="3059"/>
      <c r="G132" s="353"/>
      <c r="H132" s="353"/>
      <c r="I132" s="3659"/>
      <c r="J132" s="3659"/>
      <c r="K132" s="3659"/>
      <c r="L132" s="3659"/>
      <c r="M132" s="3659"/>
      <c r="N132" s="3659"/>
      <c r="O132" s="3659"/>
      <c r="P132" s="3659"/>
      <c r="Q132" s="3660"/>
      <c r="S132" s="318"/>
      <c r="T132" s="3669"/>
      <c r="U132" s="3864"/>
      <c r="V132" s="3865"/>
      <c r="W132" s="3865"/>
      <c r="X132" s="3865"/>
      <c r="Y132" s="3889"/>
      <c r="Z132" s="3648"/>
      <c r="AA132" s="3649"/>
      <c r="AB132" s="3649"/>
      <c r="AC132" s="3650"/>
      <c r="AD132" s="289"/>
      <c r="AE132" s="218"/>
      <c r="AF132" s="218"/>
      <c r="AG132" s="218"/>
      <c r="AH132" s="221"/>
      <c r="AJ132" s="221"/>
      <c r="AK132" s="221"/>
      <c r="AL132" s="221"/>
      <c r="AP132" s="347"/>
      <c r="AQ132" s="217"/>
    </row>
    <row r="133" spans="6:45" ht="11.1" customHeight="1" x14ac:dyDescent="0.25">
      <c r="F133" s="3060"/>
      <c r="G133" s="354"/>
      <c r="H133" s="354"/>
      <c r="I133" s="3661"/>
      <c r="J133" s="3661"/>
      <c r="K133" s="3661"/>
      <c r="L133" s="3661"/>
      <c r="M133" s="3661"/>
      <c r="N133" s="3661"/>
      <c r="O133" s="3661"/>
      <c r="P133" s="3661"/>
      <c r="Q133" s="3662"/>
      <c r="S133" s="357"/>
      <c r="T133" s="318"/>
      <c r="U133" s="318"/>
      <c r="V133" s="319"/>
      <c r="Y133" s="208"/>
      <c r="Z133" s="219"/>
      <c r="AC133" s="355"/>
      <c r="AD133" s="346"/>
      <c r="AE133" s="218"/>
      <c r="AF133" s="218"/>
      <c r="AG133" s="218"/>
      <c r="AH133" s="221"/>
      <c r="AJ133" s="221"/>
      <c r="AK133" s="208"/>
      <c r="AL133" s="208"/>
      <c r="AP133" s="347"/>
      <c r="AQ133" s="217"/>
    </row>
    <row r="134" spans="6:45" ht="11.1" customHeight="1" x14ac:dyDescent="0.25">
      <c r="F134" s="3061"/>
      <c r="G134" s="254"/>
      <c r="H134" s="254"/>
      <c r="I134" s="356"/>
      <c r="J134" s="356"/>
      <c r="K134" s="356"/>
      <c r="L134" s="356"/>
      <c r="M134" s="356"/>
      <c r="N134" s="356"/>
      <c r="O134" s="356"/>
      <c r="P134" s="356"/>
      <c r="Q134" s="356"/>
      <c r="S134" s="3663" t="s">
        <v>183</v>
      </c>
      <c r="T134" s="3664"/>
      <c r="U134" s="3664"/>
      <c r="V134" s="3664"/>
      <c r="W134" s="3664"/>
      <c r="X134" s="3664"/>
      <c r="Y134" s="3664"/>
      <c r="Z134" s="3664"/>
      <c r="AA134" s="3664"/>
      <c r="AB134" s="3664"/>
      <c r="AC134" s="3664"/>
      <c r="AD134" s="3664"/>
      <c r="AE134" s="3664"/>
      <c r="AF134" s="3664"/>
      <c r="AG134" s="3664"/>
      <c r="AH134" s="3665"/>
      <c r="AJ134" s="221"/>
      <c r="AK134" s="208"/>
      <c r="AL134" s="208"/>
      <c r="AP134" s="347"/>
      <c r="AQ134" s="217"/>
    </row>
    <row r="135" spans="6:45" ht="11.1" customHeight="1" x14ac:dyDescent="0.25">
      <c r="F135" s="3062"/>
      <c r="G135" s="352"/>
      <c r="H135" s="352"/>
      <c r="I135" s="3657" t="s">
        <v>730</v>
      </c>
      <c r="J135" s="3657"/>
      <c r="K135" s="3657"/>
      <c r="L135" s="3657"/>
      <c r="M135" s="3657"/>
      <c r="N135" s="3657"/>
      <c r="O135" s="3657"/>
      <c r="P135" s="3657"/>
      <c r="Q135" s="3658"/>
      <c r="S135" s="3859"/>
      <c r="T135" s="3860"/>
      <c r="U135" s="3860"/>
      <c r="V135" s="3860"/>
      <c r="W135" s="3860"/>
      <c r="X135" s="3860"/>
      <c r="Y135" s="3860"/>
      <c r="Z135" s="3860"/>
      <c r="AA135" s="3860"/>
      <c r="AB135" s="3860"/>
      <c r="AC135" s="3860"/>
      <c r="AD135" s="3860"/>
      <c r="AE135" s="3860"/>
      <c r="AF135" s="3860"/>
      <c r="AG135" s="3860"/>
      <c r="AH135" s="3861"/>
      <c r="AJ135" s="221"/>
      <c r="AK135" s="208"/>
      <c r="AL135" s="208"/>
      <c r="AP135" s="347"/>
      <c r="AQ135" s="217"/>
    </row>
    <row r="136" spans="6:45" ht="11.1" customHeight="1" x14ac:dyDescent="0.25">
      <c r="F136" s="358"/>
      <c r="G136" s="272"/>
      <c r="H136" s="272"/>
      <c r="I136" s="3659"/>
      <c r="J136" s="3659"/>
      <c r="K136" s="3659"/>
      <c r="L136" s="3659"/>
      <c r="M136" s="3659"/>
      <c r="N136" s="3659"/>
      <c r="O136" s="3659"/>
      <c r="P136" s="3659"/>
      <c r="Q136" s="3660"/>
      <c r="S136" s="3859"/>
      <c r="T136" s="3860"/>
      <c r="U136" s="3860"/>
      <c r="V136" s="3860"/>
      <c r="W136" s="3860"/>
      <c r="X136" s="3860"/>
      <c r="Y136" s="3860"/>
      <c r="Z136" s="3860"/>
      <c r="AA136" s="3860"/>
      <c r="AB136" s="3860"/>
      <c r="AC136" s="3860"/>
      <c r="AD136" s="3860"/>
      <c r="AE136" s="3860"/>
      <c r="AF136" s="3860"/>
      <c r="AG136" s="3860"/>
      <c r="AH136" s="3861"/>
      <c r="AI136" s="221"/>
      <c r="AJ136" s="221"/>
      <c r="AK136" s="221"/>
      <c r="AL136" s="221"/>
      <c r="AP136" s="347"/>
      <c r="AQ136" s="217"/>
    </row>
    <row r="137" spans="6:45" ht="11.1" customHeight="1" x14ac:dyDescent="0.25">
      <c r="F137" s="3063"/>
      <c r="G137" s="1640"/>
      <c r="H137" s="1640"/>
      <c r="I137" s="3659"/>
      <c r="J137" s="3659"/>
      <c r="K137" s="3659"/>
      <c r="L137" s="3659"/>
      <c r="M137" s="3659"/>
      <c r="N137" s="3659"/>
      <c r="O137" s="3659"/>
      <c r="P137" s="3659"/>
      <c r="Q137" s="3660"/>
      <c r="S137" s="3859"/>
      <c r="T137" s="3860"/>
      <c r="U137" s="3860"/>
      <c r="V137" s="3860"/>
      <c r="W137" s="3860"/>
      <c r="X137" s="3860"/>
      <c r="Y137" s="3860"/>
      <c r="Z137" s="3860"/>
      <c r="AA137" s="3860"/>
      <c r="AB137" s="3860"/>
      <c r="AC137" s="3860"/>
      <c r="AD137" s="3860"/>
      <c r="AE137" s="3860"/>
      <c r="AF137" s="3860"/>
      <c r="AG137" s="3860"/>
      <c r="AH137" s="3861"/>
      <c r="AI137" s="221"/>
      <c r="AJ137" s="221"/>
      <c r="AK137" s="221"/>
      <c r="AL137" s="221"/>
      <c r="AP137" s="347"/>
      <c r="AQ137" s="217"/>
    </row>
    <row r="138" spans="6:45" ht="11.1" customHeight="1" x14ac:dyDescent="0.25">
      <c r="F138" s="3651"/>
      <c r="G138" s="3652"/>
      <c r="H138" s="3652"/>
      <c r="I138" s="3659"/>
      <c r="J138" s="3659"/>
      <c r="K138" s="3659"/>
      <c r="L138" s="3659"/>
      <c r="M138" s="3659"/>
      <c r="N138" s="3659"/>
      <c r="O138" s="3659"/>
      <c r="P138" s="3659"/>
      <c r="Q138" s="3660"/>
      <c r="S138" s="3859"/>
      <c r="T138" s="3860"/>
      <c r="U138" s="3860"/>
      <c r="V138" s="3860"/>
      <c r="W138" s="3860"/>
      <c r="X138" s="3860"/>
      <c r="Y138" s="3860"/>
      <c r="Z138" s="3860"/>
      <c r="AA138" s="3860"/>
      <c r="AB138" s="3860"/>
      <c r="AC138" s="3860"/>
      <c r="AD138" s="3860"/>
      <c r="AE138" s="3860"/>
      <c r="AF138" s="3860"/>
      <c r="AG138" s="3860"/>
      <c r="AH138" s="3861"/>
      <c r="AI138" s="221"/>
      <c r="AJ138" s="221"/>
      <c r="AK138" s="221"/>
      <c r="AL138" s="221"/>
      <c r="AP138" s="347"/>
      <c r="AQ138" s="217"/>
      <c r="AS138" s="208"/>
    </row>
    <row r="139" spans="6:45" ht="9.9499999999999993" customHeight="1" x14ac:dyDescent="0.25">
      <c r="F139" s="3653"/>
      <c r="G139" s="3654"/>
      <c r="H139" s="3654"/>
      <c r="I139" s="3661"/>
      <c r="J139" s="3661"/>
      <c r="K139" s="3661"/>
      <c r="L139" s="3661"/>
      <c r="M139" s="3661"/>
      <c r="N139" s="3661"/>
      <c r="O139" s="3661"/>
      <c r="P139" s="3661"/>
      <c r="Q139" s="3662"/>
      <c r="S139" s="3666"/>
      <c r="T139" s="3667"/>
      <c r="U139" s="3667"/>
      <c r="V139" s="3667"/>
      <c r="W139" s="3667"/>
      <c r="X139" s="3667"/>
      <c r="Y139" s="3667"/>
      <c r="Z139" s="3667"/>
      <c r="AA139" s="3667"/>
      <c r="AB139" s="3667"/>
      <c r="AC139" s="3667"/>
      <c r="AD139" s="3667"/>
      <c r="AE139" s="3667"/>
      <c r="AF139" s="3667"/>
      <c r="AG139" s="3667"/>
      <c r="AH139" s="3668"/>
      <c r="AI139" s="221"/>
      <c r="AJ139" s="221"/>
      <c r="AK139" s="221"/>
      <c r="AL139" s="221"/>
      <c r="AP139" s="347"/>
      <c r="AQ139" s="217"/>
      <c r="AS139" s="219"/>
    </row>
    <row r="140" spans="6:45" ht="9.9499999999999993" customHeight="1" x14ac:dyDescent="0.25">
      <c r="F140" s="322"/>
      <c r="S140" s="318"/>
      <c r="T140" s="318"/>
      <c r="U140" s="318"/>
      <c r="V140" s="360"/>
      <c r="W140" s="361"/>
      <c r="X140" s="361"/>
      <c r="Y140" s="361"/>
      <c r="Z140" s="362"/>
      <c r="AA140" s="363"/>
      <c r="AB140" s="361"/>
      <c r="AC140" s="361"/>
      <c r="AD140" s="212"/>
      <c r="AJ140" s="221"/>
      <c r="AK140" s="221"/>
      <c r="AL140" s="221"/>
      <c r="AM140" s="221"/>
      <c r="AR140" s="208"/>
      <c r="AS140" s="218"/>
    </row>
    <row r="141" spans="6:45" ht="9.9499999999999993" customHeight="1" x14ac:dyDescent="0.25">
      <c r="F141" s="322"/>
      <c r="S141" s="318"/>
      <c r="T141" s="318"/>
      <c r="U141" s="318"/>
      <c r="V141" s="359"/>
      <c r="W141" s="364"/>
      <c r="X141" s="364"/>
      <c r="Y141" s="212"/>
      <c r="Z141" s="212"/>
      <c r="AA141" s="365"/>
      <c r="AB141" s="366"/>
      <c r="AC141" s="366"/>
      <c r="AD141" s="212"/>
      <c r="AJ141" s="221"/>
      <c r="AK141" s="367"/>
      <c r="AL141" s="221"/>
      <c r="AM141" s="221"/>
      <c r="AR141" s="219"/>
      <c r="AS141" s="219"/>
    </row>
    <row r="142" spans="6:45" x14ac:dyDescent="0.25">
      <c r="F142" s="322"/>
    </row>
    <row r="143" spans="6:45" x14ac:dyDescent="0.25">
      <c r="F143" s="322"/>
    </row>
  </sheetData>
  <sheetProtection algorithmName="SHA-512" hashValue="b85v3dfrXEtJ3nM4Tret//n+HBRu1W4L9KZXU7E0M3XMYo6LvnWqtZdD5TF5yo8LplAeaTchhsw6RgMh9vF2lA==" saltValue="JKUBfmAnbYG+7Rl8kr7+2Q==" spinCount="100000" sheet="1" objects="1" scenarios="1"/>
  <mergeCells count="101">
    <mergeCell ref="I1:K1"/>
    <mergeCell ref="X1:AC1"/>
    <mergeCell ref="I2:W4"/>
    <mergeCell ref="X2:Z4"/>
    <mergeCell ref="AA2:AC2"/>
    <mergeCell ref="AD2:AN3"/>
    <mergeCell ref="AH4:AH5"/>
    <mergeCell ref="AI4:AI5"/>
    <mergeCell ref="AJ4:AJ5"/>
    <mergeCell ref="AK4:AK5"/>
    <mergeCell ref="AO2:AR3"/>
    <mergeCell ref="D3:D6"/>
    <mergeCell ref="E3:E6"/>
    <mergeCell ref="F3:F6"/>
    <mergeCell ref="AA3:AB3"/>
    <mergeCell ref="AA4:AB4"/>
    <mergeCell ref="AD4:AD5"/>
    <mergeCell ref="AE4:AE5"/>
    <mergeCell ref="AF4:AF5"/>
    <mergeCell ref="AG4:AG5"/>
    <mergeCell ref="AR4:AR6"/>
    <mergeCell ref="G5:G6"/>
    <mergeCell ref="X5:X6"/>
    <mergeCell ref="Y5:Y6"/>
    <mergeCell ref="Z5:Z6"/>
    <mergeCell ref="AA5:AB6"/>
    <mergeCell ref="AC5:AC6"/>
    <mergeCell ref="AL4:AL5"/>
    <mergeCell ref="AM4:AM5"/>
    <mergeCell ref="AN4:AN5"/>
    <mergeCell ref="AO4:AO6"/>
    <mergeCell ref="AP4:AP6"/>
    <mergeCell ref="AQ4:AQ6"/>
    <mergeCell ref="E107:H108"/>
    <mergeCell ref="AE108:AR109"/>
    <mergeCell ref="T111:T112"/>
    <mergeCell ref="U111:Y112"/>
    <mergeCell ref="Z111:AC112"/>
    <mergeCell ref="AE111:AF112"/>
    <mergeCell ref="AG111:AR112"/>
    <mergeCell ref="C102:G102"/>
    <mergeCell ref="X102:Z102"/>
    <mergeCell ref="AF102:AJ102"/>
    <mergeCell ref="AP102:AR102"/>
    <mergeCell ref="Y103:Z103"/>
    <mergeCell ref="AF103:AJ103"/>
    <mergeCell ref="AO103:AR103"/>
    <mergeCell ref="T113:T114"/>
    <mergeCell ref="U113:Y114"/>
    <mergeCell ref="Z113:AC114"/>
    <mergeCell ref="AE113:AF114"/>
    <mergeCell ref="AG113:AR114"/>
    <mergeCell ref="T115:T116"/>
    <mergeCell ref="U115:Y116"/>
    <mergeCell ref="Z115:AC116"/>
    <mergeCell ref="AE115:AF116"/>
    <mergeCell ref="AG115:AR116"/>
    <mergeCell ref="T117:T118"/>
    <mergeCell ref="U117:Y118"/>
    <mergeCell ref="Z117:AC118"/>
    <mergeCell ref="AE117:AF118"/>
    <mergeCell ref="AG117:AR118"/>
    <mergeCell ref="T119:T120"/>
    <mergeCell ref="U119:Y120"/>
    <mergeCell ref="Z119:AC120"/>
    <mergeCell ref="AE119:AF120"/>
    <mergeCell ref="AG119:AR120"/>
    <mergeCell ref="T123:T124"/>
    <mergeCell ref="U123:Y124"/>
    <mergeCell ref="Z123:AC124"/>
    <mergeCell ref="AE123:AF124"/>
    <mergeCell ref="AG123:AI124"/>
    <mergeCell ref="AJ123:AR124"/>
    <mergeCell ref="T121:T122"/>
    <mergeCell ref="U121:Y122"/>
    <mergeCell ref="Z121:AC122"/>
    <mergeCell ref="AE121:AF122"/>
    <mergeCell ref="AG121:AI122"/>
    <mergeCell ref="AJ121:AR122"/>
    <mergeCell ref="T127:T128"/>
    <mergeCell ref="U127:Y128"/>
    <mergeCell ref="Z127:AC128"/>
    <mergeCell ref="AE127:AF128"/>
    <mergeCell ref="AG127:AI128"/>
    <mergeCell ref="AJ127:AR128"/>
    <mergeCell ref="T125:T126"/>
    <mergeCell ref="U125:Y126"/>
    <mergeCell ref="Z125:AC126"/>
    <mergeCell ref="AE125:AF126"/>
    <mergeCell ref="AG125:AI126"/>
    <mergeCell ref="AJ125:AR126"/>
    <mergeCell ref="S134:AH139"/>
    <mergeCell ref="I135:Q139"/>
    <mergeCell ref="F138:H139"/>
    <mergeCell ref="T129:T130"/>
    <mergeCell ref="U129:Y130"/>
    <mergeCell ref="Z129:AC130"/>
    <mergeCell ref="I131:Q133"/>
    <mergeCell ref="T131:T132"/>
    <mergeCell ref="U131:Y132"/>
    <mergeCell ref="Z131:AC132"/>
  </mergeCells>
  <conditionalFormatting sqref="G7:G100">
    <cfRule type="cellIs" dxfId="15" priority="4" operator="equal">
      <formula>2</formula>
    </cfRule>
    <cfRule type="cellIs" dxfId="14" priority="5" operator="greaterThan">
      <formula>2</formula>
    </cfRule>
  </conditionalFormatting>
  <conditionalFormatting sqref="M7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P7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R7:AR48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R47:AR100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V64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H607"/>
  <sheetViews>
    <sheetView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2597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19" width="5.7109375" style="215" customWidth="1"/>
    <col min="20" max="20" width="5.7109375" style="318" customWidth="1"/>
    <col min="21" max="22" width="5.7109375" style="319" customWidth="1"/>
    <col min="23" max="23" width="6.7109375" style="319" customWidth="1"/>
    <col min="24" max="24" width="8.7109375" style="208" customWidth="1"/>
    <col min="25" max="25" width="5.7109375" style="219" customWidth="1"/>
    <col min="26" max="26" width="6.7109375" style="219" customWidth="1"/>
    <col min="27" max="27" width="8.7109375" style="219" customWidth="1"/>
    <col min="28" max="28" width="9.7109375" style="355" customWidth="1"/>
    <col min="29" max="29" width="4.85546875" style="346" customWidth="1"/>
    <col min="30" max="36" width="4.85546875" style="219" customWidth="1"/>
    <col min="37" max="38" width="5.85546875" style="219" customWidth="1"/>
    <col min="39" max="39" width="4.5703125" style="219" bestFit="1" customWidth="1"/>
    <col min="40" max="40" width="4.5703125" style="347" bestFit="1" customWidth="1"/>
    <col min="41" max="41" width="5.85546875" style="217" bestFit="1" customWidth="1"/>
    <col min="42" max="42" width="4.5703125" style="217" bestFit="1" customWidth="1"/>
    <col min="43" max="43" width="4.5703125" style="217" customWidth="1"/>
    <col min="44" max="44" width="4.7109375" style="217" bestFit="1" customWidth="1"/>
    <col min="45" max="46" width="5.42578125" style="217" customWidth="1"/>
    <col min="47" max="48" width="5.7109375" style="218" customWidth="1"/>
    <col min="49" max="49" width="7.28515625" style="218" customWidth="1"/>
    <col min="50" max="50" width="5.7109375" style="218" customWidth="1"/>
    <col min="51" max="52" width="7.28515625" style="218" customWidth="1"/>
    <col min="53" max="54" width="7.28515625" style="2599" customWidth="1"/>
    <col min="55" max="58" width="7.7109375" style="2599" customWidth="1"/>
    <col min="59" max="77" width="7.7109375" style="219" customWidth="1"/>
    <col min="78" max="82" width="7.7109375" style="208" customWidth="1"/>
    <col min="83" max="83" width="5.140625" style="208" customWidth="1"/>
    <col min="84" max="85" width="10" style="208" customWidth="1"/>
    <col min="86" max="16384" width="11.42578125" style="208"/>
  </cols>
  <sheetData>
    <row r="1" spans="1:86" ht="19.5" thickBot="1" x14ac:dyDescent="0.25">
      <c r="I1" s="3913" t="s">
        <v>732</v>
      </c>
      <c r="J1" s="3913"/>
      <c r="K1" s="3913"/>
      <c r="L1" s="213"/>
      <c r="M1" s="213"/>
      <c r="N1" s="214"/>
      <c r="P1" s="213"/>
      <c r="Q1" s="213"/>
      <c r="R1" s="214"/>
      <c r="S1" s="213"/>
      <c r="T1" s="213"/>
      <c r="U1" s="213"/>
      <c r="V1" s="216"/>
      <c r="W1" s="3730" t="s">
        <v>699</v>
      </c>
      <c r="X1" s="3730"/>
      <c r="Y1" s="3730"/>
      <c r="Z1" s="3730"/>
      <c r="AA1" s="3730"/>
      <c r="AB1" s="3730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598"/>
      <c r="AR1" s="2598"/>
      <c r="AS1" s="2598"/>
      <c r="AU1" s="217"/>
      <c r="BA1" s="218"/>
      <c r="BG1" s="2599"/>
      <c r="BZ1" s="219"/>
    </row>
    <row r="2" spans="1:86" ht="16.5" thickTop="1" x14ac:dyDescent="0.2">
      <c r="I2" s="3879" t="s">
        <v>25</v>
      </c>
      <c r="J2" s="3880"/>
      <c r="K2" s="3880"/>
      <c r="L2" s="3880"/>
      <c r="M2" s="3880"/>
      <c r="N2" s="3880"/>
      <c r="O2" s="3880"/>
      <c r="P2" s="3880"/>
      <c r="Q2" s="3880"/>
      <c r="R2" s="3880"/>
      <c r="S2" s="3880"/>
      <c r="T2" s="3880"/>
      <c r="U2" s="3880"/>
      <c r="V2" s="3881"/>
      <c r="W2" s="3914" t="s">
        <v>50</v>
      </c>
      <c r="X2" s="3914"/>
      <c r="Y2" s="3914"/>
      <c r="Z2" s="3740" t="s">
        <v>646</v>
      </c>
      <c r="AA2" s="3917"/>
      <c r="AB2" s="3741"/>
      <c r="AC2" s="3742" t="s">
        <v>49</v>
      </c>
      <c r="AD2" s="3743"/>
      <c r="AE2" s="3743"/>
      <c r="AF2" s="3743"/>
      <c r="AG2" s="3743"/>
      <c r="AH2" s="3743"/>
      <c r="AI2" s="3743"/>
      <c r="AJ2" s="3743"/>
      <c r="AK2" s="3743"/>
      <c r="AL2" s="3743"/>
      <c r="AM2" s="3743" t="s">
        <v>478</v>
      </c>
      <c r="AN2" s="3743"/>
      <c r="AO2" s="3743"/>
      <c r="AP2" s="3897"/>
      <c r="AQ2" s="2598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</row>
    <row r="3" spans="1:86" ht="16.5" customHeight="1" x14ac:dyDescent="0.25">
      <c r="D3" s="3704"/>
      <c r="E3" s="3874" t="s">
        <v>700</v>
      </c>
      <c r="F3" s="3677" t="s">
        <v>189</v>
      </c>
      <c r="I3" s="3882"/>
      <c r="J3" s="3883"/>
      <c r="K3" s="3883"/>
      <c r="L3" s="3883"/>
      <c r="M3" s="3883"/>
      <c r="N3" s="3883"/>
      <c r="O3" s="3883"/>
      <c r="P3" s="3883"/>
      <c r="Q3" s="3883"/>
      <c r="R3" s="3883"/>
      <c r="S3" s="3883"/>
      <c r="T3" s="3883"/>
      <c r="U3" s="3883"/>
      <c r="V3" s="3884"/>
      <c r="W3" s="3915"/>
      <c r="X3" s="3915"/>
      <c r="Y3" s="3915"/>
      <c r="Z3" s="3899" t="s">
        <v>202</v>
      </c>
      <c r="AA3" s="3900"/>
      <c r="AB3" s="220">
        <v>58000</v>
      </c>
      <c r="AC3" s="3744"/>
      <c r="AD3" s="3745"/>
      <c r="AE3" s="3745"/>
      <c r="AF3" s="3745"/>
      <c r="AG3" s="3745"/>
      <c r="AH3" s="3745"/>
      <c r="AI3" s="3745"/>
      <c r="AJ3" s="3745"/>
      <c r="AK3" s="3745"/>
      <c r="AL3" s="3745"/>
      <c r="AM3" s="3745"/>
      <c r="AN3" s="3745"/>
      <c r="AO3" s="3745"/>
      <c r="AP3" s="3898"/>
      <c r="AQ3" s="221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</row>
    <row r="4" spans="1:86" ht="16.5" customHeight="1" x14ac:dyDescent="0.25">
      <c r="D4" s="3704"/>
      <c r="E4" s="3874"/>
      <c r="F4" s="3677"/>
      <c r="I4" s="3885"/>
      <c r="J4" s="3886"/>
      <c r="K4" s="3886"/>
      <c r="L4" s="3886"/>
      <c r="M4" s="3886"/>
      <c r="N4" s="3886"/>
      <c r="O4" s="3886"/>
      <c r="P4" s="3886"/>
      <c r="Q4" s="3886"/>
      <c r="R4" s="3886"/>
      <c r="S4" s="3886"/>
      <c r="T4" s="3886"/>
      <c r="U4" s="3886"/>
      <c r="V4" s="3887"/>
      <c r="W4" s="3916"/>
      <c r="X4" s="3916"/>
      <c r="Y4" s="3916"/>
      <c r="Z4" s="3901" t="s">
        <v>203</v>
      </c>
      <c r="AA4" s="3902"/>
      <c r="AB4" s="222">
        <f>SUM(AB7:AB61)</f>
        <v>56333.198854791393</v>
      </c>
      <c r="AC4" s="3746" t="s">
        <v>479</v>
      </c>
      <c r="AD4" s="3748" t="s">
        <v>480</v>
      </c>
      <c r="AE4" s="3748" t="s">
        <v>481</v>
      </c>
      <c r="AF4" s="3748" t="s">
        <v>482</v>
      </c>
      <c r="AG4" s="3748" t="s">
        <v>552</v>
      </c>
      <c r="AH4" s="3748" t="s">
        <v>609</v>
      </c>
      <c r="AI4" s="3748" t="s">
        <v>649</v>
      </c>
      <c r="AJ4" s="3748" t="s">
        <v>701</v>
      </c>
      <c r="AK4" s="3920" t="s">
        <v>734</v>
      </c>
      <c r="AL4" s="3922" t="s">
        <v>3</v>
      </c>
      <c r="AM4" s="3924" t="s">
        <v>483</v>
      </c>
      <c r="AN4" s="3927" t="s">
        <v>735</v>
      </c>
      <c r="AO4" s="3928" t="s">
        <v>190</v>
      </c>
      <c r="AP4" s="3711" t="s">
        <v>178</v>
      </c>
      <c r="AQ4" s="221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</row>
    <row r="5" spans="1:86" s="223" customFormat="1" ht="12" customHeight="1" x14ac:dyDescent="0.25">
      <c r="A5" s="2597"/>
      <c r="C5" s="224"/>
      <c r="D5" s="3704"/>
      <c r="E5" s="3874"/>
      <c r="F5" s="3677"/>
      <c r="G5" s="3714" t="s">
        <v>44</v>
      </c>
      <c r="H5" s="225"/>
      <c r="I5" s="226" t="s">
        <v>87</v>
      </c>
      <c r="J5" s="227" t="s">
        <v>26</v>
      </c>
      <c r="K5" s="2600" t="s">
        <v>27</v>
      </c>
      <c r="L5" s="2600" t="s">
        <v>28</v>
      </c>
      <c r="M5" s="2600" t="s">
        <v>407</v>
      </c>
      <c r="N5" s="228" t="s">
        <v>234</v>
      </c>
      <c r="O5" s="2601" t="s">
        <v>408</v>
      </c>
      <c r="P5" s="2600" t="s">
        <v>703</v>
      </c>
      <c r="Q5" s="2600" t="s">
        <v>32</v>
      </c>
      <c r="R5" s="228" t="s">
        <v>234</v>
      </c>
      <c r="S5" s="2600" t="s">
        <v>409</v>
      </c>
      <c r="T5" s="2600" t="s">
        <v>34</v>
      </c>
      <c r="U5" s="2600" t="s">
        <v>64</v>
      </c>
      <c r="V5" s="229" t="s">
        <v>109</v>
      </c>
      <c r="W5" s="3903" t="s">
        <v>3</v>
      </c>
      <c r="X5" s="3905" t="s">
        <v>410</v>
      </c>
      <c r="Y5" s="3907" t="s">
        <v>411</v>
      </c>
      <c r="Z5" s="3909" t="s">
        <v>691</v>
      </c>
      <c r="AA5" s="3910"/>
      <c r="AB5" s="3690" t="s">
        <v>179</v>
      </c>
      <c r="AC5" s="3918"/>
      <c r="AD5" s="3919"/>
      <c r="AE5" s="3919"/>
      <c r="AF5" s="3919"/>
      <c r="AG5" s="3919"/>
      <c r="AH5" s="3919"/>
      <c r="AI5" s="3919"/>
      <c r="AJ5" s="3919"/>
      <c r="AK5" s="3921"/>
      <c r="AL5" s="3923"/>
      <c r="AM5" s="3925"/>
      <c r="AN5" s="3927"/>
      <c r="AO5" s="3928"/>
      <c r="AP5" s="3712"/>
      <c r="AQ5" s="2602"/>
    </row>
    <row r="6" spans="1:86" s="223" customFormat="1" ht="12" customHeight="1" x14ac:dyDescent="0.25">
      <c r="A6" s="2597"/>
      <c r="B6" s="230"/>
      <c r="C6" s="231"/>
      <c r="D6" s="3704"/>
      <c r="E6" s="3874"/>
      <c r="F6" s="3677"/>
      <c r="G6" s="3714"/>
      <c r="H6" s="232"/>
      <c r="I6" s="233" t="s">
        <v>736</v>
      </c>
      <c r="J6" s="234" t="s">
        <v>737</v>
      </c>
      <c r="K6" s="2603" t="s">
        <v>738</v>
      </c>
      <c r="L6" s="2603" t="s">
        <v>739</v>
      </c>
      <c r="M6" s="2603" t="s">
        <v>492</v>
      </c>
      <c r="N6" s="2604" t="s">
        <v>740</v>
      </c>
      <c r="O6" s="2603" t="s">
        <v>741</v>
      </c>
      <c r="P6" s="2605" t="s">
        <v>742</v>
      </c>
      <c r="Q6" s="2605" t="s">
        <v>743</v>
      </c>
      <c r="R6" s="2604" t="s">
        <v>744</v>
      </c>
      <c r="S6" s="2605" t="s">
        <v>745</v>
      </c>
      <c r="T6" s="2605" t="s">
        <v>746</v>
      </c>
      <c r="U6" s="2605" t="s">
        <v>747</v>
      </c>
      <c r="V6" s="235" t="s">
        <v>748</v>
      </c>
      <c r="W6" s="3904"/>
      <c r="X6" s="3906"/>
      <c r="Y6" s="3908"/>
      <c r="Z6" s="3911"/>
      <c r="AA6" s="3912"/>
      <c r="AB6" s="3691"/>
      <c r="AC6" s="2606">
        <v>3</v>
      </c>
      <c r="AD6" s="2607">
        <v>8</v>
      </c>
      <c r="AE6" s="2607">
        <v>8</v>
      </c>
      <c r="AF6" s="2607">
        <v>10</v>
      </c>
      <c r="AG6" s="2607">
        <v>11</v>
      </c>
      <c r="AH6" s="2607">
        <v>10</v>
      </c>
      <c r="AI6" s="2607">
        <v>13</v>
      </c>
      <c r="AJ6" s="2607">
        <v>12</v>
      </c>
      <c r="AK6" s="2608">
        <f>COUNTIF(I99:U99,"&gt;0")</f>
        <v>13</v>
      </c>
      <c r="AL6" s="2607">
        <f t="shared" ref="AL6:AL45" si="0">SUM(AC6:AK6)</f>
        <v>88</v>
      </c>
      <c r="AM6" s="3926"/>
      <c r="AN6" s="3927"/>
      <c r="AO6" s="3928"/>
      <c r="AP6" s="3713"/>
      <c r="AQ6" s="2602"/>
    </row>
    <row r="7" spans="1:86" ht="11.1" customHeight="1" x14ac:dyDescent="0.25">
      <c r="A7" s="2597">
        <v>1</v>
      </c>
      <c r="B7" s="2609"/>
      <c r="C7" s="946" t="s">
        <v>131</v>
      </c>
      <c r="D7" s="2610" t="str">
        <f t="shared" ref="D7:D29" si="1">ROMAN(AM7,0)</f>
        <v>VIII</v>
      </c>
      <c r="E7" s="2610" t="s">
        <v>269</v>
      </c>
      <c r="F7" s="2611" t="s">
        <v>156</v>
      </c>
      <c r="G7" s="2612"/>
      <c r="H7" s="2613"/>
      <c r="I7" s="2614">
        <v>17</v>
      </c>
      <c r="J7" s="2615">
        <v>18</v>
      </c>
      <c r="K7" s="2616">
        <v>5</v>
      </c>
      <c r="L7" s="2616">
        <v>7</v>
      </c>
      <c r="M7" s="2616">
        <v>13</v>
      </c>
      <c r="N7" s="2616">
        <v>1</v>
      </c>
      <c r="O7" s="2616">
        <v>10</v>
      </c>
      <c r="P7" s="2616">
        <v>14</v>
      </c>
      <c r="Q7" s="2616">
        <v>5</v>
      </c>
      <c r="R7" s="2616">
        <v>10</v>
      </c>
      <c r="S7" s="933">
        <v>15</v>
      </c>
      <c r="T7" s="2616"/>
      <c r="U7" s="2617">
        <v>18</v>
      </c>
      <c r="V7" s="2618" t="s">
        <v>665</v>
      </c>
      <c r="W7" s="2619">
        <f t="shared" ref="W7:W40" si="2">SUM(I7:V7)</f>
        <v>133</v>
      </c>
      <c r="X7" s="2620">
        <f t="shared" ref="X7:X40" si="3">COUNTIF(I7:U7,"&gt;=0")*0.1+0.7</f>
        <v>1.9000000000000001</v>
      </c>
      <c r="Y7" s="2621">
        <f t="shared" ref="Y7:Y40" si="4">W7*X7/COUNTIF(I7:V7,"&gt;=0")</f>
        <v>21.058333333333334</v>
      </c>
      <c r="Z7" s="2622">
        <f t="shared" ref="Z7:Z40" si="5">IF(AND(V7="x",X7&gt;=1),(Y7),"-")</f>
        <v>21.058333333333334</v>
      </c>
      <c r="AA7" s="2623">
        <f t="shared" ref="AA7:AA40" si="6">IF((V7="x"),(IF(OR(Y7&lt;(MAX(Z$7:Z$61)/2),X7&lt;1),(MAX(Z$7:Z$61)/2),Y7)),"-")</f>
        <v>21.058333333333334</v>
      </c>
      <c r="AB7" s="2624">
        <f t="shared" ref="AB7:AB40" si="7">IF((V7="x"),(AB$3/SUMIF(X$7:X$61,"&gt;=1",Y$7:Y$61)*AA7),"Abs")</f>
        <v>4984.623069753965</v>
      </c>
      <c r="AC7" s="2625"/>
      <c r="AD7" s="2626"/>
      <c r="AE7" s="2627">
        <v>3</v>
      </c>
      <c r="AF7" s="2627">
        <v>7</v>
      </c>
      <c r="AG7" s="2627">
        <v>10</v>
      </c>
      <c r="AH7" s="2627">
        <v>6</v>
      </c>
      <c r="AI7" s="2626">
        <v>5</v>
      </c>
      <c r="AJ7" s="2626">
        <v>10</v>
      </c>
      <c r="AK7" s="2628">
        <f t="shared" ref="AK7:AK40" si="8">COUNTIF(I7:U7,"&gt;=0")</f>
        <v>12</v>
      </c>
      <c r="AL7" s="2629">
        <f t="shared" si="0"/>
        <v>53</v>
      </c>
      <c r="AM7" s="2630">
        <v>8</v>
      </c>
      <c r="AN7" s="2626">
        <v>293</v>
      </c>
      <c r="AO7" s="2631">
        <f t="shared" ref="AO7:AO70" si="9">AN7+W7</f>
        <v>426</v>
      </c>
      <c r="AP7" s="236">
        <f t="shared" ref="AP7:AP70" si="10">AO7/AL7</f>
        <v>8.0377358490566042</v>
      </c>
      <c r="AQ7" s="221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08"/>
      <c r="BH7" s="208"/>
      <c r="BI7" s="208"/>
      <c r="BJ7" s="208"/>
      <c r="BK7" s="208"/>
      <c r="BL7" s="208"/>
      <c r="BM7" s="217"/>
      <c r="BN7" s="217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</row>
    <row r="8" spans="1:86" s="212" customFormat="1" ht="11.1" customHeight="1" x14ac:dyDescent="0.25">
      <c r="A8" s="2597">
        <v>2</v>
      </c>
      <c r="B8" s="237"/>
      <c r="C8" s="946" t="s">
        <v>192</v>
      </c>
      <c r="D8" s="2632" t="str">
        <f t="shared" si="1"/>
        <v>IX</v>
      </c>
      <c r="E8" s="2610" t="s">
        <v>156</v>
      </c>
      <c r="F8" s="2611" t="s">
        <v>156</v>
      </c>
      <c r="G8" s="2633"/>
      <c r="H8" s="238"/>
      <c r="I8" s="239"/>
      <c r="J8" s="240">
        <v>5</v>
      </c>
      <c r="K8" s="933">
        <v>19</v>
      </c>
      <c r="L8" s="187">
        <v>2</v>
      </c>
      <c r="M8" s="933">
        <v>16</v>
      </c>
      <c r="N8" s="187">
        <v>13</v>
      </c>
      <c r="O8" s="187">
        <v>1</v>
      </c>
      <c r="P8" s="187">
        <v>8</v>
      </c>
      <c r="Q8" s="933">
        <v>18</v>
      </c>
      <c r="R8" s="187">
        <v>18</v>
      </c>
      <c r="S8" s="187">
        <v>12</v>
      </c>
      <c r="T8" s="187">
        <v>2</v>
      </c>
      <c r="U8" s="187">
        <v>6</v>
      </c>
      <c r="V8" s="2634" t="s">
        <v>665</v>
      </c>
      <c r="W8" s="2635">
        <f t="shared" si="2"/>
        <v>120</v>
      </c>
      <c r="X8" s="2636">
        <f t="shared" si="3"/>
        <v>1.9000000000000001</v>
      </c>
      <c r="Y8" s="2637">
        <f t="shared" si="4"/>
        <v>19.000000000000004</v>
      </c>
      <c r="Z8" s="241">
        <f t="shared" si="5"/>
        <v>19.000000000000004</v>
      </c>
      <c r="AA8" s="2638">
        <f t="shared" si="6"/>
        <v>19.000000000000004</v>
      </c>
      <c r="AB8" s="242">
        <f t="shared" si="7"/>
        <v>4497.4042734622244</v>
      </c>
      <c r="AC8" s="2639"/>
      <c r="AD8" s="243">
        <v>6</v>
      </c>
      <c r="AE8" s="2640">
        <v>8</v>
      </c>
      <c r="AF8" s="2640">
        <v>9</v>
      </c>
      <c r="AG8" s="2640">
        <v>10</v>
      </c>
      <c r="AH8" s="2640">
        <v>8</v>
      </c>
      <c r="AI8" s="243">
        <v>10</v>
      </c>
      <c r="AJ8" s="243">
        <v>9</v>
      </c>
      <c r="AK8" s="2641">
        <f t="shared" si="8"/>
        <v>12</v>
      </c>
      <c r="AL8" s="2642">
        <f t="shared" si="0"/>
        <v>72</v>
      </c>
      <c r="AM8" s="2643">
        <v>9</v>
      </c>
      <c r="AN8" s="243">
        <v>361</v>
      </c>
      <c r="AO8" s="2644">
        <f t="shared" si="9"/>
        <v>481</v>
      </c>
      <c r="AP8" s="236">
        <f t="shared" si="10"/>
        <v>6.6805555555555554</v>
      </c>
    </row>
    <row r="9" spans="1:86" s="212" customFormat="1" ht="11.1" customHeight="1" x14ac:dyDescent="0.25">
      <c r="A9" s="2597">
        <v>3</v>
      </c>
      <c r="B9" s="244"/>
      <c r="C9" s="669" t="s">
        <v>193</v>
      </c>
      <c r="D9" s="2645" t="str">
        <f t="shared" si="1"/>
        <v>II</v>
      </c>
      <c r="E9" s="2646"/>
      <c r="F9" s="671" t="s">
        <v>156</v>
      </c>
      <c r="G9" s="2633"/>
      <c r="H9" s="238"/>
      <c r="I9" s="2647">
        <v>20</v>
      </c>
      <c r="J9" s="240">
        <v>4</v>
      </c>
      <c r="K9" s="187">
        <v>11</v>
      </c>
      <c r="L9" s="187">
        <v>5</v>
      </c>
      <c r="M9" s="187"/>
      <c r="N9" s="187">
        <v>0</v>
      </c>
      <c r="O9" s="187">
        <v>4</v>
      </c>
      <c r="P9" s="187">
        <v>12</v>
      </c>
      <c r="Q9" s="187">
        <v>15</v>
      </c>
      <c r="R9" s="187">
        <v>8</v>
      </c>
      <c r="S9" s="187">
        <v>10</v>
      </c>
      <c r="T9" s="187">
        <v>5</v>
      </c>
      <c r="U9" s="187">
        <v>9</v>
      </c>
      <c r="V9" s="2634" t="s">
        <v>665</v>
      </c>
      <c r="W9" s="2635">
        <f t="shared" si="2"/>
        <v>103</v>
      </c>
      <c r="X9" s="2636">
        <f t="shared" si="3"/>
        <v>1.9000000000000001</v>
      </c>
      <c r="Y9" s="2637">
        <f t="shared" si="4"/>
        <v>16.308333333333334</v>
      </c>
      <c r="Z9" s="241">
        <f t="shared" si="5"/>
        <v>16.308333333333334</v>
      </c>
      <c r="AA9" s="2638">
        <f t="shared" si="6"/>
        <v>16.308333333333334</v>
      </c>
      <c r="AB9" s="242">
        <f t="shared" si="7"/>
        <v>3860.2720013884086</v>
      </c>
      <c r="AC9" s="2639"/>
      <c r="AD9" s="243"/>
      <c r="AE9" s="2640"/>
      <c r="AF9" s="2640"/>
      <c r="AG9" s="2640"/>
      <c r="AH9" s="2640"/>
      <c r="AI9" s="243">
        <v>6</v>
      </c>
      <c r="AJ9" s="243">
        <v>9</v>
      </c>
      <c r="AK9" s="2641">
        <f t="shared" si="8"/>
        <v>12</v>
      </c>
      <c r="AL9" s="2642">
        <f t="shared" si="0"/>
        <v>27</v>
      </c>
      <c r="AM9" s="2643">
        <v>2</v>
      </c>
      <c r="AN9" s="243">
        <v>114</v>
      </c>
      <c r="AO9" s="2644">
        <f t="shared" si="9"/>
        <v>217</v>
      </c>
      <c r="AP9" s="672">
        <f t="shared" si="10"/>
        <v>8.0370370370370363</v>
      </c>
    </row>
    <row r="10" spans="1:86" s="212" customFormat="1" ht="11.1" customHeight="1" x14ac:dyDescent="0.25">
      <c r="A10" s="2597">
        <v>4</v>
      </c>
      <c r="B10" s="244"/>
      <c r="C10" s="669" t="s">
        <v>132</v>
      </c>
      <c r="D10" s="2645" t="str">
        <f t="shared" si="1"/>
        <v>V</v>
      </c>
      <c r="E10" s="2646"/>
      <c r="F10" s="671" t="s">
        <v>156</v>
      </c>
      <c r="G10" s="2633"/>
      <c r="H10" s="245"/>
      <c r="I10" s="239">
        <v>7</v>
      </c>
      <c r="J10" s="240">
        <v>10</v>
      </c>
      <c r="K10" s="187">
        <v>6</v>
      </c>
      <c r="L10" s="187">
        <v>4</v>
      </c>
      <c r="M10" s="187">
        <v>5</v>
      </c>
      <c r="N10" s="933">
        <v>20</v>
      </c>
      <c r="O10" s="187"/>
      <c r="P10" s="187">
        <v>5</v>
      </c>
      <c r="Q10" s="187">
        <v>8</v>
      </c>
      <c r="R10" s="187">
        <v>16</v>
      </c>
      <c r="S10" s="187">
        <v>7</v>
      </c>
      <c r="T10" s="187">
        <v>3</v>
      </c>
      <c r="U10" s="187">
        <v>11</v>
      </c>
      <c r="V10" s="2634" t="s">
        <v>665</v>
      </c>
      <c r="W10" s="2635">
        <f t="shared" si="2"/>
        <v>102</v>
      </c>
      <c r="X10" s="2636">
        <f t="shared" si="3"/>
        <v>1.9000000000000001</v>
      </c>
      <c r="Y10" s="2637">
        <f t="shared" si="4"/>
        <v>16.150000000000002</v>
      </c>
      <c r="Z10" s="241">
        <f t="shared" si="5"/>
        <v>16.150000000000002</v>
      </c>
      <c r="AA10" s="2638">
        <f t="shared" si="6"/>
        <v>16.150000000000002</v>
      </c>
      <c r="AB10" s="242">
        <f t="shared" si="7"/>
        <v>3822.7936324428906</v>
      </c>
      <c r="AC10" s="2639"/>
      <c r="AD10" s="243">
        <v>2</v>
      </c>
      <c r="AE10" s="2640">
        <v>5</v>
      </c>
      <c r="AF10" s="2640">
        <v>4</v>
      </c>
      <c r="AG10" s="2640"/>
      <c r="AH10" s="2640">
        <v>6</v>
      </c>
      <c r="AI10" s="243">
        <v>13</v>
      </c>
      <c r="AJ10" s="243">
        <v>12</v>
      </c>
      <c r="AK10" s="2641">
        <f t="shared" si="8"/>
        <v>12</v>
      </c>
      <c r="AL10" s="2642">
        <f t="shared" si="0"/>
        <v>54</v>
      </c>
      <c r="AM10" s="2643">
        <v>5</v>
      </c>
      <c r="AN10" s="243">
        <v>287</v>
      </c>
      <c r="AO10" s="2644">
        <f t="shared" si="9"/>
        <v>389</v>
      </c>
      <c r="AP10" s="236">
        <f t="shared" si="10"/>
        <v>7.2037037037037033</v>
      </c>
      <c r="AQ10" s="2648"/>
    </row>
    <row r="11" spans="1:86" s="212" customFormat="1" ht="11.1" customHeight="1" x14ac:dyDescent="0.25">
      <c r="A11" s="2597">
        <v>5</v>
      </c>
      <c r="B11" s="244"/>
      <c r="C11" s="487" t="s">
        <v>133</v>
      </c>
      <c r="D11" s="2649" t="str">
        <f t="shared" si="1"/>
        <v>VI</v>
      </c>
      <c r="E11" s="2650" t="s">
        <v>177</v>
      </c>
      <c r="F11" s="2651"/>
      <c r="G11" s="2633"/>
      <c r="H11" s="238"/>
      <c r="I11" s="239">
        <v>9</v>
      </c>
      <c r="J11" s="240">
        <v>6</v>
      </c>
      <c r="K11" s="187">
        <v>14</v>
      </c>
      <c r="L11" s="187">
        <v>3</v>
      </c>
      <c r="M11" s="187">
        <v>8</v>
      </c>
      <c r="N11" s="187">
        <v>8</v>
      </c>
      <c r="O11" s="187">
        <v>16</v>
      </c>
      <c r="P11" s="187">
        <v>3</v>
      </c>
      <c r="Q11" s="187">
        <v>11</v>
      </c>
      <c r="R11" s="187">
        <v>0</v>
      </c>
      <c r="S11" s="187">
        <v>4</v>
      </c>
      <c r="T11" s="933">
        <v>16</v>
      </c>
      <c r="U11" s="187">
        <v>1</v>
      </c>
      <c r="V11" s="2634" t="s">
        <v>665</v>
      </c>
      <c r="W11" s="2635">
        <f t="shared" si="2"/>
        <v>99</v>
      </c>
      <c r="X11" s="2636">
        <f t="shared" si="3"/>
        <v>2</v>
      </c>
      <c r="Y11" s="2637">
        <f t="shared" si="4"/>
        <v>15.23076923076923</v>
      </c>
      <c r="Z11" s="241">
        <f t="shared" si="5"/>
        <v>15.23076923076923</v>
      </c>
      <c r="AA11" s="2638">
        <f t="shared" si="6"/>
        <v>15.23076923076923</v>
      </c>
      <c r="AB11" s="242">
        <f t="shared" si="7"/>
        <v>3605.206664556762</v>
      </c>
      <c r="AC11" s="2639">
        <v>3</v>
      </c>
      <c r="AD11" s="243">
        <v>8</v>
      </c>
      <c r="AE11" s="2640">
        <v>8</v>
      </c>
      <c r="AF11" s="2640">
        <v>10</v>
      </c>
      <c r="AG11" s="2640">
        <v>11</v>
      </c>
      <c r="AH11" s="2640">
        <v>10</v>
      </c>
      <c r="AI11" s="243">
        <v>13</v>
      </c>
      <c r="AJ11" s="243">
        <v>12</v>
      </c>
      <c r="AK11" s="2641">
        <f t="shared" si="8"/>
        <v>13</v>
      </c>
      <c r="AL11" s="2642">
        <f t="shared" si="0"/>
        <v>88</v>
      </c>
      <c r="AM11" s="2643">
        <v>6</v>
      </c>
      <c r="AN11" s="243">
        <v>512</v>
      </c>
      <c r="AO11" s="2644">
        <f t="shared" si="9"/>
        <v>611</v>
      </c>
      <c r="AP11" s="630">
        <f t="shared" si="10"/>
        <v>6.9431818181818183</v>
      </c>
    </row>
    <row r="12" spans="1:86" s="212" customFormat="1" ht="11.1" customHeight="1" x14ac:dyDescent="0.25">
      <c r="A12" s="2597">
        <v>6</v>
      </c>
      <c r="B12" s="244"/>
      <c r="C12" s="669" t="s">
        <v>141</v>
      </c>
      <c r="D12" s="2645" t="str">
        <f t="shared" si="1"/>
        <v>VI</v>
      </c>
      <c r="E12" s="2646"/>
      <c r="F12" s="2646" t="s">
        <v>156</v>
      </c>
      <c r="G12" s="2633"/>
      <c r="H12" s="238"/>
      <c r="I12" s="239"/>
      <c r="J12" s="240">
        <v>15</v>
      </c>
      <c r="K12" s="187"/>
      <c r="L12" s="187"/>
      <c r="M12" s="187">
        <v>9</v>
      </c>
      <c r="N12" s="187"/>
      <c r="O12" s="187"/>
      <c r="P12" s="187"/>
      <c r="Q12" s="187">
        <v>10</v>
      </c>
      <c r="R12" s="933">
        <v>21</v>
      </c>
      <c r="S12" s="187">
        <v>3</v>
      </c>
      <c r="T12" s="187">
        <v>6</v>
      </c>
      <c r="U12" s="187"/>
      <c r="V12" s="2634" t="s">
        <v>665</v>
      </c>
      <c r="W12" s="2635">
        <f t="shared" si="2"/>
        <v>64</v>
      </c>
      <c r="X12" s="2636">
        <f t="shared" si="3"/>
        <v>1.3</v>
      </c>
      <c r="Y12" s="2637">
        <f t="shared" si="4"/>
        <v>13.866666666666667</v>
      </c>
      <c r="Z12" s="241">
        <f t="shared" si="5"/>
        <v>13.866666666666667</v>
      </c>
      <c r="AA12" s="2638">
        <f t="shared" si="6"/>
        <v>13.866666666666667</v>
      </c>
      <c r="AB12" s="242">
        <f t="shared" si="7"/>
        <v>3282.3161013338336</v>
      </c>
      <c r="AC12" s="2639"/>
      <c r="AD12" s="243">
        <v>3</v>
      </c>
      <c r="AE12" s="2640">
        <v>6</v>
      </c>
      <c r="AF12" s="2640">
        <v>2</v>
      </c>
      <c r="AG12" s="2640">
        <v>8</v>
      </c>
      <c r="AH12" s="2640">
        <v>6</v>
      </c>
      <c r="AI12" s="243">
        <v>7</v>
      </c>
      <c r="AJ12" s="243">
        <v>5</v>
      </c>
      <c r="AK12" s="2641">
        <f t="shared" si="8"/>
        <v>6</v>
      </c>
      <c r="AL12" s="2642">
        <f t="shared" si="0"/>
        <v>43</v>
      </c>
      <c r="AM12" s="2643">
        <v>6</v>
      </c>
      <c r="AN12" s="243">
        <v>280</v>
      </c>
      <c r="AO12" s="2644">
        <f t="shared" si="9"/>
        <v>344</v>
      </c>
      <c r="AP12" s="731">
        <f t="shared" si="10"/>
        <v>8</v>
      </c>
      <c r="AQ12" s="221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</row>
    <row r="13" spans="1:86" s="212" customFormat="1" ht="11.1" customHeight="1" x14ac:dyDescent="0.25">
      <c r="A13" s="2597">
        <v>7</v>
      </c>
      <c r="B13" s="244"/>
      <c r="C13" s="246" t="s">
        <v>211</v>
      </c>
      <c r="D13" s="2652" t="str">
        <f t="shared" si="1"/>
        <v>I</v>
      </c>
      <c r="E13" s="2653"/>
      <c r="F13" s="2654"/>
      <c r="G13" s="2633"/>
      <c r="H13" s="245"/>
      <c r="I13" s="239">
        <v>4</v>
      </c>
      <c r="J13" s="240">
        <v>2</v>
      </c>
      <c r="K13" s="187">
        <v>0</v>
      </c>
      <c r="L13" s="187">
        <v>10</v>
      </c>
      <c r="M13" s="187"/>
      <c r="N13" s="187">
        <v>6</v>
      </c>
      <c r="O13" s="187">
        <v>12</v>
      </c>
      <c r="P13" s="933">
        <v>19</v>
      </c>
      <c r="Q13" s="187">
        <v>3</v>
      </c>
      <c r="R13" s="187">
        <v>13</v>
      </c>
      <c r="S13" s="187"/>
      <c r="T13" s="187">
        <v>8</v>
      </c>
      <c r="U13" s="187"/>
      <c r="V13" s="2634" t="s">
        <v>665</v>
      </c>
      <c r="W13" s="2635">
        <f t="shared" si="2"/>
        <v>77</v>
      </c>
      <c r="X13" s="2636">
        <f t="shared" si="3"/>
        <v>1.7</v>
      </c>
      <c r="Y13" s="2637">
        <f t="shared" si="4"/>
        <v>13.09</v>
      </c>
      <c r="Z13" s="241">
        <f t="shared" si="5"/>
        <v>13.09</v>
      </c>
      <c r="AA13" s="2638">
        <f t="shared" si="6"/>
        <v>13.09</v>
      </c>
      <c r="AB13" s="242">
        <f t="shared" si="7"/>
        <v>3098.474838927395</v>
      </c>
      <c r="AC13" s="2639"/>
      <c r="AD13" s="243"/>
      <c r="AE13" s="2640"/>
      <c r="AF13" s="2640"/>
      <c r="AG13" s="2640"/>
      <c r="AH13" s="2640"/>
      <c r="AI13" s="243"/>
      <c r="AJ13" s="243">
        <v>1</v>
      </c>
      <c r="AK13" s="2641">
        <f t="shared" si="8"/>
        <v>10</v>
      </c>
      <c r="AL13" s="2642">
        <f t="shared" si="0"/>
        <v>11</v>
      </c>
      <c r="AM13" s="2643">
        <v>1</v>
      </c>
      <c r="AN13" s="243">
        <v>16</v>
      </c>
      <c r="AO13" s="2644">
        <f t="shared" si="9"/>
        <v>93</v>
      </c>
      <c r="AP13" s="236">
        <f t="shared" si="10"/>
        <v>8.454545454545455</v>
      </c>
    </row>
    <row r="14" spans="1:86" s="212" customFormat="1" ht="11.1" customHeight="1" x14ac:dyDescent="0.25">
      <c r="A14" s="2597">
        <v>8</v>
      </c>
      <c r="B14" s="244"/>
      <c r="C14" s="246" t="s">
        <v>226</v>
      </c>
      <c r="D14" s="2655" t="str">
        <f t="shared" si="1"/>
        <v>I</v>
      </c>
      <c r="E14" s="2653"/>
      <c r="F14" s="2654"/>
      <c r="G14" s="2633"/>
      <c r="H14" s="238"/>
      <c r="I14" s="239"/>
      <c r="J14" s="240">
        <v>3</v>
      </c>
      <c r="K14" s="187">
        <v>16</v>
      </c>
      <c r="L14" s="187">
        <v>1</v>
      </c>
      <c r="M14" s="187">
        <v>3</v>
      </c>
      <c r="N14" s="187"/>
      <c r="O14" s="187">
        <v>7</v>
      </c>
      <c r="P14" s="187">
        <v>16</v>
      </c>
      <c r="Q14" s="187">
        <v>6</v>
      </c>
      <c r="R14" s="187">
        <v>5</v>
      </c>
      <c r="S14" s="187">
        <v>2</v>
      </c>
      <c r="T14" s="187">
        <v>11</v>
      </c>
      <c r="U14" s="187">
        <v>8</v>
      </c>
      <c r="V14" s="2634" t="s">
        <v>665</v>
      </c>
      <c r="W14" s="2635">
        <f t="shared" si="2"/>
        <v>78</v>
      </c>
      <c r="X14" s="2636">
        <f t="shared" si="3"/>
        <v>1.8</v>
      </c>
      <c r="Y14" s="2637">
        <f t="shared" si="4"/>
        <v>12.763636363636364</v>
      </c>
      <c r="Z14" s="241">
        <f t="shared" si="5"/>
        <v>12.763636363636364</v>
      </c>
      <c r="AA14" s="2638">
        <f t="shared" si="6"/>
        <v>12.763636363636364</v>
      </c>
      <c r="AB14" s="242">
        <f t="shared" si="7"/>
        <v>3021.2227750913694</v>
      </c>
      <c r="AC14" s="2639"/>
      <c r="AD14" s="243"/>
      <c r="AE14" s="2640"/>
      <c r="AF14" s="2640">
        <v>4</v>
      </c>
      <c r="AG14" s="2640">
        <v>9</v>
      </c>
      <c r="AH14" s="2640">
        <v>7</v>
      </c>
      <c r="AI14" s="243">
        <v>12</v>
      </c>
      <c r="AJ14" s="243">
        <v>10</v>
      </c>
      <c r="AK14" s="2641">
        <f t="shared" si="8"/>
        <v>11</v>
      </c>
      <c r="AL14" s="2642">
        <f t="shared" si="0"/>
        <v>53</v>
      </c>
      <c r="AM14" s="2643">
        <v>1</v>
      </c>
      <c r="AN14" s="243">
        <v>247</v>
      </c>
      <c r="AO14" s="2644">
        <f t="shared" si="9"/>
        <v>325</v>
      </c>
      <c r="AP14" s="236">
        <f t="shared" si="10"/>
        <v>6.132075471698113</v>
      </c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</row>
    <row r="15" spans="1:86" ht="11.1" customHeight="1" x14ac:dyDescent="0.25">
      <c r="A15" s="2597">
        <v>9</v>
      </c>
      <c r="B15" s="244"/>
      <c r="C15" s="714" t="s">
        <v>182</v>
      </c>
      <c r="D15" s="2656" t="str">
        <f t="shared" si="1"/>
        <v/>
      </c>
      <c r="E15" s="2657"/>
      <c r="F15" s="2658"/>
      <c r="G15" s="2633"/>
      <c r="H15" s="248"/>
      <c r="I15" s="249">
        <v>0</v>
      </c>
      <c r="J15" s="852">
        <v>8</v>
      </c>
      <c r="K15" s="934">
        <v>8</v>
      </c>
      <c r="L15" s="934">
        <v>8</v>
      </c>
      <c r="M15" s="934">
        <v>6</v>
      </c>
      <c r="N15" s="934">
        <v>12</v>
      </c>
      <c r="O15" s="934">
        <v>5</v>
      </c>
      <c r="P15" s="934">
        <v>1</v>
      </c>
      <c r="Q15" s="934">
        <v>13</v>
      </c>
      <c r="R15" s="934">
        <v>4</v>
      </c>
      <c r="S15" s="934">
        <v>8</v>
      </c>
      <c r="T15" s="934">
        <v>4</v>
      </c>
      <c r="U15" s="934">
        <v>3</v>
      </c>
      <c r="V15" s="2659" t="s">
        <v>665</v>
      </c>
      <c r="W15" s="2635">
        <f t="shared" si="2"/>
        <v>80</v>
      </c>
      <c r="X15" s="2636">
        <f t="shared" si="3"/>
        <v>2</v>
      </c>
      <c r="Y15" s="2637">
        <f t="shared" si="4"/>
        <v>12.307692307692308</v>
      </c>
      <c r="Z15" s="241">
        <f t="shared" si="5"/>
        <v>12.307692307692308</v>
      </c>
      <c r="AA15" s="2638">
        <f t="shared" si="6"/>
        <v>12.307692307692308</v>
      </c>
      <c r="AB15" s="242">
        <f t="shared" si="7"/>
        <v>2913.2983147933433</v>
      </c>
      <c r="AC15" s="2660"/>
      <c r="AD15" s="725"/>
      <c r="AE15" s="2661"/>
      <c r="AF15" s="2661"/>
      <c r="AG15" s="2661"/>
      <c r="AH15" s="2661"/>
      <c r="AI15" s="725"/>
      <c r="AJ15" s="725">
        <v>11</v>
      </c>
      <c r="AK15" s="2662">
        <f t="shared" si="8"/>
        <v>13</v>
      </c>
      <c r="AL15" s="2663">
        <f t="shared" si="0"/>
        <v>24</v>
      </c>
      <c r="AM15" s="2664"/>
      <c r="AN15" s="725">
        <v>89</v>
      </c>
      <c r="AO15" s="2665">
        <f t="shared" si="9"/>
        <v>169</v>
      </c>
      <c r="AP15" s="731">
        <f t="shared" si="10"/>
        <v>7.041666666666667</v>
      </c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</row>
    <row r="16" spans="1:86" s="212" customFormat="1" ht="11.1" customHeight="1" x14ac:dyDescent="0.25">
      <c r="A16" s="2597">
        <v>10</v>
      </c>
      <c r="B16" s="244"/>
      <c r="C16" s="2666" t="s">
        <v>138</v>
      </c>
      <c r="D16" s="2655" t="str">
        <f t="shared" si="1"/>
        <v>I</v>
      </c>
      <c r="E16" s="2667"/>
      <c r="F16" s="2668"/>
      <c r="G16" s="2633"/>
      <c r="H16" s="248"/>
      <c r="I16" s="249">
        <v>6</v>
      </c>
      <c r="J16" s="852">
        <v>1</v>
      </c>
      <c r="K16" s="934">
        <v>10</v>
      </c>
      <c r="L16" s="934">
        <v>9</v>
      </c>
      <c r="M16" s="934">
        <v>4</v>
      </c>
      <c r="N16" s="934">
        <v>5</v>
      </c>
      <c r="O16" s="934">
        <v>2</v>
      </c>
      <c r="P16" s="934">
        <v>9</v>
      </c>
      <c r="Q16" s="934"/>
      <c r="R16" s="934">
        <v>6</v>
      </c>
      <c r="S16" s="934">
        <v>1</v>
      </c>
      <c r="T16" s="934">
        <v>9</v>
      </c>
      <c r="U16" s="934">
        <v>15</v>
      </c>
      <c r="V16" s="2659" t="s">
        <v>665</v>
      </c>
      <c r="W16" s="2635">
        <f t="shared" si="2"/>
        <v>77</v>
      </c>
      <c r="X16" s="2636">
        <f t="shared" si="3"/>
        <v>1.9000000000000001</v>
      </c>
      <c r="Y16" s="2637">
        <f t="shared" si="4"/>
        <v>12.191666666666668</v>
      </c>
      <c r="Z16" s="241">
        <f t="shared" si="5"/>
        <v>12.191666666666668</v>
      </c>
      <c r="AA16" s="2638">
        <f t="shared" si="6"/>
        <v>12.191666666666668</v>
      </c>
      <c r="AB16" s="242">
        <f t="shared" si="7"/>
        <v>2885.8344088049271</v>
      </c>
      <c r="AC16" s="2660"/>
      <c r="AD16" s="725"/>
      <c r="AE16" s="2661"/>
      <c r="AF16" s="2661"/>
      <c r="AG16" s="2661"/>
      <c r="AH16" s="2661">
        <v>6</v>
      </c>
      <c r="AI16" s="725">
        <v>9</v>
      </c>
      <c r="AJ16" s="725">
        <v>2</v>
      </c>
      <c r="AK16" s="2662">
        <f t="shared" si="8"/>
        <v>12</v>
      </c>
      <c r="AL16" s="2663">
        <f t="shared" si="0"/>
        <v>29</v>
      </c>
      <c r="AM16" s="2664">
        <v>1</v>
      </c>
      <c r="AN16" s="725">
        <v>85</v>
      </c>
      <c r="AO16" s="2665">
        <f t="shared" si="9"/>
        <v>162</v>
      </c>
      <c r="AP16" s="731">
        <f t="shared" si="10"/>
        <v>5.5862068965517242</v>
      </c>
      <c r="AQ16" s="221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08"/>
      <c r="CF16" s="208"/>
      <c r="CG16" s="208"/>
      <c r="CH16" s="208"/>
    </row>
    <row r="17" spans="1:86" ht="11.1" customHeight="1" x14ac:dyDescent="0.25">
      <c r="A17" s="2597">
        <v>11</v>
      </c>
      <c r="B17" s="244"/>
      <c r="C17" s="250" t="s">
        <v>201</v>
      </c>
      <c r="D17" s="2669" t="str">
        <f t="shared" si="1"/>
        <v/>
      </c>
      <c r="E17" s="2670"/>
      <c r="F17" s="2671"/>
      <c r="G17" s="2633"/>
      <c r="H17" s="251"/>
      <c r="I17" s="239">
        <v>8</v>
      </c>
      <c r="J17" s="240">
        <v>0</v>
      </c>
      <c r="K17" s="187">
        <v>1</v>
      </c>
      <c r="L17" s="187"/>
      <c r="M17" s="187"/>
      <c r="N17" s="187"/>
      <c r="O17" s="187"/>
      <c r="P17" s="187">
        <v>7</v>
      </c>
      <c r="Q17" s="187">
        <v>9</v>
      </c>
      <c r="R17" s="187">
        <v>14</v>
      </c>
      <c r="S17" s="187">
        <v>6</v>
      </c>
      <c r="T17" s="187">
        <v>13</v>
      </c>
      <c r="U17" s="187">
        <v>7</v>
      </c>
      <c r="V17" s="2634" t="s">
        <v>665</v>
      </c>
      <c r="W17" s="2635">
        <f t="shared" si="2"/>
        <v>65</v>
      </c>
      <c r="X17" s="2636">
        <f t="shared" si="3"/>
        <v>1.6</v>
      </c>
      <c r="Y17" s="2637">
        <f t="shared" si="4"/>
        <v>11.555555555555555</v>
      </c>
      <c r="Z17" s="241">
        <f t="shared" si="5"/>
        <v>11.555555555555555</v>
      </c>
      <c r="AA17" s="2638">
        <f t="shared" si="6"/>
        <v>11.555555555555555</v>
      </c>
      <c r="AB17" s="242">
        <f t="shared" si="7"/>
        <v>2735.2634177781947</v>
      </c>
      <c r="AC17" s="2639"/>
      <c r="AD17" s="243"/>
      <c r="AE17" s="2640"/>
      <c r="AF17" s="2640"/>
      <c r="AG17" s="2640"/>
      <c r="AH17" s="2640"/>
      <c r="AI17" s="243"/>
      <c r="AJ17" s="243">
        <v>5</v>
      </c>
      <c r="AK17" s="2641">
        <f t="shared" si="8"/>
        <v>9</v>
      </c>
      <c r="AL17" s="2642">
        <f t="shared" si="0"/>
        <v>14</v>
      </c>
      <c r="AM17" s="2643"/>
      <c r="AN17" s="243">
        <v>32</v>
      </c>
      <c r="AO17" s="2644">
        <f t="shared" si="9"/>
        <v>97</v>
      </c>
      <c r="AP17" s="236">
        <f t="shared" si="10"/>
        <v>6.9285714285714288</v>
      </c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</row>
    <row r="18" spans="1:86" s="212" customFormat="1" ht="11.1" customHeight="1" x14ac:dyDescent="0.25">
      <c r="A18" s="2597">
        <v>12</v>
      </c>
      <c r="B18" s="244"/>
      <c r="C18" s="252" t="s">
        <v>194</v>
      </c>
      <c r="D18" s="2672" t="str">
        <f t="shared" si="1"/>
        <v>II</v>
      </c>
      <c r="E18" s="2673"/>
      <c r="F18" s="2674"/>
      <c r="G18" s="2633"/>
      <c r="H18" s="248"/>
      <c r="I18" s="239">
        <v>11</v>
      </c>
      <c r="J18" s="240">
        <v>11</v>
      </c>
      <c r="K18" s="187">
        <v>7</v>
      </c>
      <c r="L18" s="187"/>
      <c r="M18" s="187">
        <v>1</v>
      </c>
      <c r="N18" s="187"/>
      <c r="O18" s="187">
        <v>11</v>
      </c>
      <c r="P18" s="187">
        <v>2</v>
      </c>
      <c r="Q18" s="187">
        <v>0</v>
      </c>
      <c r="R18" s="187">
        <v>11</v>
      </c>
      <c r="S18" s="187">
        <v>5</v>
      </c>
      <c r="T18" s="187">
        <v>0</v>
      </c>
      <c r="U18" s="187">
        <v>10</v>
      </c>
      <c r="V18" s="2634" t="s">
        <v>665</v>
      </c>
      <c r="W18" s="2635">
        <f t="shared" si="2"/>
        <v>69</v>
      </c>
      <c r="X18" s="2636">
        <f t="shared" si="3"/>
        <v>1.8</v>
      </c>
      <c r="Y18" s="2637">
        <f t="shared" si="4"/>
        <v>11.290909090909091</v>
      </c>
      <c r="Z18" s="241">
        <f t="shared" si="5"/>
        <v>11.290909090909091</v>
      </c>
      <c r="AA18" s="2638">
        <f t="shared" si="6"/>
        <v>11.290909090909091</v>
      </c>
      <c r="AB18" s="242">
        <f t="shared" si="7"/>
        <v>2672.6201471962113</v>
      </c>
      <c r="AC18" s="2639"/>
      <c r="AD18" s="243"/>
      <c r="AE18" s="2640"/>
      <c r="AF18" s="2640"/>
      <c r="AG18" s="2640"/>
      <c r="AH18" s="2640"/>
      <c r="AI18" s="243">
        <v>3</v>
      </c>
      <c r="AJ18" s="243">
        <v>9</v>
      </c>
      <c r="AK18" s="2641">
        <f t="shared" si="8"/>
        <v>11</v>
      </c>
      <c r="AL18" s="2642">
        <f t="shared" si="0"/>
        <v>23</v>
      </c>
      <c r="AM18" s="2643">
        <v>2</v>
      </c>
      <c r="AN18" s="243">
        <v>87</v>
      </c>
      <c r="AO18" s="2644">
        <f t="shared" si="9"/>
        <v>156</v>
      </c>
      <c r="AP18" s="236">
        <f t="shared" si="10"/>
        <v>6.7826086956521738</v>
      </c>
    </row>
    <row r="19" spans="1:86" s="247" customFormat="1" ht="11.1" customHeight="1" x14ac:dyDescent="0.25">
      <c r="A19" s="2597">
        <v>13</v>
      </c>
      <c r="B19" s="253"/>
      <c r="C19" s="487" t="s">
        <v>140</v>
      </c>
      <c r="D19" s="2649" t="str">
        <f t="shared" si="1"/>
        <v>VI</v>
      </c>
      <c r="E19" s="2650" t="s">
        <v>156</v>
      </c>
      <c r="F19" s="2651"/>
      <c r="G19" s="2633"/>
      <c r="H19" s="248"/>
      <c r="I19" s="239">
        <v>5</v>
      </c>
      <c r="J19" s="240">
        <v>9</v>
      </c>
      <c r="K19" s="187">
        <v>9</v>
      </c>
      <c r="L19" s="187">
        <v>12</v>
      </c>
      <c r="M19" s="187">
        <v>7</v>
      </c>
      <c r="N19" s="187">
        <v>4</v>
      </c>
      <c r="O19" s="187"/>
      <c r="P19" s="187">
        <v>10</v>
      </c>
      <c r="Q19" s="187">
        <v>1</v>
      </c>
      <c r="R19" s="187">
        <v>3</v>
      </c>
      <c r="S19" s="187">
        <v>0</v>
      </c>
      <c r="T19" s="187">
        <v>1</v>
      </c>
      <c r="U19" s="187">
        <v>5</v>
      </c>
      <c r="V19" s="2634" t="s">
        <v>665</v>
      </c>
      <c r="W19" s="2635">
        <f t="shared" si="2"/>
        <v>66</v>
      </c>
      <c r="X19" s="2636">
        <f t="shared" si="3"/>
        <v>1.9000000000000001</v>
      </c>
      <c r="Y19" s="2637">
        <f t="shared" si="4"/>
        <v>10.450000000000001</v>
      </c>
      <c r="Z19" s="241">
        <f t="shared" si="5"/>
        <v>10.450000000000001</v>
      </c>
      <c r="AA19" s="2638">
        <f t="shared" si="6"/>
        <v>10.529166666666667</v>
      </c>
      <c r="AB19" s="242">
        <f t="shared" si="7"/>
        <v>2492.3115348769825</v>
      </c>
      <c r="AC19" s="2639"/>
      <c r="AD19" s="243"/>
      <c r="AE19" s="2640">
        <v>3</v>
      </c>
      <c r="AF19" s="2640">
        <v>9</v>
      </c>
      <c r="AG19" s="2640">
        <v>11</v>
      </c>
      <c r="AH19" s="2640">
        <v>9</v>
      </c>
      <c r="AI19" s="243">
        <v>11</v>
      </c>
      <c r="AJ19" s="243">
        <v>10</v>
      </c>
      <c r="AK19" s="2641">
        <f t="shared" si="8"/>
        <v>12</v>
      </c>
      <c r="AL19" s="2642">
        <f t="shared" si="0"/>
        <v>65</v>
      </c>
      <c r="AM19" s="2643">
        <v>6</v>
      </c>
      <c r="AN19" s="243">
        <v>329</v>
      </c>
      <c r="AO19" s="2644">
        <f t="shared" si="9"/>
        <v>395</v>
      </c>
      <c r="AP19" s="236">
        <f t="shared" si="10"/>
        <v>6.0769230769230766</v>
      </c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</row>
    <row r="20" spans="1:86" s="247" customFormat="1" ht="11.1" customHeight="1" x14ac:dyDescent="0.25">
      <c r="A20" s="2597">
        <v>14</v>
      </c>
      <c r="B20" s="244"/>
      <c r="C20" s="246" t="s">
        <v>221</v>
      </c>
      <c r="D20" s="2652" t="str">
        <f t="shared" si="1"/>
        <v>I</v>
      </c>
      <c r="E20" s="2653"/>
      <c r="F20" s="2654"/>
      <c r="G20" s="2612"/>
      <c r="H20" s="251"/>
      <c r="I20" s="249">
        <v>13</v>
      </c>
      <c r="J20" s="852"/>
      <c r="K20" s="934">
        <v>2</v>
      </c>
      <c r="L20" s="934">
        <v>11</v>
      </c>
      <c r="M20" s="934">
        <v>11</v>
      </c>
      <c r="N20" s="934">
        <v>7</v>
      </c>
      <c r="O20" s="934">
        <v>6</v>
      </c>
      <c r="P20" s="934"/>
      <c r="Q20" s="934">
        <v>2</v>
      </c>
      <c r="R20" s="934">
        <v>2</v>
      </c>
      <c r="S20" s="934"/>
      <c r="T20" s="934"/>
      <c r="U20" s="934">
        <v>0</v>
      </c>
      <c r="V20" s="2634" t="s">
        <v>665</v>
      </c>
      <c r="W20" s="2635">
        <f t="shared" si="2"/>
        <v>54</v>
      </c>
      <c r="X20" s="2636">
        <f t="shared" si="3"/>
        <v>1.6</v>
      </c>
      <c r="Y20" s="2637">
        <f t="shared" si="4"/>
        <v>9.6000000000000014</v>
      </c>
      <c r="Z20" s="241">
        <f t="shared" si="5"/>
        <v>9.6000000000000014</v>
      </c>
      <c r="AA20" s="2638">
        <f t="shared" si="6"/>
        <v>10.529166666666667</v>
      </c>
      <c r="AB20" s="242">
        <f t="shared" si="7"/>
        <v>2492.3115348769825</v>
      </c>
      <c r="AC20" s="2660"/>
      <c r="AD20" s="725"/>
      <c r="AE20" s="2661"/>
      <c r="AF20" s="2661"/>
      <c r="AG20" s="2661"/>
      <c r="AH20" s="2661"/>
      <c r="AI20" s="725"/>
      <c r="AJ20" s="725">
        <v>3</v>
      </c>
      <c r="AK20" s="2662">
        <f t="shared" si="8"/>
        <v>9</v>
      </c>
      <c r="AL20" s="2663">
        <f t="shared" si="0"/>
        <v>12</v>
      </c>
      <c r="AM20" s="2664">
        <v>1</v>
      </c>
      <c r="AN20" s="725">
        <v>25</v>
      </c>
      <c r="AO20" s="2665">
        <f t="shared" si="9"/>
        <v>79</v>
      </c>
      <c r="AP20" s="731">
        <f t="shared" si="10"/>
        <v>6.583333333333333</v>
      </c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</row>
    <row r="21" spans="1:86" s="247" customFormat="1" ht="11.1" customHeight="1" x14ac:dyDescent="0.25">
      <c r="A21" s="2597">
        <v>15</v>
      </c>
      <c r="B21" s="244"/>
      <c r="C21" s="2675" t="s">
        <v>181</v>
      </c>
      <c r="D21" s="2676" t="str">
        <f t="shared" si="1"/>
        <v/>
      </c>
      <c r="E21" s="2677"/>
      <c r="F21" s="2678"/>
      <c r="G21" s="2612"/>
      <c r="H21" s="248"/>
      <c r="I21" s="2679">
        <v>12</v>
      </c>
      <c r="J21" s="2680"/>
      <c r="K21" s="2681"/>
      <c r="L21" s="2681">
        <v>16</v>
      </c>
      <c r="M21" s="2681">
        <v>0</v>
      </c>
      <c r="N21" s="2681"/>
      <c r="O21" s="2681">
        <v>8</v>
      </c>
      <c r="P21" s="2681"/>
      <c r="Q21" s="2681"/>
      <c r="R21" s="2681">
        <v>1</v>
      </c>
      <c r="S21" s="2681"/>
      <c r="T21" s="2681">
        <v>7</v>
      </c>
      <c r="U21" s="2681"/>
      <c r="V21" s="2682" t="s">
        <v>665</v>
      </c>
      <c r="W21" s="2683">
        <f t="shared" si="2"/>
        <v>44</v>
      </c>
      <c r="X21" s="2684">
        <f t="shared" si="3"/>
        <v>1.3</v>
      </c>
      <c r="Y21" s="2685">
        <f t="shared" si="4"/>
        <v>9.5333333333333332</v>
      </c>
      <c r="Z21" s="2686">
        <f t="shared" si="5"/>
        <v>9.5333333333333332</v>
      </c>
      <c r="AA21" s="2687">
        <f t="shared" si="6"/>
        <v>10.529166666666667</v>
      </c>
      <c r="AB21" s="2688">
        <f t="shared" si="7"/>
        <v>2492.3115348769825</v>
      </c>
      <c r="AC21" s="2689"/>
      <c r="AD21" s="2690"/>
      <c r="AE21" s="2691"/>
      <c r="AF21" s="2691"/>
      <c r="AG21" s="2691"/>
      <c r="AH21" s="2691"/>
      <c r="AI21" s="2690"/>
      <c r="AJ21" s="2690">
        <v>7</v>
      </c>
      <c r="AK21" s="2692">
        <f t="shared" si="8"/>
        <v>6</v>
      </c>
      <c r="AL21" s="2693">
        <f t="shared" si="0"/>
        <v>13</v>
      </c>
      <c r="AM21" s="2694"/>
      <c r="AN21" s="2690">
        <v>22</v>
      </c>
      <c r="AO21" s="2695">
        <f t="shared" si="9"/>
        <v>66</v>
      </c>
      <c r="AP21" s="2696">
        <f t="shared" si="10"/>
        <v>5.0769230769230766</v>
      </c>
    </row>
    <row r="22" spans="1:86" s="247" customFormat="1" ht="11.1" customHeight="1" x14ac:dyDescent="0.25">
      <c r="A22" s="2597">
        <v>16</v>
      </c>
      <c r="B22" s="237"/>
      <c r="C22" s="2666" t="s">
        <v>223</v>
      </c>
      <c r="D22" s="2655" t="str">
        <f t="shared" si="1"/>
        <v>I</v>
      </c>
      <c r="E22" s="2667"/>
      <c r="F22" s="2668"/>
      <c r="G22" s="2612"/>
      <c r="H22" s="251"/>
      <c r="I22" s="249">
        <v>10</v>
      </c>
      <c r="J22" s="852">
        <v>7</v>
      </c>
      <c r="K22" s="934"/>
      <c r="L22" s="934">
        <v>14</v>
      </c>
      <c r="M22" s="934"/>
      <c r="N22" s="934"/>
      <c r="O22" s="934">
        <v>3</v>
      </c>
      <c r="P22" s="934"/>
      <c r="Q22" s="934">
        <v>7</v>
      </c>
      <c r="R22" s="934"/>
      <c r="S22" s="934"/>
      <c r="T22" s="934"/>
      <c r="U22" s="934">
        <v>2</v>
      </c>
      <c r="V22" s="2682" t="s">
        <v>665</v>
      </c>
      <c r="W22" s="2697">
        <f t="shared" si="2"/>
        <v>43</v>
      </c>
      <c r="X22" s="2698">
        <f t="shared" si="3"/>
        <v>1.3</v>
      </c>
      <c r="Y22" s="2699">
        <f t="shared" si="4"/>
        <v>9.3166666666666664</v>
      </c>
      <c r="Z22" s="2700">
        <f t="shared" si="5"/>
        <v>9.3166666666666664</v>
      </c>
      <c r="AA22" s="2701">
        <f t="shared" si="6"/>
        <v>10.529166666666667</v>
      </c>
      <c r="AB22" s="673">
        <f t="shared" si="7"/>
        <v>2492.3115348769825</v>
      </c>
      <c r="AC22" s="2660"/>
      <c r="AD22" s="725"/>
      <c r="AE22" s="2661"/>
      <c r="AF22" s="2661"/>
      <c r="AG22" s="2661"/>
      <c r="AH22" s="2661"/>
      <c r="AI22" s="725">
        <v>6</v>
      </c>
      <c r="AJ22" s="725">
        <v>9</v>
      </c>
      <c r="AK22" s="2662">
        <f t="shared" si="8"/>
        <v>6</v>
      </c>
      <c r="AL22" s="2663">
        <f t="shared" si="0"/>
        <v>21</v>
      </c>
      <c r="AM22" s="2664">
        <v>1</v>
      </c>
      <c r="AN22" s="725">
        <v>77</v>
      </c>
      <c r="AO22" s="2665">
        <f t="shared" si="9"/>
        <v>120</v>
      </c>
      <c r="AP22" s="731">
        <f t="shared" si="10"/>
        <v>5.7142857142857144</v>
      </c>
    </row>
    <row r="23" spans="1:86" s="212" customFormat="1" ht="11.1" customHeight="1" x14ac:dyDescent="0.25">
      <c r="A23" s="2597">
        <v>16</v>
      </c>
      <c r="B23" s="244"/>
      <c r="C23" s="250" t="s">
        <v>45</v>
      </c>
      <c r="D23" s="2669" t="str">
        <f t="shared" si="1"/>
        <v/>
      </c>
      <c r="E23" s="2670"/>
      <c r="F23" s="2671"/>
      <c r="G23" s="2612"/>
      <c r="H23" s="248"/>
      <c r="I23" s="239"/>
      <c r="J23" s="240"/>
      <c r="K23" s="187">
        <v>4</v>
      </c>
      <c r="L23" s="187">
        <v>6</v>
      </c>
      <c r="M23" s="187"/>
      <c r="N23" s="187"/>
      <c r="O23" s="187">
        <v>9</v>
      </c>
      <c r="P23" s="187">
        <v>4</v>
      </c>
      <c r="Q23" s="187"/>
      <c r="R23" s="187">
        <v>7</v>
      </c>
      <c r="S23" s="187"/>
      <c r="T23" s="187"/>
      <c r="U23" s="187">
        <v>13</v>
      </c>
      <c r="V23" s="2682" t="s">
        <v>665</v>
      </c>
      <c r="W23" s="2635">
        <f t="shared" si="2"/>
        <v>43</v>
      </c>
      <c r="X23" s="2636">
        <f t="shared" si="3"/>
        <v>1.3</v>
      </c>
      <c r="Y23" s="2637">
        <f t="shared" si="4"/>
        <v>9.3166666666666664</v>
      </c>
      <c r="Z23" s="241">
        <f t="shared" si="5"/>
        <v>9.3166666666666664</v>
      </c>
      <c r="AA23" s="2638">
        <f t="shared" si="6"/>
        <v>10.529166666666667</v>
      </c>
      <c r="AB23" s="242">
        <f t="shared" si="7"/>
        <v>2492.3115348769825</v>
      </c>
      <c r="AC23" s="2639"/>
      <c r="AD23" s="243"/>
      <c r="AE23" s="2640">
        <v>2</v>
      </c>
      <c r="AF23" s="2640">
        <v>4</v>
      </c>
      <c r="AG23" s="2640">
        <v>3</v>
      </c>
      <c r="AH23" s="2640">
        <v>4</v>
      </c>
      <c r="AI23" s="243">
        <v>7</v>
      </c>
      <c r="AJ23" s="243">
        <v>9</v>
      </c>
      <c r="AK23" s="2641">
        <f t="shared" si="8"/>
        <v>6</v>
      </c>
      <c r="AL23" s="2642">
        <f t="shared" si="0"/>
        <v>35</v>
      </c>
      <c r="AM23" s="2643"/>
      <c r="AN23" s="243">
        <v>181</v>
      </c>
      <c r="AO23" s="2644">
        <f t="shared" si="9"/>
        <v>224</v>
      </c>
      <c r="AP23" s="236">
        <f t="shared" si="10"/>
        <v>6.4</v>
      </c>
    </row>
    <row r="24" spans="1:86" s="212" customFormat="1" ht="11.1" customHeight="1" x14ac:dyDescent="0.25">
      <c r="A24" s="2597">
        <v>18</v>
      </c>
      <c r="B24" s="244"/>
      <c r="C24" s="951" t="s">
        <v>142</v>
      </c>
      <c r="D24" s="2702" t="str">
        <f t="shared" si="1"/>
        <v>IV</v>
      </c>
      <c r="E24" s="2703"/>
      <c r="F24" s="2704"/>
      <c r="G24" s="2612"/>
      <c r="H24" s="248"/>
      <c r="I24" s="249">
        <v>15</v>
      </c>
      <c r="J24" s="852"/>
      <c r="K24" s="934">
        <v>3</v>
      </c>
      <c r="L24" s="934"/>
      <c r="M24" s="934"/>
      <c r="N24" s="934">
        <v>9</v>
      </c>
      <c r="O24" s="934"/>
      <c r="P24" s="934"/>
      <c r="Q24" s="934"/>
      <c r="R24" s="934"/>
      <c r="S24" s="934"/>
      <c r="T24" s="934"/>
      <c r="U24" s="934"/>
      <c r="V24" s="2659" t="s">
        <v>665</v>
      </c>
      <c r="W24" s="2697">
        <f t="shared" si="2"/>
        <v>27</v>
      </c>
      <c r="X24" s="2698">
        <f t="shared" si="3"/>
        <v>1</v>
      </c>
      <c r="Y24" s="2699">
        <f t="shared" si="4"/>
        <v>9</v>
      </c>
      <c r="Z24" s="2700">
        <f t="shared" si="5"/>
        <v>9</v>
      </c>
      <c r="AA24" s="2701">
        <f t="shared" si="6"/>
        <v>10.529166666666667</v>
      </c>
      <c r="AB24" s="673">
        <f t="shared" si="7"/>
        <v>2492.3115348769825</v>
      </c>
      <c r="AC24" s="2660">
        <v>2</v>
      </c>
      <c r="AD24" s="725">
        <v>5</v>
      </c>
      <c r="AE24" s="2661">
        <v>4</v>
      </c>
      <c r="AF24" s="2661">
        <v>4</v>
      </c>
      <c r="AG24" s="2661">
        <v>6</v>
      </c>
      <c r="AH24" s="2661">
        <v>3</v>
      </c>
      <c r="AI24" s="725">
        <v>4</v>
      </c>
      <c r="AJ24" s="725">
        <v>1</v>
      </c>
      <c r="AK24" s="2662">
        <f t="shared" si="8"/>
        <v>3</v>
      </c>
      <c r="AL24" s="2663">
        <f t="shared" si="0"/>
        <v>32</v>
      </c>
      <c r="AM24" s="2664">
        <v>4</v>
      </c>
      <c r="AN24" s="725">
        <v>179</v>
      </c>
      <c r="AO24" s="2665">
        <f t="shared" si="9"/>
        <v>206</v>
      </c>
      <c r="AP24" s="731">
        <f t="shared" si="10"/>
        <v>6.4375</v>
      </c>
    </row>
    <row r="25" spans="1:86" s="212" customFormat="1" ht="11.1" customHeight="1" x14ac:dyDescent="0.25">
      <c r="A25" s="2597">
        <v>19</v>
      </c>
      <c r="B25" s="244"/>
      <c r="C25" s="2666" t="s">
        <v>153</v>
      </c>
      <c r="D25" s="2655" t="str">
        <f t="shared" si="1"/>
        <v>I</v>
      </c>
      <c r="E25" s="2667"/>
      <c r="F25" s="2668"/>
      <c r="G25" s="2612"/>
      <c r="H25" s="248"/>
      <c r="I25" s="249">
        <v>1</v>
      </c>
      <c r="J25" s="852"/>
      <c r="K25" s="934"/>
      <c r="L25" s="936">
        <v>19</v>
      </c>
      <c r="M25" s="934"/>
      <c r="N25" s="934"/>
      <c r="O25" s="934">
        <v>0</v>
      </c>
      <c r="P25" s="934"/>
      <c r="Q25" s="934"/>
      <c r="R25" s="934"/>
      <c r="S25" s="934"/>
      <c r="T25" s="934"/>
      <c r="U25" s="934"/>
      <c r="V25" s="2705" t="s">
        <v>292</v>
      </c>
      <c r="W25" s="2697">
        <f t="shared" si="2"/>
        <v>20</v>
      </c>
      <c r="X25" s="2698">
        <f t="shared" si="3"/>
        <v>1</v>
      </c>
      <c r="Y25" s="2699">
        <f t="shared" si="4"/>
        <v>6.666666666666667</v>
      </c>
      <c r="Z25" s="2700" t="str">
        <f t="shared" si="5"/>
        <v>-</v>
      </c>
      <c r="AA25" s="2701" t="str">
        <f t="shared" si="6"/>
        <v>-</v>
      </c>
      <c r="AB25" s="673" t="str">
        <f t="shared" si="7"/>
        <v>Abs</v>
      </c>
      <c r="AC25" s="2660"/>
      <c r="AD25" s="725"/>
      <c r="AE25" s="2661"/>
      <c r="AF25" s="2661"/>
      <c r="AG25" s="2661"/>
      <c r="AH25" s="2661"/>
      <c r="AI25" s="725">
        <v>3</v>
      </c>
      <c r="AJ25" s="725">
        <v>9</v>
      </c>
      <c r="AK25" s="2662">
        <f t="shared" si="8"/>
        <v>3</v>
      </c>
      <c r="AL25" s="2663">
        <f t="shared" si="0"/>
        <v>15</v>
      </c>
      <c r="AM25" s="2664">
        <v>1</v>
      </c>
      <c r="AN25" s="725">
        <v>67</v>
      </c>
      <c r="AO25" s="2665">
        <f t="shared" si="9"/>
        <v>87</v>
      </c>
      <c r="AP25" s="731">
        <f t="shared" si="10"/>
        <v>5.8</v>
      </c>
    </row>
    <row r="26" spans="1:86" s="212" customFormat="1" ht="11.1" customHeight="1" thickBot="1" x14ac:dyDescent="0.3">
      <c r="A26" s="2597">
        <v>20</v>
      </c>
      <c r="B26" s="237"/>
      <c r="C26" s="2706" t="s">
        <v>86</v>
      </c>
      <c r="D26" s="2707" t="str">
        <f t="shared" si="1"/>
        <v/>
      </c>
      <c r="E26" s="2708"/>
      <c r="F26" s="2709"/>
      <c r="G26" s="2710"/>
      <c r="H26" s="248"/>
      <c r="I26" s="2711"/>
      <c r="J26" s="2712"/>
      <c r="K26" s="2713"/>
      <c r="L26" s="2713"/>
      <c r="M26" s="2713"/>
      <c r="N26" s="2713">
        <v>15</v>
      </c>
      <c r="O26" s="2713"/>
      <c r="P26" s="2713">
        <v>0</v>
      </c>
      <c r="Q26" s="2713"/>
      <c r="R26" s="2713"/>
      <c r="S26" s="2713"/>
      <c r="T26" s="2713"/>
      <c r="U26" s="2713">
        <v>4</v>
      </c>
      <c r="V26" s="2714" t="s">
        <v>292</v>
      </c>
      <c r="W26" s="2715">
        <f t="shared" si="2"/>
        <v>19</v>
      </c>
      <c r="X26" s="2716">
        <f t="shared" si="3"/>
        <v>1</v>
      </c>
      <c r="Y26" s="2717">
        <f t="shared" si="4"/>
        <v>6.333333333333333</v>
      </c>
      <c r="Z26" s="2718" t="str">
        <f t="shared" si="5"/>
        <v>-</v>
      </c>
      <c r="AA26" s="2719" t="str">
        <f t="shared" si="6"/>
        <v>-</v>
      </c>
      <c r="AB26" s="2720" t="str">
        <f t="shared" si="7"/>
        <v>Abs</v>
      </c>
      <c r="AC26" s="2721"/>
      <c r="AD26" s="2722"/>
      <c r="AE26" s="2723"/>
      <c r="AF26" s="2723"/>
      <c r="AG26" s="2723"/>
      <c r="AH26" s="2723">
        <v>3</v>
      </c>
      <c r="AI26" s="2722">
        <v>1</v>
      </c>
      <c r="AJ26" s="2722">
        <v>1</v>
      </c>
      <c r="AK26" s="2724">
        <f t="shared" si="8"/>
        <v>3</v>
      </c>
      <c r="AL26" s="2725">
        <f t="shared" si="0"/>
        <v>8</v>
      </c>
      <c r="AM26" s="2726"/>
      <c r="AN26" s="2722">
        <v>32</v>
      </c>
      <c r="AO26" s="2727">
        <f t="shared" si="9"/>
        <v>51</v>
      </c>
      <c r="AP26" s="2728">
        <f t="shared" si="10"/>
        <v>6.375</v>
      </c>
    </row>
    <row r="27" spans="1:86" s="212" customFormat="1" ht="11.1" customHeight="1" thickTop="1" x14ac:dyDescent="0.25">
      <c r="A27" s="2597">
        <v>21</v>
      </c>
      <c r="B27" s="244"/>
      <c r="C27" s="2729" t="s">
        <v>139</v>
      </c>
      <c r="D27" s="2730" t="str">
        <f t="shared" si="1"/>
        <v>IV</v>
      </c>
      <c r="E27" s="2731"/>
      <c r="F27" s="2732"/>
      <c r="G27" s="2733"/>
      <c r="H27" s="248"/>
      <c r="I27" s="824"/>
      <c r="J27" s="825"/>
      <c r="K27" s="826"/>
      <c r="L27" s="826"/>
      <c r="M27" s="826"/>
      <c r="N27" s="826"/>
      <c r="O27" s="826">
        <v>14</v>
      </c>
      <c r="P27" s="826"/>
      <c r="Q27" s="826"/>
      <c r="R27" s="826">
        <v>12</v>
      </c>
      <c r="S27" s="826"/>
      <c r="T27" s="826"/>
      <c r="U27" s="826"/>
      <c r="V27" s="2734" t="s">
        <v>292</v>
      </c>
      <c r="W27" s="2735">
        <f t="shared" si="2"/>
        <v>26</v>
      </c>
      <c r="X27" s="2736">
        <f t="shared" si="3"/>
        <v>0.89999999999999991</v>
      </c>
      <c r="Y27" s="2737">
        <f t="shared" si="4"/>
        <v>11.7</v>
      </c>
      <c r="Z27" s="802" t="str">
        <f t="shared" si="5"/>
        <v>-</v>
      </c>
      <c r="AA27" s="2738" t="str">
        <f t="shared" si="6"/>
        <v>-</v>
      </c>
      <c r="AB27" s="804" t="str">
        <f t="shared" si="7"/>
        <v>Abs</v>
      </c>
      <c r="AC27" s="2739">
        <v>1</v>
      </c>
      <c r="AD27" s="829">
        <v>5</v>
      </c>
      <c r="AE27" s="2740">
        <v>5</v>
      </c>
      <c r="AF27" s="2740">
        <v>3</v>
      </c>
      <c r="AG27" s="2740">
        <v>5</v>
      </c>
      <c r="AH27" s="2740">
        <v>1</v>
      </c>
      <c r="AI27" s="829">
        <v>4</v>
      </c>
      <c r="AJ27" s="829">
        <v>2</v>
      </c>
      <c r="AK27" s="2741">
        <f t="shared" si="8"/>
        <v>2</v>
      </c>
      <c r="AL27" s="2742">
        <f t="shared" si="0"/>
        <v>28</v>
      </c>
      <c r="AM27" s="2743">
        <v>4</v>
      </c>
      <c r="AN27" s="829">
        <v>173</v>
      </c>
      <c r="AO27" s="2744">
        <f t="shared" si="9"/>
        <v>199</v>
      </c>
      <c r="AP27" s="835">
        <f t="shared" si="10"/>
        <v>7.1071428571428568</v>
      </c>
    </row>
    <row r="28" spans="1:86" s="212" customFormat="1" ht="11.1" customHeight="1" x14ac:dyDescent="0.25">
      <c r="A28" s="2597">
        <v>22</v>
      </c>
      <c r="B28" s="244"/>
      <c r="C28" s="250" t="s">
        <v>58</v>
      </c>
      <c r="D28" s="2745" t="str">
        <f t="shared" si="1"/>
        <v/>
      </c>
      <c r="E28" s="2746"/>
      <c r="F28" s="2747"/>
      <c r="G28" s="2748"/>
      <c r="H28" s="248"/>
      <c r="I28" s="239"/>
      <c r="J28" s="240"/>
      <c r="K28" s="187"/>
      <c r="L28" s="187"/>
      <c r="M28" s="187"/>
      <c r="N28" s="187">
        <v>11</v>
      </c>
      <c r="O28" s="187"/>
      <c r="P28" s="187">
        <v>11</v>
      </c>
      <c r="Q28" s="187"/>
      <c r="R28" s="187"/>
      <c r="S28" s="187"/>
      <c r="T28" s="187"/>
      <c r="U28" s="187"/>
      <c r="V28" s="2705" t="s">
        <v>292</v>
      </c>
      <c r="W28" s="2635">
        <f t="shared" si="2"/>
        <v>22</v>
      </c>
      <c r="X28" s="2636">
        <f t="shared" si="3"/>
        <v>0.89999999999999991</v>
      </c>
      <c r="Y28" s="2637">
        <f t="shared" si="4"/>
        <v>9.8999999999999986</v>
      </c>
      <c r="Z28" s="241" t="str">
        <f t="shared" si="5"/>
        <v>-</v>
      </c>
      <c r="AA28" s="2638" t="str">
        <f t="shared" si="6"/>
        <v>-</v>
      </c>
      <c r="AB28" s="242" t="str">
        <f t="shared" si="7"/>
        <v>Abs</v>
      </c>
      <c r="AC28" s="2639"/>
      <c r="AD28" s="243"/>
      <c r="AE28" s="2640"/>
      <c r="AF28" s="2640">
        <v>1</v>
      </c>
      <c r="AG28" s="2640">
        <v>3</v>
      </c>
      <c r="AH28" s="2640">
        <v>4</v>
      </c>
      <c r="AI28" s="243">
        <v>4</v>
      </c>
      <c r="AJ28" s="243"/>
      <c r="AK28" s="2641">
        <f t="shared" si="8"/>
        <v>2</v>
      </c>
      <c r="AL28" s="2642">
        <f t="shared" si="0"/>
        <v>14</v>
      </c>
      <c r="AM28" s="2643"/>
      <c r="AN28" s="243">
        <v>43</v>
      </c>
      <c r="AO28" s="2644">
        <f t="shared" si="9"/>
        <v>65</v>
      </c>
      <c r="AP28" s="236">
        <f t="shared" si="10"/>
        <v>4.6428571428571432</v>
      </c>
    </row>
    <row r="29" spans="1:86" s="212" customFormat="1" ht="10.5" customHeight="1" x14ac:dyDescent="0.25">
      <c r="A29" s="2597">
        <v>23</v>
      </c>
      <c r="B29" s="244"/>
      <c r="C29" s="487" t="s">
        <v>135</v>
      </c>
      <c r="D29" s="2749" t="str">
        <f t="shared" si="1"/>
        <v>V</v>
      </c>
      <c r="E29" s="2750" t="s">
        <v>156</v>
      </c>
      <c r="F29" s="2751"/>
      <c r="G29" s="2748"/>
      <c r="H29" s="248"/>
      <c r="I29" s="249"/>
      <c r="J29" s="852"/>
      <c r="K29" s="934"/>
      <c r="L29" s="934">
        <v>0</v>
      </c>
      <c r="M29" s="934"/>
      <c r="N29" s="934"/>
      <c r="O29" s="936">
        <v>19</v>
      </c>
      <c r="P29" s="934"/>
      <c r="Q29" s="934"/>
      <c r="R29" s="934"/>
      <c r="S29" s="934"/>
      <c r="T29" s="934"/>
      <c r="U29" s="934"/>
      <c r="V29" s="2705" t="s">
        <v>292</v>
      </c>
      <c r="W29" s="2697">
        <f t="shared" si="2"/>
        <v>19</v>
      </c>
      <c r="X29" s="2698">
        <f t="shared" si="3"/>
        <v>0.89999999999999991</v>
      </c>
      <c r="Y29" s="2699">
        <f t="shared" si="4"/>
        <v>8.5499999999999989</v>
      </c>
      <c r="Z29" s="2700" t="str">
        <f t="shared" si="5"/>
        <v>-</v>
      </c>
      <c r="AA29" s="2701" t="str">
        <f t="shared" si="6"/>
        <v>-</v>
      </c>
      <c r="AB29" s="673" t="str">
        <f t="shared" si="7"/>
        <v>Abs</v>
      </c>
      <c r="AC29" s="2660">
        <v>2</v>
      </c>
      <c r="AD29" s="725">
        <v>2</v>
      </c>
      <c r="AE29" s="2661">
        <v>3</v>
      </c>
      <c r="AF29" s="2661">
        <v>1</v>
      </c>
      <c r="AG29" s="2661">
        <v>3</v>
      </c>
      <c r="AH29" s="2661">
        <v>7</v>
      </c>
      <c r="AI29" s="725">
        <v>3</v>
      </c>
      <c r="AJ29" s="725">
        <v>3</v>
      </c>
      <c r="AK29" s="2641">
        <f t="shared" si="8"/>
        <v>2</v>
      </c>
      <c r="AL29" s="2663">
        <f t="shared" si="0"/>
        <v>26</v>
      </c>
      <c r="AM29" s="2664">
        <v>5</v>
      </c>
      <c r="AN29" s="725">
        <v>165</v>
      </c>
      <c r="AO29" s="2665">
        <f t="shared" si="9"/>
        <v>184</v>
      </c>
      <c r="AP29" s="731">
        <f t="shared" si="10"/>
        <v>7.0769230769230766</v>
      </c>
    </row>
    <row r="30" spans="1:86" s="212" customFormat="1" ht="11.1" customHeight="1" x14ac:dyDescent="0.25">
      <c r="A30" s="2597">
        <v>24</v>
      </c>
      <c r="B30" s="244"/>
      <c r="C30" s="714" t="s">
        <v>210</v>
      </c>
      <c r="D30" s="2656"/>
      <c r="E30" s="2752"/>
      <c r="F30" s="2658"/>
      <c r="G30" s="2748"/>
      <c r="H30" s="248"/>
      <c r="I30" s="249"/>
      <c r="J30" s="852"/>
      <c r="K30" s="934"/>
      <c r="L30" s="934"/>
      <c r="M30" s="934">
        <v>2</v>
      </c>
      <c r="N30" s="934"/>
      <c r="O30" s="934"/>
      <c r="P30" s="934"/>
      <c r="Q30" s="934">
        <v>4</v>
      </c>
      <c r="R30" s="934"/>
      <c r="S30" s="934"/>
      <c r="T30" s="934"/>
      <c r="U30" s="934"/>
      <c r="V30" s="2705" t="s">
        <v>292</v>
      </c>
      <c r="W30" s="2697">
        <f t="shared" si="2"/>
        <v>6</v>
      </c>
      <c r="X30" s="2698">
        <f t="shared" si="3"/>
        <v>0.89999999999999991</v>
      </c>
      <c r="Y30" s="2699">
        <f t="shared" si="4"/>
        <v>2.6999999999999997</v>
      </c>
      <c r="Z30" s="2700" t="str">
        <f t="shared" si="5"/>
        <v>-</v>
      </c>
      <c r="AA30" s="2701" t="str">
        <f t="shared" si="6"/>
        <v>-</v>
      </c>
      <c r="AB30" s="673" t="str">
        <f t="shared" si="7"/>
        <v>Abs</v>
      </c>
      <c r="AC30" s="2660"/>
      <c r="AD30" s="725"/>
      <c r="AE30" s="2661"/>
      <c r="AF30" s="2661"/>
      <c r="AG30" s="2661"/>
      <c r="AH30" s="2661"/>
      <c r="AI30" s="725"/>
      <c r="AJ30" s="725">
        <v>1</v>
      </c>
      <c r="AK30" s="2641">
        <f t="shared" si="8"/>
        <v>2</v>
      </c>
      <c r="AL30" s="2663">
        <f t="shared" si="0"/>
        <v>3</v>
      </c>
      <c r="AM30" s="2664"/>
      <c r="AN30" s="725">
        <v>7</v>
      </c>
      <c r="AO30" s="2665">
        <f t="shared" si="9"/>
        <v>13</v>
      </c>
      <c r="AP30" s="731">
        <f t="shared" si="10"/>
        <v>4.333333333333333</v>
      </c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4"/>
      <c r="BL30" s="254"/>
      <c r="BM30" s="254"/>
      <c r="BN30" s="254"/>
      <c r="BO30" s="254"/>
      <c r="BP30" s="254"/>
      <c r="BQ30" s="254"/>
      <c r="BR30" s="254"/>
      <c r="BS30" s="254"/>
      <c r="BT30" s="254"/>
      <c r="BU30" s="254"/>
      <c r="BV30" s="254"/>
      <c r="BW30" s="254"/>
      <c r="BX30" s="254"/>
      <c r="BY30" s="254"/>
      <c r="BZ30" s="254"/>
      <c r="CA30" s="254"/>
      <c r="CB30" s="254"/>
      <c r="CC30" s="254"/>
      <c r="CD30" s="254"/>
      <c r="CE30" s="254"/>
      <c r="CF30" s="254"/>
      <c r="CG30" s="254"/>
      <c r="CH30" s="254"/>
    </row>
    <row r="31" spans="1:86" s="212" customFormat="1" ht="11.1" customHeight="1" x14ac:dyDescent="0.25">
      <c r="A31" s="2597">
        <v>25</v>
      </c>
      <c r="B31" s="244"/>
      <c r="C31" s="950" t="s">
        <v>196</v>
      </c>
      <c r="D31" s="2749" t="str">
        <f>ROMAN(AM31,0)</f>
        <v>III</v>
      </c>
      <c r="E31" s="2753" t="s">
        <v>156</v>
      </c>
      <c r="F31" s="2754"/>
      <c r="G31" s="2748"/>
      <c r="H31" s="248"/>
      <c r="I31" s="249"/>
      <c r="J31" s="852"/>
      <c r="K31" s="934"/>
      <c r="L31" s="934"/>
      <c r="M31" s="934"/>
      <c r="N31" s="934">
        <v>17</v>
      </c>
      <c r="O31" s="934"/>
      <c r="P31" s="934"/>
      <c r="Q31" s="934"/>
      <c r="R31" s="934"/>
      <c r="S31" s="934"/>
      <c r="T31" s="934"/>
      <c r="U31" s="934"/>
      <c r="V31" s="2755" t="s">
        <v>292</v>
      </c>
      <c r="W31" s="2697">
        <f t="shared" si="2"/>
        <v>17</v>
      </c>
      <c r="X31" s="2698">
        <f t="shared" si="3"/>
        <v>0.79999999999999993</v>
      </c>
      <c r="Y31" s="2699">
        <f t="shared" si="4"/>
        <v>13.6</v>
      </c>
      <c r="Z31" s="2700" t="str">
        <f t="shared" si="5"/>
        <v>-</v>
      </c>
      <c r="AA31" s="2701" t="str">
        <f t="shared" si="6"/>
        <v>-</v>
      </c>
      <c r="AB31" s="673" t="str">
        <f t="shared" si="7"/>
        <v>Abs</v>
      </c>
      <c r="AC31" s="2660">
        <v>2</v>
      </c>
      <c r="AD31" s="725">
        <v>5</v>
      </c>
      <c r="AE31" s="2661">
        <v>2</v>
      </c>
      <c r="AF31" s="2661">
        <v>2</v>
      </c>
      <c r="AG31" s="2661">
        <v>1</v>
      </c>
      <c r="AH31" s="2661"/>
      <c r="AI31" s="725"/>
      <c r="AJ31" s="725"/>
      <c r="AK31" s="2641">
        <f t="shared" si="8"/>
        <v>1</v>
      </c>
      <c r="AL31" s="2663">
        <f t="shared" si="0"/>
        <v>13</v>
      </c>
      <c r="AM31" s="2664">
        <v>3</v>
      </c>
      <c r="AN31" s="725">
        <v>111</v>
      </c>
      <c r="AO31" s="2665">
        <f t="shared" si="9"/>
        <v>128</v>
      </c>
      <c r="AP31" s="2756">
        <f t="shared" si="10"/>
        <v>9.8461538461538467</v>
      </c>
    </row>
    <row r="32" spans="1:86" s="212" customFormat="1" ht="11.1" customHeight="1" x14ac:dyDescent="0.25">
      <c r="A32" s="2597">
        <v>26</v>
      </c>
      <c r="B32" s="244"/>
      <c r="C32" s="714" t="s">
        <v>57</v>
      </c>
      <c r="D32" s="2656" t="str">
        <f>ROMAN(AM32,0)</f>
        <v/>
      </c>
      <c r="E32" s="2657"/>
      <c r="F32" s="2757"/>
      <c r="G32" s="2748"/>
      <c r="H32" s="248"/>
      <c r="I32" s="249"/>
      <c r="J32" s="852">
        <v>13</v>
      </c>
      <c r="K32" s="934"/>
      <c r="L32" s="934"/>
      <c r="M32" s="934"/>
      <c r="N32" s="934"/>
      <c r="O32" s="934"/>
      <c r="P32" s="934"/>
      <c r="Q32" s="934"/>
      <c r="R32" s="934"/>
      <c r="S32" s="934"/>
      <c r="T32" s="934"/>
      <c r="U32" s="934"/>
      <c r="V32" s="2705" t="s">
        <v>292</v>
      </c>
      <c r="W32" s="2697">
        <f t="shared" si="2"/>
        <v>13</v>
      </c>
      <c r="X32" s="2698">
        <f t="shared" si="3"/>
        <v>0.79999999999999993</v>
      </c>
      <c r="Y32" s="2699">
        <f t="shared" si="4"/>
        <v>10.399999999999999</v>
      </c>
      <c r="Z32" s="2700" t="str">
        <f t="shared" si="5"/>
        <v>-</v>
      </c>
      <c r="AA32" s="2701" t="str">
        <f t="shared" si="6"/>
        <v>-</v>
      </c>
      <c r="AB32" s="673" t="str">
        <f t="shared" si="7"/>
        <v>Abs</v>
      </c>
      <c r="AC32" s="2660"/>
      <c r="AD32" s="725"/>
      <c r="AE32" s="2661"/>
      <c r="AF32" s="2661">
        <v>2</v>
      </c>
      <c r="AG32" s="2661">
        <v>1</v>
      </c>
      <c r="AH32" s="2661">
        <v>1</v>
      </c>
      <c r="AI32" s="725"/>
      <c r="AJ32" s="725">
        <v>2</v>
      </c>
      <c r="AK32" s="2641">
        <f t="shared" si="8"/>
        <v>1</v>
      </c>
      <c r="AL32" s="2663">
        <f t="shared" si="0"/>
        <v>7</v>
      </c>
      <c r="AM32" s="2664"/>
      <c r="AN32" s="725">
        <v>15</v>
      </c>
      <c r="AO32" s="2665">
        <f t="shared" si="9"/>
        <v>28</v>
      </c>
      <c r="AP32" s="731">
        <f t="shared" si="10"/>
        <v>4</v>
      </c>
    </row>
    <row r="33" spans="1:86" s="212" customFormat="1" ht="11.1" customHeight="1" x14ac:dyDescent="0.25">
      <c r="A33" s="2597">
        <v>27</v>
      </c>
      <c r="B33" s="244"/>
      <c r="C33" s="714" t="s">
        <v>236</v>
      </c>
      <c r="D33" s="2656"/>
      <c r="E33" s="2657"/>
      <c r="F33" s="2757"/>
      <c r="G33" s="2748"/>
      <c r="H33" s="248"/>
      <c r="I33" s="249"/>
      <c r="J33" s="852"/>
      <c r="K33" s="934">
        <v>12</v>
      </c>
      <c r="L33" s="934"/>
      <c r="M33" s="934"/>
      <c r="N33" s="934"/>
      <c r="O33" s="934"/>
      <c r="P33" s="934"/>
      <c r="Q33" s="934"/>
      <c r="R33" s="934"/>
      <c r="S33" s="934"/>
      <c r="T33" s="934"/>
      <c r="U33" s="934"/>
      <c r="V33" s="2705" t="s">
        <v>292</v>
      </c>
      <c r="W33" s="2697">
        <f t="shared" si="2"/>
        <v>12</v>
      </c>
      <c r="X33" s="2698">
        <f t="shared" si="3"/>
        <v>0.79999999999999993</v>
      </c>
      <c r="Y33" s="2699">
        <f t="shared" si="4"/>
        <v>9.6</v>
      </c>
      <c r="Z33" s="2700" t="str">
        <f t="shared" si="5"/>
        <v>-</v>
      </c>
      <c r="AA33" s="2701" t="str">
        <f t="shared" si="6"/>
        <v>-</v>
      </c>
      <c r="AB33" s="673" t="str">
        <f t="shared" si="7"/>
        <v>Abs</v>
      </c>
      <c r="AC33" s="2660"/>
      <c r="AD33" s="725"/>
      <c r="AE33" s="2661"/>
      <c r="AF33" s="2661"/>
      <c r="AG33" s="2661"/>
      <c r="AH33" s="2661"/>
      <c r="AI33" s="725"/>
      <c r="AJ33" s="725"/>
      <c r="AK33" s="2641">
        <f t="shared" si="8"/>
        <v>1</v>
      </c>
      <c r="AL33" s="2663">
        <f t="shared" si="0"/>
        <v>1</v>
      </c>
      <c r="AM33" s="2664"/>
      <c r="AN33" s="725">
        <v>0</v>
      </c>
      <c r="AO33" s="2665">
        <f t="shared" si="9"/>
        <v>12</v>
      </c>
      <c r="AP33" s="731">
        <f t="shared" si="10"/>
        <v>12</v>
      </c>
    </row>
    <row r="34" spans="1:86" s="254" customFormat="1" ht="11.1" customHeight="1" x14ac:dyDescent="0.25">
      <c r="A34" s="2597">
        <v>28</v>
      </c>
      <c r="B34" s="244"/>
      <c r="C34" s="252" t="s">
        <v>191</v>
      </c>
      <c r="D34" s="2672" t="str">
        <f>ROMAN(AM34,0)</f>
        <v>III</v>
      </c>
      <c r="E34" s="2758"/>
      <c r="F34" s="2759"/>
      <c r="G34" s="2760"/>
      <c r="H34" s="248"/>
      <c r="I34" s="239"/>
      <c r="J34" s="240"/>
      <c r="K34" s="187"/>
      <c r="L34" s="187"/>
      <c r="M34" s="187"/>
      <c r="N34" s="187">
        <v>10</v>
      </c>
      <c r="O34" s="187"/>
      <c r="P34" s="187"/>
      <c r="Q34" s="187"/>
      <c r="R34" s="187"/>
      <c r="S34" s="187"/>
      <c r="T34" s="187"/>
      <c r="U34" s="187"/>
      <c r="V34" s="2705" t="s">
        <v>292</v>
      </c>
      <c r="W34" s="2697">
        <f t="shared" si="2"/>
        <v>10</v>
      </c>
      <c r="X34" s="2698">
        <f t="shared" si="3"/>
        <v>0.79999999999999993</v>
      </c>
      <c r="Y34" s="2699">
        <f t="shared" si="4"/>
        <v>7.9999999999999991</v>
      </c>
      <c r="Z34" s="2700" t="str">
        <f t="shared" si="5"/>
        <v>-</v>
      </c>
      <c r="AA34" s="2701" t="str">
        <f t="shared" si="6"/>
        <v>-</v>
      </c>
      <c r="AB34" s="673" t="str">
        <f t="shared" si="7"/>
        <v>Abs</v>
      </c>
      <c r="AC34" s="2639">
        <v>1</v>
      </c>
      <c r="AD34" s="243">
        <v>7</v>
      </c>
      <c r="AE34" s="2640">
        <v>3</v>
      </c>
      <c r="AF34" s="2640"/>
      <c r="AG34" s="2640"/>
      <c r="AH34" s="2640"/>
      <c r="AI34" s="243">
        <v>1</v>
      </c>
      <c r="AJ34" s="243">
        <v>1</v>
      </c>
      <c r="AK34" s="2641">
        <f t="shared" si="8"/>
        <v>1</v>
      </c>
      <c r="AL34" s="2642">
        <f t="shared" si="0"/>
        <v>14</v>
      </c>
      <c r="AM34" s="2643">
        <v>3</v>
      </c>
      <c r="AN34" s="243">
        <v>88</v>
      </c>
      <c r="AO34" s="2644">
        <f t="shared" si="9"/>
        <v>98</v>
      </c>
      <c r="AP34" s="236">
        <f t="shared" si="10"/>
        <v>7</v>
      </c>
    </row>
    <row r="35" spans="1:86" s="254" customFormat="1" ht="11.1" customHeight="1" x14ac:dyDescent="0.25">
      <c r="A35" s="2597">
        <v>29</v>
      </c>
      <c r="B35" s="244"/>
      <c r="C35" s="250" t="s">
        <v>206</v>
      </c>
      <c r="D35" s="2669"/>
      <c r="E35" s="2670"/>
      <c r="F35" s="2761"/>
      <c r="G35" s="2760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>
        <v>9</v>
      </c>
      <c r="S35" s="187"/>
      <c r="T35" s="187"/>
      <c r="U35" s="187"/>
      <c r="V35" s="2705" t="s">
        <v>292</v>
      </c>
      <c r="W35" s="2697">
        <f t="shared" si="2"/>
        <v>9</v>
      </c>
      <c r="X35" s="2698">
        <f t="shared" si="3"/>
        <v>0.79999999999999993</v>
      </c>
      <c r="Y35" s="2699">
        <f t="shared" si="4"/>
        <v>7.1999999999999993</v>
      </c>
      <c r="Z35" s="2700" t="str">
        <f t="shared" si="5"/>
        <v>-</v>
      </c>
      <c r="AA35" s="2701" t="str">
        <f t="shared" si="6"/>
        <v>-</v>
      </c>
      <c r="AB35" s="673" t="str">
        <f t="shared" si="7"/>
        <v>Abs</v>
      </c>
      <c r="AC35" s="2639"/>
      <c r="AD35" s="243"/>
      <c r="AE35" s="2640"/>
      <c r="AF35" s="2640"/>
      <c r="AG35" s="2640"/>
      <c r="AH35" s="2640"/>
      <c r="AI35" s="243"/>
      <c r="AJ35" s="243">
        <v>1</v>
      </c>
      <c r="AK35" s="2641">
        <f t="shared" si="8"/>
        <v>1</v>
      </c>
      <c r="AL35" s="2642">
        <f t="shared" si="0"/>
        <v>2</v>
      </c>
      <c r="AM35" s="2643"/>
      <c r="AN35" s="243">
        <v>0</v>
      </c>
      <c r="AO35" s="2644">
        <f t="shared" si="9"/>
        <v>9</v>
      </c>
      <c r="AP35" s="236">
        <f t="shared" si="10"/>
        <v>4.5</v>
      </c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</row>
    <row r="36" spans="1:86" s="254" customFormat="1" ht="11.1" customHeight="1" x14ac:dyDescent="0.25">
      <c r="A36" s="2597">
        <v>30</v>
      </c>
      <c r="B36" s="244"/>
      <c r="C36" s="714" t="s">
        <v>264</v>
      </c>
      <c r="D36" s="2656"/>
      <c r="E36" s="2657"/>
      <c r="F36" s="2757"/>
      <c r="G36" s="2760"/>
      <c r="H36" s="248"/>
      <c r="I36" s="249"/>
      <c r="J36" s="852"/>
      <c r="K36" s="934"/>
      <c r="L36" s="934"/>
      <c r="M36" s="934"/>
      <c r="N36" s="934"/>
      <c r="O36" s="934"/>
      <c r="P36" s="934">
        <v>6</v>
      </c>
      <c r="Q36" s="934"/>
      <c r="R36" s="934"/>
      <c r="S36" s="934"/>
      <c r="T36" s="934"/>
      <c r="U36" s="934"/>
      <c r="V36" s="2705" t="s">
        <v>292</v>
      </c>
      <c r="W36" s="2697">
        <f t="shared" si="2"/>
        <v>6</v>
      </c>
      <c r="X36" s="2698">
        <f t="shared" si="3"/>
        <v>0.79999999999999993</v>
      </c>
      <c r="Y36" s="2699">
        <f t="shared" si="4"/>
        <v>4.8</v>
      </c>
      <c r="Z36" s="2700" t="str">
        <f t="shared" si="5"/>
        <v>-</v>
      </c>
      <c r="AA36" s="2701" t="str">
        <f t="shared" si="6"/>
        <v>-</v>
      </c>
      <c r="AB36" s="673" t="str">
        <f t="shared" si="7"/>
        <v>Abs</v>
      </c>
      <c r="AC36" s="2660"/>
      <c r="AD36" s="725"/>
      <c r="AE36" s="2661"/>
      <c r="AF36" s="2661"/>
      <c r="AG36" s="2661"/>
      <c r="AH36" s="2661"/>
      <c r="AI36" s="725"/>
      <c r="AJ36" s="725"/>
      <c r="AK36" s="2662">
        <f t="shared" si="8"/>
        <v>1</v>
      </c>
      <c r="AL36" s="2663">
        <f t="shared" si="0"/>
        <v>1</v>
      </c>
      <c r="AM36" s="2664"/>
      <c r="AN36" s="725">
        <v>0</v>
      </c>
      <c r="AO36" s="726">
        <f t="shared" si="9"/>
        <v>6</v>
      </c>
      <c r="AP36" s="731">
        <f t="shared" si="10"/>
        <v>6</v>
      </c>
    </row>
    <row r="37" spans="1:86" s="254" customFormat="1" ht="11.1" customHeight="1" x14ac:dyDescent="0.25">
      <c r="A37" s="2597">
        <v>31</v>
      </c>
      <c r="B37" s="253"/>
      <c r="C37" s="951" t="s">
        <v>134</v>
      </c>
      <c r="D37" s="2702" t="str">
        <f>ROMAN(AM37,0)</f>
        <v>II</v>
      </c>
      <c r="E37" s="2703"/>
      <c r="F37" s="2704"/>
      <c r="G37" s="2760"/>
      <c r="H37" s="248"/>
      <c r="I37" s="249">
        <v>3</v>
      </c>
      <c r="J37" s="852"/>
      <c r="K37" s="852"/>
      <c r="L37" s="852"/>
      <c r="M37" s="852"/>
      <c r="N37" s="852"/>
      <c r="O37" s="852"/>
      <c r="P37" s="852"/>
      <c r="Q37" s="852"/>
      <c r="R37" s="852"/>
      <c r="S37" s="852"/>
      <c r="T37" s="852"/>
      <c r="U37" s="852"/>
      <c r="V37" s="2705" t="s">
        <v>292</v>
      </c>
      <c r="W37" s="2697">
        <f t="shared" si="2"/>
        <v>3</v>
      </c>
      <c r="X37" s="2698">
        <f t="shared" si="3"/>
        <v>0.79999999999999993</v>
      </c>
      <c r="Y37" s="2699">
        <f t="shared" si="4"/>
        <v>2.4</v>
      </c>
      <c r="Z37" s="2700" t="str">
        <f t="shared" si="5"/>
        <v>-</v>
      </c>
      <c r="AA37" s="2701" t="str">
        <f t="shared" si="6"/>
        <v>-</v>
      </c>
      <c r="AB37" s="673" t="str">
        <f t="shared" si="7"/>
        <v>Abs</v>
      </c>
      <c r="AC37" s="2660"/>
      <c r="AD37" s="725"/>
      <c r="AE37" s="2661"/>
      <c r="AF37" s="2661"/>
      <c r="AG37" s="2661"/>
      <c r="AH37" s="2661">
        <v>4</v>
      </c>
      <c r="AI37" s="725">
        <v>1</v>
      </c>
      <c r="AJ37" s="725">
        <v>1</v>
      </c>
      <c r="AK37" s="2662">
        <f t="shared" si="8"/>
        <v>1</v>
      </c>
      <c r="AL37" s="2663">
        <f t="shared" si="0"/>
        <v>7</v>
      </c>
      <c r="AM37" s="2664">
        <v>2</v>
      </c>
      <c r="AN37" s="725">
        <v>37</v>
      </c>
      <c r="AO37" s="726">
        <f t="shared" si="9"/>
        <v>40</v>
      </c>
      <c r="AP37" s="731">
        <f t="shared" si="10"/>
        <v>5.7142857142857144</v>
      </c>
    </row>
    <row r="38" spans="1:86" s="254" customFormat="1" ht="11.1" customHeight="1" x14ac:dyDescent="0.25">
      <c r="A38" s="2597">
        <v>31</v>
      </c>
      <c r="B38" s="244"/>
      <c r="C38" s="714" t="s">
        <v>61</v>
      </c>
      <c r="D38" s="2656" t="str">
        <f>ROMAN(AM38,0)</f>
        <v/>
      </c>
      <c r="E38" s="2657"/>
      <c r="F38" s="2658"/>
      <c r="G38" s="2760"/>
      <c r="H38" s="248"/>
      <c r="I38" s="249"/>
      <c r="J38" s="852"/>
      <c r="K38" s="852"/>
      <c r="L38" s="852"/>
      <c r="M38" s="852"/>
      <c r="N38" s="852">
        <v>3</v>
      </c>
      <c r="O38" s="852"/>
      <c r="P38" s="852"/>
      <c r="Q38" s="852"/>
      <c r="R38" s="852"/>
      <c r="S38" s="852"/>
      <c r="T38" s="852"/>
      <c r="U38" s="852"/>
      <c r="V38" s="2705" t="s">
        <v>292</v>
      </c>
      <c r="W38" s="2697">
        <f t="shared" si="2"/>
        <v>3</v>
      </c>
      <c r="X38" s="2698">
        <f t="shared" si="3"/>
        <v>0.79999999999999993</v>
      </c>
      <c r="Y38" s="2699">
        <f t="shared" si="4"/>
        <v>2.4</v>
      </c>
      <c r="Z38" s="2700" t="str">
        <f t="shared" si="5"/>
        <v>-</v>
      </c>
      <c r="AA38" s="2701" t="str">
        <f t="shared" si="6"/>
        <v>-</v>
      </c>
      <c r="AB38" s="673" t="str">
        <f t="shared" si="7"/>
        <v>Abs</v>
      </c>
      <c r="AC38" s="2660"/>
      <c r="AD38" s="725"/>
      <c r="AE38" s="2661"/>
      <c r="AF38" s="2661">
        <v>1</v>
      </c>
      <c r="AG38" s="2661">
        <v>6</v>
      </c>
      <c r="AH38" s="2661">
        <v>3</v>
      </c>
      <c r="AI38" s="725">
        <v>4</v>
      </c>
      <c r="AJ38" s="725">
        <v>3</v>
      </c>
      <c r="AK38" s="2662">
        <f t="shared" si="8"/>
        <v>1</v>
      </c>
      <c r="AL38" s="2663">
        <f t="shared" si="0"/>
        <v>18</v>
      </c>
      <c r="AM38" s="2664"/>
      <c r="AN38" s="725">
        <v>99</v>
      </c>
      <c r="AO38" s="726">
        <f t="shared" si="9"/>
        <v>102</v>
      </c>
      <c r="AP38" s="731">
        <f t="shared" si="10"/>
        <v>5.666666666666667</v>
      </c>
    </row>
    <row r="39" spans="1:86" s="254" customFormat="1" ht="11.1" customHeight="1" x14ac:dyDescent="0.25">
      <c r="A39" s="2597">
        <v>33</v>
      </c>
      <c r="B39" s="244"/>
      <c r="C39" s="714" t="s">
        <v>262</v>
      </c>
      <c r="D39" s="2656"/>
      <c r="E39" s="2752"/>
      <c r="F39" s="2658"/>
      <c r="G39" s="2760"/>
      <c r="H39" s="248"/>
      <c r="I39" s="249"/>
      <c r="J39" s="852"/>
      <c r="K39" s="852"/>
      <c r="L39" s="852"/>
      <c r="M39" s="852"/>
      <c r="N39" s="852">
        <v>2</v>
      </c>
      <c r="O39" s="852"/>
      <c r="P39" s="852"/>
      <c r="Q39" s="852"/>
      <c r="R39" s="852"/>
      <c r="S39" s="852"/>
      <c r="T39" s="852"/>
      <c r="U39" s="852"/>
      <c r="V39" s="2705" t="s">
        <v>292</v>
      </c>
      <c r="W39" s="2697">
        <f t="shared" si="2"/>
        <v>2</v>
      </c>
      <c r="X39" s="2698">
        <f t="shared" si="3"/>
        <v>0.79999999999999993</v>
      </c>
      <c r="Y39" s="2699">
        <f t="shared" si="4"/>
        <v>1.5999999999999999</v>
      </c>
      <c r="Z39" s="2700" t="str">
        <f t="shared" si="5"/>
        <v>-</v>
      </c>
      <c r="AA39" s="2701" t="str">
        <f t="shared" si="6"/>
        <v>-</v>
      </c>
      <c r="AB39" s="673" t="str">
        <f t="shared" si="7"/>
        <v>Abs</v>
      </c>
      <c r="AC39" s="2660"/>
      <c r="AD39" s="725"/>
      <c r="AE39" s="2661"/>
      <c r="AF39" s="2661"/>
      <c r="AG39" s="2661"/>
      <c r="AH39" s="2661"/>
      <c r="AI39" s="725"/>
      <c r="AJ39" s="725"/>
      <c r="AK39" s="2662">
        <f t="shared" si="8"/>
        <v>1</v>
      </c>
      <c r="AL39" s="2663">
        <f t="shared" si="0"/>
        <v>1</v>
      </c>
      <c r="AM39" s="2664"/>
      <c r="AN39" s="725">
        <v>0</v>
      </c>
      <c r="AO39" s="726">
        <f t="shared" si="9"/>
        <v>2</v>
      </c>
      <c r="AP39" s="731">
        <f t="shared" si="10"/>
        <v>2</v>
      </c>
    </row>
    <row r="40" spans="1:86" s="254" customFormat="1" ht="11.1" customHeight="1" thickBot="1" x14ac:dyDescent="0.3">
      <c r="A40" s="2597">
        <v>33</v>
      </c>
      <c r="B40" s="244"/>
      <c r="C40" s="2762" t="s">
        <v>218</v>
      </c>
      <c r="D40" s="2763"/>
      <c r="E40" s="2764"/>
      <c r="F40" s="2765"/>
      <c r="G40" s="2766"/>
      <c r="H40" s="251"/>
      <c r="I40" s="2767">
        <v>2</v>
      </c>
      <c r="J40" s="2768"/>
      <c r="K40" s="2768"/>
      <c r="L40" s="2768"/>
      <c r="M40" s="2768"/>
      <c r="N40" s="2768"/>
      <c r="O40" s="2768"/>
      <c r="P40" s="2768"/>
      <c r="Q40" s="2768"/>
      <c r="R40" s="2768"/>
      <c r="S40" s="2768"/>
      <c r="T40" s="2768"/>
      <c r="U40" s="2768"/>
      <c r="V40" s="2769" t="s">
        <v>292</v>
      </c>
      <c r="W40" s="2770">
        <f t="shared" si="2"/>
        <v>2</v>
      </c>
      <c r="X40" s="2771">
        <f t="shared" si="3"/>
        <v>0.79999999999999993</v>
      </c>
      <c r="Y40" s="2772">
        <f t="shared" si="4"/>
        <v>1.5999999999999999</v>
      </c>
      <c r="Z40" s="2773" t="str">
        <f t="shared" si="5"/>
        <v>-</v>
      </c>
      <c r="AA40" s="2774" t="str">
        <f t="shared" si="6"/>
        <v>-</v>
      </c>
      <c r="AB40" s="2775" t="str">
        <f t="shared" si="7"/>
        <v>Abs</v>
      </c>
      <c r="AC40" s="2776"/>
      <c r="AD40" s="2777"/>
      <c r="AE40" s="2778"/>
      <c r="AF40" s="2778"/>
      <c r="AG40" s="2778"/>
      <c r="AH40" s="2778"/>
      <c r="AI40" s="2777"/>
      <c r="AJ40" s="2777"/>
      <c r="AK40" s="2779">
        <f t="shared" si="8"/>
        <v>1</v>
      </c>
      <c r="AL40" s="2780">
        <f t="shared" si="0"/>
        <v>1</v>
      </c>
      <c r="AM40" s="2781"/>
      <c r="AN40" s="2777">
        <v>0</v>
      </c>
      <c r="AO40" s="2782">
        <f t="shared" si="9"/>
        <v>2</v>
      </c>
      <c r="AP40" s="2783">
        <f t="shared" si="10"/>
        <v>2</v>
      </c>
    </row>
    <row r="41" spans="1:86" s="254" customFormat="1" ht="11.1" customHeight="1" thickTop="1" x14ac:dyDescent="0.25">
      <c r="A41" s="2597">
        <v>35</v>
      </c>
      <c r="B41" s="253"/>
      <c r="C41" s="1636" t="s">
        <v>126</v>
      </c>
      <c r="D41" s="2784" t="str">
        <f>ROMAN(AM41,0)</f>
        <v/>
      </c>
      <c r="E41" s="2785"/>
      <c r="F41" s="2786"/>
      <c r="G41" s="2787"/>
      <c r="H41" s="248"/>
      <c r="I41" s="2788"/>
      <c r="J41" s="2789"/>
      <c r="K41" s="2789"/>
      <c r="L41" s="2789"/>
      <c r="M41" s="2789"/>
      <c r="N41" s="2789"/>
      <c r="O41" s="2789"/>
      <c r="P41" s="2789"/>
      <c r="Q41" s="2789"/>
      <c r="R41" s="2789"/>
      <c r="S41" s="2789"/>
      <c r="T41" s="2789"/>
      <c r="U41" s="2789"/>
      <c r="V41" s="2790"/>
      <c r="W41" s="2791"/>
      <c r="X41" s="2792"/>
      <c r="Y41" s="2793"/>
      <c r="Z41" s="2794"/>
      <c r="AA41" s="2795"/>
      <c r="AB41" s="2796"/>
      <c r="AC41" s="2797"/>
      <c r="AD41" s="2798"/>
      <c r="AE41" s="2798"/>
      <c r="AF41" s="2798"/>
      <c r="AG41" s="2798"/>
      <c r="AH41" s="2798"/>
      <c r="AI41" s="2798">
        <v>1</v>
      </c>
      <c r="AJ41" s="2798">
        <v>3</v>
      </c>
      <c r="AK41" s="2799"/>
      <c r="AL41" s="2800">
        <f t="shared" si="0"/>
        <v>4</v>
      </c>
      <c r="AM41" s="2801"/>
      <c r="AN41" s="2798">
        <v>19</v>
      </c>
      <c r="AO41" s="2802">
        <f t="shared" si="9"/>
        <v>19</v>
      </c>
      <c r="AP41" s="2803">
        <f t="shared" si="10"/>
        <v>4.75</v>
      </c>
    </row>
    <row r="42" spans="1:86" s="254" customFormat="1" ht="11.1" customHeight="1" x14ac:dyDescent="0.25">
      <c r="A42" s="2597">
        <v>36</v>
      </c>
      <c r="B42" s="244"/>
      <c r="C42" s="669" t="s">
        <v>136</v>
      </c>
      <c r="D42" s="2804" t="str">
        <f>ROMAN(AM42,0)</f>
        <v>IV</v>
      </c>
      <c r="E42" s="2646"/>
      <c r="F42" s="671" t="s">
        <v>156</v>
      </c>
      <c r="G42" s="255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2805"/>
      <c r="W42" s="2697"/>
      <c r="X42" s="2698"/>
      <c r="Y42" s="2699"/>
      <c r="Z42" s="2700"/>
      <c r="AA42" s="2701"/>
      <c r="AB42" s="673"/>
      <c r="AC42" s="2639">
        <v>2</v>
      </c>
      <c r="AD42" s="243">
        <v>5</v>
      </c>
      <c r="AE42" s="2640">
        <v>1</v>
      </c>
      <c r="AF42" s="2640">
        <v>1</v>
      </c>
      <c r="AG42" s="2640">
        <v>4</v>
      </c>
      <c r="AH42" s="2640">
        <v>5</v>
      </c>
      <c r="AI42" s="243">
        <v>2</v>
      </c>
      <c r="AJ42" s="725">
        <v>1</v>
      </c>
      <c r="AK42" s="2662"/>
      <c r="AL42" s="2663">
        <f t="shared" si="0"/>
        <v>21</v>
      </c>
      <c r="AM42" s="2643">
        <v>4</v>
      </c>
      <c r="AN42" s="243">
        <v>134</v>
      </c>
      <c r="AO42" s="256">
        <f t="shared" si="9"/>
        <v>134</v>
      </c>
      <c r="AP42" s="2806">
        <f t="shared" si="10"/>
        <v>6.3809523809523814</v>
      </c>
    </row>
    <row r="43" spans="1:86" s="254" customFormat="1" ht="11.1" customHeight="1" x14ac:dyDescent="0.25">
      <c r="A43" s="2597">
        <v>37</v>
      </c>
      <c r="B43" s="244"/>
      <c r="C43" s="2666" t="s">
        <v>137</v>
      </c>
      <c r="D43" s="2655" t="str">
        <f>ROMAN(AM43,0)</f>
        <v>I</v>
      </c>
      <c r="E43" s="2667"/>
      <c r="F43" s="2807"/>
      <c r="G43" s="716"/>
      <c r="H43" s="248"/>
      <c r="I43" s="249"/>
      <c r="J43" s="852"/>
      <c r="K43" s="934"/>
      <c r="L43" s="934"/>
      <c r="M43" s="934"/>
      <c r="N43" s="934"/>
      <c r="O43" s="934"/>
      <c r="P43" s="934"/>
      <c r="Q43" s="934"/>
      <c r="R43" s="934"/>
      <c r="S43" s="934"/>
      <c r="T43" s="934"/>
      <c r="U43" s="934"/>
      <c r="V43" s="2805"/>
      <c r="W43" s="2697"/>
      <c r="X43" s="2698"/>
      <c r="Y43" s="2699"/>
      <c r="Z43" s="2700"/>
      <c r="AA43" s="2701"/>
      <c r="AB43" s="673"/>
      <c r="AC43" s="2660"/>
      <c r="AD43" s="725"/>
      <c r="AE43" s="2661"/>
      <c r="AF43" s="2661">
        <v>2</v>
      </c>
      <c r="AG43" s="2661"/>
      <c r="AH43" s="2661">
        <v>1</v>
      </c>
      <c r="AI43" s="725"/>
      <c r="AJ43" s="725">
        <v>1</v>
      </c>
      <c r="AK43" s="2662"/>
      <c r="AL43" s="2663">
        <f t="shared" si="0"/>
        <v>4</v>
      </c>
      <c r="AM43" s="2664">
        <v>1</v>
      </c>
      <c r="AN43" s="725">
        <v>24</v>
      </c>
      <c r="AO43" s="726">
        <f t="shared" si="9"/>
        <v>24</v>
      </c>
      <c r="AP43" s="731">
        <f t="shared" si="10"/>
        <v>6</v>
      </c>
    </row>
    <row r="44" spans="1:86" s="254" customFormat="1" ht="11.1" customHeight="1" x14ac:dyDescent="0.2">
      <c r="A44" s="2597">
        <v>38</v>
      </c>
      <c r="B44" s="244"/>
      <c r="C44" s="250" t="s">
        <v>205</v>
      </c>
      <c r="D44" s="2669"/>
      <c r="E44" s="2670"/>
      <c r="F44" s="2808"/>
      <c r="G44" s="255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694"/>
      <c r="W44" s="2635"/>
      <c r="X44" s="2636"/>
      <c r="Y44" s="2637"/>
      <c r="Z44" s="241"/>
      <c r="AA44" s="2638"/>
      <c r="AB44" s="242"/>
      <c r="AC44" s="2639"/>
      <c r="AD44" s="243"/>
      <c r="AE44" s="2640"/>
      <c r="AF44" s="2640"/>
      <c r="AG44" s="2640"/>
      <c r="AH44" s="2640"/>
      <c r="AI44" s="243"/>
      <c r="AJ44" s="243">
        <v>1</v>
      </c>
      <c r="AK44" s="2641"/>
      <c r="AL44" s="2642">
        <f t="shared" si="0"/>
        <v>1</v>
      </c>
      <c r="AM44" s="2643"/>
      <c r="AN44" s="243">
        <v>5</v>
      </c>
      <c r="AO44" s="256">
        <f t="shared" si="9"/>
        <v>5</v>
      </c>
      <c r="AP44" s="236">
        <f t="shared" si="10"/>
        <v>5</v>
      </c>
    </row>
    <row r="45" spans="1:86" s="254" customFormat="1" ht="11.1" customHeight="1" thickBot="1" x14ac:dyDescent="0.3">
      <c r="A45" s="2597">
        <v>39</v>
      </c>
      <c r="B45" s="237"/>
      <c r="C45" s="2809" t="s">
        <v>227</v>
      </c>
      <c r="D45" s="2810" t="str">
        <f>ROMAN(AM45,0)</f>
        <v>I</v>
      </c>
      <c r="E45" s="2811"/>
      <c r="F45" s="2812"/>
      <c r="G45" s="2813"/>
      <c r="H45" s="248"/>
      <c r="I45" s="2814"/>
      <c r="J45" s="2815"/>
      <c r="K45" s="2816"/>
      <c r="L45" s="2816"/>
      <c r="M45" s="2816"/>
      <c r="N45" s="2816"/>
      <c r="O45" s="2816"/>
      <c r="P45" s="2816"/>
      <c r="Q45" s="2816"/>
      <c r="R45" s="2816"/>
      <c r="S45" s="2816"/>
      <c r="T45" s="2816"/>
      <c r="U45" s="2816"/>
      <c r="V45" s="2817"/>
      <c r="W45" s="2818"/>
      <c r="X45" s="2819"/>
      <c r="Y45" s="2820"/>
      <c r="Z45" s="2821"/>
      <c r="AA45" s="2822"/>
      <c r="AB45" s="2823"/>
      <c r="AC45" s="2824">
        <v>3</v>
      </c>
      <c r="AD45" s="2825">
        <v>6</v>
      </c>
      <c r="AE45" s="2826">
        <v>6</v>
      </c>
      <c r="AF45" s="2826">
        <v>6</v>
      </c>
      <c r="AG45" s="2826">
        <v>2</v>
      </c>
      <c r="AH45" s="2826"/>
      <c r="AI45" s="2825">
        <v>3</v>
      </c>
      <c r="AJ45" s="2825">
        <v>3</v>
      </c>
      <c r="AK45" s="2827"/>
      <c r="AL45" s="2828">
        <f t="shared" si="0"/>
        <v>29</v>
      </c>
      <c r="AM45" s="2829">
        <v>1</v>
      </c>
      <c r="AN45" s="2825">
        <v>163</v>
      </c>
      <c r="AO45" s="2830">
        <f t="shared" si="9"/>
        <v>163</v>
      </c>
      <c r="AP45" s="2831">
        <f t="shared" si="10"/>
        <v>5.6206896551724137</v>
      </c>
    </row>
    <row r="46" spans="1:86" s="254" customFormat="1" ht="11.1" customHeight="1" thickTop="1" x14ac:dyDescent="0.25">
      <c r="A46" s="2597">
        <v>40</v>
      </c>
      <c r="B46" s="253"/>
      <c r="C46" s="257" t="s">
        <v>43</v>
      </c>
      <c r="D46" s="2784" t="str">
        <f>ROMAN(AM46,0)</f>
        <v/>
      </c>
      <c r="E46" s="2832"/>
      <c r="F46" s="2833"/>
      <c r="G46" s="258"/>
      <c r="H46" s="248"/>
      <c r="I46" s="2834"/>
      <c r="J46" s="2835"/>
      <c r="K46" s="2836"/>
      <c r="L46" s="2836"/>
      <c r="M46" s="2836"/>
      <c r="N46" s="2836"/>
      <c r="O46" s="2836"/>
      <c r="P46" s="2836"/>
      <c r="Q46" s="2836"/>
      <c r="R46" s="2836"/>
      <c r="S46" s="2836"/>
      <c r="T46" s="2836"/>
      <c r="U46" s="2836"/>
      <c r="V46" s="2837"/>
      <c r="W46" s="2838"/>
      <c r="X46" s="2792"/>
      <c r="Y46" s="2793"/>
      <c r="Z46" s="2794"/>
      <c r="AA46" s="2795"/>
      <c r="AB46" s="2796"/>
      <c r="AC46" s="2839"/>
      <c r="AD46" s="2840"/>
      <c r="AE46" s="2841">
        <v>3</v>
      </c>
      <c r="AF46" s="2841">
        <v>8</v>
      </c>
      <c r="AG46" s="2841">
        <v>3</v>
      </c>
      <c r="AH46" s="2841">
        <v>1</v>
      </c>
      <c r="AI46" s="2840"/>
      <c r="AJ46" s="2840"/>
      <c r="AK46" s="2842"/>
      <c r="AL46" s="2843">
        <f t="shared" ref="AL46:AL97" si="11">SUM(AC46:AK46)</f>
        <v>15</v>
      </c>
      <c r="AM46" s="2844"/>
      <c r="AN46" s="2840">
        <v>66</v>
      </c>
      <c r="AO46" s="2845">
        <f t="shared" si="9"/>
        <v>66</v>
      </c>
      <c r="AP46" s="835">
        <f t="shared" si="10"/>
        <v>4.4000000000000004</v>
      </c>
    </row>
    <row r="47" spans="1:86" s="212" customFormat="1" ht="11.1" customHeight="1" x14ac:dyDescent="0.25">
      <c r="A47" s="2597">
        <v>41</v>
      </c>
      <c r="B47" s="244"/>
      <c r="C47" s="259" t="s">
        <v>2</v>
      </c>
      <c r="D47" s="2846" t="str">
        <f>ROMAN(AM47,0)</f>
        <v/>
      </c>
      <c r="E47" s="2847"/>
      <c r="F47" s="2848"/>
      <c r="G47" s="260"/>
      <c r="H47" s="248"/>
      <c r="I47" s="2849"/>
      <c r="J47" s="2850"/>
      <c r="K47" s="2851"/>
      <c r="L47" s="2851"/>
      <c r="M47" s="2851"/>
      <c r="N47" s="2851"/>
      <c r="O47" s="2851"/>
      <c r="P47" s="2851"/>
      <c r="Q47" s="2851"/>
      <c r="R47" s="2851"/>
      <c r="S47" s="2851"/>
      <c r="T47" s="2851"/>
      <c r="U47" s="2851"/>
      <c r="V47" s="261"/>
      <c r="W47" s="2852"/>
      <c r="X47" s="2853"/>
      <c r="Y47" s="2854"/>
      <c r="Z47" s="262"/>
      <c r="AA47" s="2855"/>
      <c r="AB47" s="263"/>
      <c r="AC47" s="2856">
        <v>2</v>
      </c>
      <c r="AD47" s="2857">
        <v>4</v>
      </c>
      <c r="AE47" s="2858">
        <v>5</v>
      </c>
      <c r="AF47" s="2858"/>
      <c r="AG47" s="2858">
        <v>1</v>
      </c>
      <c r="AH47" s="2858"/>
      <c r="AI47" s="2857"/>
      <c r="AJ47" s="2857"/>
      <c r="AK47" s="2859"/>
      <c r="AL47" s="2860">
        <f t="shared" si="11"/>
        <v>12</v>
      </c>
      <c r="AM47" s="2861"/>
      <c r="AN47" s="2857">
        <v>29</v>
      </c>
      <c r="AO47" s="2862">
        <f t="shared" si="9"/>
        <v>29</v>
      </c>
      <c r="AP47" s="264">
        <f t="shared" si="10"/>
        <v>2.4166666666666665</v>
      </c>
      <c r="AQ47" s="2863"/>
    </row>
    <row r="48" spans="1:86" s="212" customFormat="1" ht="11.1" customHeight="1" x14ac:dyDescent="0.25">
      <c r="A48" s="2597">
        <v>42</v>
      </c>
      <c r="B48" s="244"/>
      <c r="C48" s="259" t="s">
        <v>7</v>
      </c>
      <c r="D48" s="2846"/>
      <c r="E48" s="2847"/>
      <c r="F48" s="2848"/>
      <c r="G48" s="265"/>
      <c r="H48" s="248"/>
      <c r="I48" s="2864"/>
      <c r="J48" s="2865"/>
      <c r="K48" s="2866"/>
      <c r="L48" s="2866"/>
      <c r="M48" s="2866"/>
      <c r="N48" s="2866"/>
      <c r="O48" s="2866"/>
      <c r="P48" s="2866"/>
      <c r="Q48" s="2866"/>
      <c r="R48" s="2866"/>
      <c r="S48" s="2866"/>
      <c r="T48" s="2866"/>
      <c r="U48" s="2866"/>
      <c r="V48" s="266"/>
      <c r="W48" s="2867"/>
      <c r="X48" s="2868"/>
      <c r="Y48" s="2869"/>
      <c r="Z48" s="2870"/>
      <c r="AA48" s="2855"/>
      <c r="AB48" s="267"/>
      <c r="AC48" s="2871"/>
      <c r="AD48" s="2872">
        <v>7</v>
      </c>
      <c r="AE48" s="2873">
        <v>3</v>
      </c>
      <c r="AF48" s="2873"/>
      <c r="AG48" s="2873"/>
      <c r="AH48" s="2873"/>
      <c r="AI48" s="2872"/>
      <c r="AJ48" s="2872"/>
      <c r="AK48" s="2874"/>
      <c r="AL48" s="2860">
        <f t="shared" si="11"/>
        <v>10</v>
      </c>
      <c r="AM48" s="2875"/>
      <c r="AN48" s="2872">
        <v>54</v>
      </c>
      <c r="AO48" s="2876">
        <f t="shared" si="9"/>
        <v>54</v>
      </c>
      <c r="AP48" s="268">
        <f t="shared" si="10"/>
        <v>5.4</v>
      </c>
    </row>
    <row r="49" spans="1:43" s="212" customFormat="1" ht="11.1" customHeight="1" x14ac:dyDescent="0.25">
      <c r="A49" s="2597">
        <v>43</v>
      </c>
      <c r="B49" s="244"/>
      <c r="C49" s="259" t="s">
        <v>1</v>
      </c>
      <c r="D49" s="2846"/>
      <c r="E49" s="2847"/>
      <c r="F49" s="2848"/>
      <c r="G49" s="2877"/>
      <c r="H49" s="248"/>
      <c r="I49" s="2849"/>
      <c r="J49" s="2850"/>
      <c r="K49" s="2851"/>
      <c r="L49" s="2851"/>
      <c r="M49" s="2851"/>
      <c r="N49" s="2851"/>
      <c r="O49" s="2851"/>
      <c r="P49" s="2851"/>
      <c r="Q49" s="2851"/>
      <c r="R49" s="2851"/>
      <c r="S49" s="2851"/>
      <c r="T49" s="2851"/>
      <c r="U49" s="2851"/>
      <c r="V49" s="261"/>
      <c r="W49" s="2852"/>
      <c r="X49" s="2853"/>
      <c r="Y49" s="2854"/>
      <c r="Z49" s="262"/>
      <c r="AA49" s="2855"/>
      <c r="AB49" s="263"/>
      <c r="AC49" s="2856">
        <v>2</v>
      </c>
      <c r="AD49" s="2857">
        <v>6</v>
      </c>
      <c r="AE49" s="2858"/>
      <c r="AF49" s="2857"/>
      <c r="AG49" s="2858">
        <v>1</v>
      </c>
      <c r="AH49" s="2858"/>
      <c r="AI49" s="2857"/>
      <c r="AJ49" s="2857"/>
      <c r="AK49" s="2859"/>
      <c r="AL49" s="2860">
        <f t="shared" si="11"/>
        <v>9</v>
      </c>
      <c r="AM49" s="2861"/>
      <c r="AN49" s="2857">
        <v>45</v>
      </c>
      <c r="AO49" s="2878">
        <f t="shared" si="9"/>
        <v>45</v>
      </c>
      <c r="AP49" s="264">
        <f t="shared" si="10"/>
        <v>5</v>
      </c>
    </row>
    <row r="50" spans="1:43" s="212" customFormat="1" ht="11.1" customHeight="1" x14ac:dyDescent="0.25">
      <c r="A50" s="2597">
        <v>44</v>
      </c>
      <c r="B50" s="244"/>
      <c r="C50" s="269" t="s">
        <v>238</v>
      </c>
      <c r="D50" s="2879" t="str">
        <f>ROMAN(AM50,0)</f>
        <v>I</v>
      </c>
      <c r="E50" s="2880"/>
      <c r="F50" s="2881"/>
      <c r="G50" s="255"/>
      <c r="H50" s="248"/>
      <c r="I50" s="2849"/>
      <c r="J50" s="2850"/>
      <c r="K50" s="2851"/>
      <c r="L50" s="2851"/>
      <c r="M50" s="2851"/>
      <c r="N50" s="2851"/>
      <c r="O50" s="2851"/>
      <c r="P50" s="2851"/>
      <c r="Q50" s="2851"/>
      <c r="R50" s="2851"/>
      <c r="S50" s="2851"/>
      <c r="T50" s="2851"/>
      <c r="U50" s="2851"/>
      <c r="V50" s="270"/>
      <c r="W50" s="2852"/>
      <c r="X50" s="2636"/>
      <c r="Y50" s="2637"/>
      <c r="Z50" s="241"/>
      <c r="AA50" s="2638"/>
      <c r="AB50" s="242"/>
      <c r="AC50" s="2856"/>
      <c r="AD50" s="2857">
        <v>4</v>
      </c>
      <c r="AE50" s="2858"/>
      <c r="AF50" s="2858">
        <v>1</v>
      </c>
      <c r="AG50" s="2858">
        <v>2</v>
      </c>
      <c r="AH50" s="2858"/>
      <c r="AI50" s="2857">
        <v>1</v>
      </c>
      <c r="AJ50" s="2857"/>
      <c r="AK50" s="2859"/>
      <c r="AL50" s="2860">
        <f t="shared" si="11"/>
        <v>8</v>
      </c>
      <c r="AM50" s="2861">
        <v>1</v>
      </c>
      <c r="AN50" s="2857">
        <v>50</v>
      </c>
      <c r="AO50" s="2878">
        <f t="shared" si="9"/>
        <v>50</v>
      </c>
      <c r="AP50" s="236">
        <f t="shared" si="10"/>
        <v>6.25</v>
      </c>
    </row>
    <row r="51" spans="1:43" s="212" customFormat="1" ht="11.1" customHeight="1" x14ac:dyDescent="0.25">
      <c r="A51" s="2597">
        <v>45</v>
      </c>
      <c r="B51" s="237"/>
      <c r="C51" s="788" t="s">
        <v>145</v>
      </c>
      <c r="D51" s="2879" t="str">
        <f>ROMAN(AM51,0)</f>
        <v>I</v>
      </c>
      <c r="E51" s="2882"/>
      <c r="F51" s="2883"/>
      <c r="G51" s="716"/>
      <c r="H51" s="248"/>
      <c r="I51" s="2884"/>
      <c r="J51" s="2885"/>
      <c r="K51" s="2886"/>
      <c r="L51" s="2886"/>
      <c r="M51" s="2886"/>
      <c r="N51" s="2886"/>
      <c r="O51" s="2886"/>
      <c r="P51" s="2886"/>
      <c r="Q51" s="2886"/>
      <c r="R51" s="2886"/>
      <c r="S51" s="2886"/>
      <c r="T51" s="2886"/>
      <c r="U51" s="2886"/>
      <c r="V51" s="798"/>
      <c r="W51" s="2887"/>
      <c r="X51" s="2888"/>
      <c r="Y51" s="2889"/>
      <c r="Z51" s="682"/>
      <c r="AA51" s="2890"/>
      <c r="AB51" s="805"/>
      <c r="AC51" s="2891"/>
      <c r="AD51" s="2892">
        <v>1</v>
      </c>
      <c r="AE51" s="2893">
        <v>3</v>
      </c>
      <c r="AF51" s="2893">
        <v>4</v>
      </c>
      <c r="AG51" s="2893">
        <v>1</v>
      </c>
      <c r="AH51" s="2893"/>
      <c r="AI51" s="2892"/>
      <c r="AJ51" s="2892"/>
      <c r="AK51" s="2894"/>
      <c r="AL51" s="2895">
        <f t="shared" si="11"/>
        <v>9</v>
      </c>
      <c r="AM51" s="2896">
        <v>1</v>
      </c>
      <c r="AN51" s="2892">
        <v>71</v>
      </c>
      <c r="AO51" s="2897">
        <f t="shared" si="9"/>
        <v>71</v>
      </c>
      <c r="AP51" s="2756">
        <f t="shared" si="10"/>
        <v>7.8888888888888893</v>
      </c>
      <c r="AQ51" s="254"/>
    </row>
    <row r="52" spans="1:43" s="254" customFormat="1" ht="11.1" customHeight="1" x14ac:dyDescent="0.25">
      <c r="A52" s="2597">
        <v>46</v>
      </c>
      <c r="B52" s="244"/>
      <c r="C52" s="2898" t="s">
        <v>195</v>
      </c>
      <c r="D52" s="2899" t="str">
        <f>ROMAN(AM52,0)</f>
        <v>I</v>
      </c>
      <c r="E52" s="2900"/>
      <c r="F52" s="2901" t="s">
        <v>156</v>
      </c>
      <c r="G52" s="790"/>
      <c r="H52" s="248"/>
      <c r="I52" s="2902"/>
      <c r="J52" s="2903"/>
      <c r="K52" s="2904"/>
      <c r="L52" s="2904"/>
      <c r="M52" s="2905"/>
      <c r="N52" s="2905"/>
      <c r="O52" s="2904"/>
      <c r="P52" s="2904"/>
      <c r="Q52" s="2904"/>
      <c r="R52" s="2905"/>
      <c r="S52" s="2904"/>
      <c r="T52" s="2904"/>
      <c r="U52" s="2904"/>
      <c r="V52" s="2906"/>
      <c r="W52" s="2907"/>
      <c r="X52" s="2908"/>
      <c r="Y52" s="2909"/>
      <c r="Z52" s="2910"/>
      <c r="AA52" s="2890"/>
      <c r="AB52" s="940"/>
      <c r="AC52" s="2911">
        <v>1</v>
      </c>
      <c r="AD52" s="2912">
        <v>4</v>
      </c>
      <c r="AE52" s="2913">
        <v>2</v>
      </c>
      <c r="AF52" s="2913">
        <v>1</v>
      </c>
      <c r="AG52" s="2913"/>
      <c r="AH52" s="2913"/>
      <c r="AI52" s="2912"/>
      <c r="AJ52" s="2912"/>
      <c r="AK52" s="2874"/>
      <c r="AL52" s="2860">
        <f t="shared" si="11"/>
        <v>8</v>
      </c>
      <c r="AM52" s="2914">
        <v>1</v>
      </c>
      <c r="AN52" s="2912">
        <v>52</v>
      </c>
      <c r="AO52" s="2915">
        <f t="shared" si="9"/>
        <v>52</v>
      </c>
      <c r="AP52" s="2916">
        <f t="shared" si="10"/>
        <v>6.5</v>
      </c>
    </row>
    <row r="53" spans="1:43" s="254" customFormat="1" ht="11.1" customHeight="1" x14ac:dyDescent="0.25">
      <c r="A53" s="2597">
        <v>47</v>
      </c>
      <c r="B53" s="253"/>
      <c r="C53" s="269" t="s">
        <v>197</v>
      </c>
      <c r="D53" s="2917" t="str">
        <f>ROMAN(AM53,0)</f>
        <v>I</v>
      </c>
      <c r="E53" s="2918"/>
      <c r="F53" s="2919"/>
      <c r="G53" s="271"/>
      <c r="H53" s="248"/>
      <c r="I53" s="2864"/>
      <c r="J53" s="2865"/>
      <c r="K53" s="2866"/>
      <c r="L53" s="2866"/>
      <c r="M53" s="2866"/>
      <c r="N53" s="2866"/>
      <c r="O53" s="2866"/>
      <c r="P53" s="2866"/>
      <c r="Q53" s="2866"/>
      <c r="R53" s="2866"/>
      <c r="S53" s="2920"/>
      <c r="T53" s="2920"/>
      <c r="U53" s="2920"/>
      <c r="V53" s="723"/>
      <c r="W53" s="2867"/>
      <c r="X53" s="2868"/>
      <c r="Y53" s="2869"/>
      <c r="Z53" s="2870"/>
      <c r="AA53" s="2855"/>
      <c r="AB53" s="267"/>
      <c r="AC53" s="2871">
        <v>3</v>
      </c>
      <c r="AD53" s="2872">
        <v>5</v>
      </c>
      <c r="AE53" s="2873"/>
      <c r="AF53" s="2873"/>
      <c r="AG53" s="2873"/>
      <c r="AH53" s="2873"/>
      <c r="AI53" s="2872"/>
      <c r="AJ53" s="2872"/>
      <c r="AK53" s="2921"/>
      <c r="AL53" s="2860">
        <f t="shared" si="11"/>
        <v>8</v>
      </c>
      <c r="AM53" s="2875">
        <v>1</v>
      </c>
      <c r="AN53" s="2922">
        <v>61</v>
      </c>
      <c r="AO53" s="2876">
        <f t="shared" si="9"/>
        <v>61</v>
      </c>
      <c r="AP53" s="268">
        <f t="shared" si="10"/>
        <v>7.625</v>
      </c>
    </row>
    <row r="54" spans="1:43" s="254" customFormat="1" ht="11.1" customHeight="1" x14ac:dyDescent="0.25">
      <c r="A54" s="2597">
        <v>48</v>
      </c>
      <c r="B54" s="244"/>
      <c r="C54" s="713" t="s">
        <v>11</v>
      </c>
      <c r="D54" s="2784"/>
      <c r="E54" s="2785"/>
      <c r="F54" s="2923"/>
      <c r="G54" s="2924"/>
      <c r="H54" s="245"/>
      <c r="I54" s="2925"/>
      <c r="J54" s="2926"/>
      <c r="K54" s="2927"/>
      <c r="L54" s="2927"/>
      <c r="M54" s="2927"/>
      <c r="N54" s="2927"/>
      <c r="O54" s="2927"/>
      <c r="P54" s="2927"/>
      <c r="Q54" s="2927"/>
      <c r="R54" s="2927"/>
      <c r="S54" s="2927"/>
      <c r="T54" s="2927"/>
      <c r="U54" s="2927"/>
      <c r="V54" s="2928"/>
      <c r="W54" s="2929"/>
      <c r="X54" s="2930"/>
      <c r="Y54" s="2931"/>
      <c r="Z54" s="2932"/>
      <c r="AA54" s="2933"/>
      <c r="AB54" s="2934"/>
      <c r="AC54" s="2935">
        <v>3</v>
      </c>
      <c r="AD54" s="2936">
        <v>2</v>
      </c>
      <c r="AE54" s="2937">
        <v>3</v>
      </c>
      <c r="AF54" s="2937"/>
      <c r="AG54" s="2937"/>
      <c r="AH54" s="2937"/>
      <c r="AI54" s="2937"/>
      <c r="AJ54" s="2936"/>
      <c r="AK54" s="2938"/>
      <c r="AL54" s="2939">
        <f t="shared" si="11"/>
        <v>8</v>
      </c>
      <c r="AM54" s="2940"/>
      <c r="AN54" s="2936">
        <v>61</v>
      </c>
      <c r="AO54" s="272">
        <f t="shared" si="9"/>
        <v>61</v>
      </c>
      <c r="AP54" s="2941">
        <f t="shared" si="10"/>
        <v>7.625</v>
      </c>
    </row>
    <row r="55" spans="1:43" s="254" customFormat="1" ht="11.1" customHeight="1" x14ac:dyDescent="0.25">
      <c r="A55" s="2597">
        <v>49</v>
      </c>
      <c r="B55" s="244"/>
      <c r="C55" s="259" t="s">
        <v>8</v>
      </c>
      <c r="D55" s="2745"/>
      <c r="E55" s="2847"/>
      <c r="F55" s="2848"/>
      <c r="G55" s="273"/>
      <c r="H55" s="2942"/>
      <c r="I55" s="2849"/>
      <c r="J55" s="2850"/>
      <c r="K55" s="2851"/>
      <c r="L55" s="2851"/>
      <c r="M55" s="2851"/>
      <c r="N55" s="2851"/>
      <c r="O55" s="2851"/>
      <c r="P55" s="2851"/>
      <c r="Q55" s="2851"/>
      <c r="R55" s="2851"/>
      <c r="S55" s="2851"/>
      <c r="T55" s="2851"/>
      <c r="U55" s="2851"/>
      <c r="V55" s="261"/>
      <c r="W55" s="2852"/>
      <c r="X55" s="2853"/>
      <c r="Y55" s="2854"/>
      <c r="Z55" s="2943"/>
      <c r="AA55" s="2855"/>
      <c r="AB55" s="263"/>
      <c r="AC55" s="2856"/>
      <c r="AD55" s="2857">
        <v>5</v>
      </c>
      <c r="AE55" s="2858"/>
      <c r="AF55" s="2858">
        <v>1</v>
      </c>
      <c r="AG55" s="2858">
        <v>1</v>
      </c>
      <c r="AH55" s="2858"/>
      <c r="AI55" s="2857"/>
      <c r="AJ55" s="2857"/>
      <c r="AK55" s="2859"/>
      <c r="AL55" s="2860">
        <f t="shared" si="11"/>
        <v>7</v>
      </c>
      <c r="AM55" s="2944"/>
      <c r="AN55" s="2857">
        <v>34</v>
      </c>
      <c r="AO55" s="2862">
        <f t="shared" si="9"/>
        <v>34</v>
      </c>
      <c r="AP55" s="264">
        <f t="shared" si="10"/>
        <v>4.8571428571428568</v>
      </c>
    </row>
    <row r="56" spans="1:43" s="254" customFormat="1" ht="11.1" customHeight="1" x14ac:dyDescent="0.25">
      <c r="A56" s="2597">
        <v>50</v>
      </c>
      <c r="B56" s="253"/>
      <c r="C56" s="259" t="s">
        <v>36</v>
      </c>
      <c r="D56" s="2745" t="str">
        <f>ROMAN(AM56,0)</f>
        <v/>
      </c>
      <c r="E56" s="2847"/>
      <c r="F56" s="2848"/>
      <c r="G56" s="260"/>
      <c r="H56" s="2945"/>
      <c r="I56" s="2849"/>
      <c r="J56" s="2850"/>
      <c r="K56" s="2851"/>
      <c r="L56" s="2851"/>
      <c r="M56" s="2851"/>
      <c r="N56" s="2851"/>
      <c r="O56" s="2851"/>
      <c r="P56" s="2851"/>
      <c r="Q56" s="2851"/>
      <c r="R56" s="2851"/>
      <c r="S56" s="2851"/>
      <c r="T56" s="2851"/>
      <c r="U56" s="2851"/>
      <c r="V56" s="261"/>
      <c r="W56" s="2852"/>
      <c r="X56" s="2853"/>
      <c r="Y56" s="2854"/>
      <c r="Z56" s="2943"/>
      <c r="AA56" s="2855"/>
      <c r="AB56" s="263"/>
      <c r="AC56" s="2856"/>
      <c r="AD56" s="2857"/>
      <c r="AE56" s="2858">
        <v>1</v>
      </c>
      <c r="AF56" s="2858"/>
      <c r="AG56" s="2858">
        <v>3</v>
      </c>
      <c r="AH56" s="2858">
        <v>2</v>
      </c>
      <c r="AI56" s="2857"/>
      <c r="AJ56" s="2857"/>
      <c r="AK56" s="2859"/>
      <c r="AL56" s="2860">
        <f t="shared" si="11"/>
        <v>6</v>
      </c>
      <c r="AM56" s="2944"/>
      <c r="AN56" s="2857">
        <v>29</v>
      </c>
      <c r="AO56" s="2862">
        <f t="shared" si="9"/>
        <v>29</v>
      </c>
      <c r="AP56" s="236">
        <f t="shared" si="10"/>
        <v>4.833333333333333</v>
      </c>
    </row>
    <row r="57" spans="1:43" s="254" customFormat="1" ht="11.1" customHeight="1" x14ac:dyDescent="0.25">
      <c r="A57" s="2597">
        <v>51</v>
      </c>
      <c r="B57" s="253"/>
      <c r="C57" s="274" t="s">
        <v>224</v>
      </c>
      <c r="D57" s="2946" t="str">
        <f>ROMAN(AM57,0)</f>
        <v>I</v>
      </c>
      <c r="E57" s="2947"/>
      <c r="F57" s="2948"/>
      <c r="G57" s="265"/>
      <c r="H57" s="245"/>
      <c r="I57" s="2864"/>
      <c r="J57" s="2865"/>
      <c r="K57" s="2866"/>
      <c r="L57" s="2904"/>
      <c r="M57" s="2904"/>
      <c r="N57" s="2904"/>
      <c r="O57" s="2920"/>
      <c r="P57" s="2866"/>
      <c r="Q57" s="2866"/>
      <c r="R57" s="2904"/>
      <c r="S57" s="2866"/>
      <c r="T57" s="2866"/>
      <c r="U57" s="2866"/>
      <c r="V57" s="266"/>
      <c r="W57" s="2867"/>
      <c r="X57" s="2868"/>
      <c r="Y57" s="2869"/>
      <c r="Z57" s="2870"/>
      <c r="AA57" s="2855"/>
      <c r="AB57" s="267"/>
      <c r="AC57" s="2871"/>
      <c r="AD57" s="2872"/>
      <c r="AE57" s="2872">
        <v>2</v>
      </c>
      <c r="AF57" s="2872">
        <v>4</v>
      </c>
      <c r="AG57" s="2873"/>
      <c r="AH57" s="2873"/>
      <c r="AI57" s="2872"/>
      <c r="AJ57" s="2872"/>
      <c r="AK57" s="2874"/>
      <c r="AL57" s="2860">
        <f t="shared" si="11"/>
        <v>6</v>
      </c>
      <c r="AM57" s="2949">
        <v>1</v>
      </c>
      <c r="AN57" s="2872">
        <v>41</v>
      </c>
      <c r="AO57" s="2950">
        <f t="shared" si="9"/>
        <v>41</v>
      </c>
      <c r="AP57" s="268">
        <f t="shared" si="10"/>
        <v>6.833333333333333</v>
      </c>
    </row>
    <row r="58" spans="1:43" s="254" customFormat="1" ht="11.1" customHeight="1" x14ac:dyDescent="0.25">
      <c r="A58" s="2597">
        <v>52</v>
      </c>
      <c r="B58" s="253"/>
      <c r="C58" s="259" t="s">
        <v>6</v>
      </c>
      <c r="D58" s="2846"/>
      <c r="E58" s="2847"/>
      <c r="F58" s="2848"/>
      <c r="G58" s="271"/>
      <c r="H58" s="245"/>
      <c r="I58" s="2864"/>
      <c r="J58" s="2865"/>
      <c r="K58" s="2866"/>
      <c r="L58" s="2904"/>
      <c r="M58" s="2904"/>
      <c r="N58" s="2904"/>
      <c r="O58" s="2866"/>
      <c r="P58" s="2866"/>
      <c r="Q58" s="2866"/>
      <c r="R58" s="2904"/>
      <c r="S58" s="2866"/>
      <c r="T58" s="2866"/>
      <c r="U58" s="2866"/>
      <c r="V58" s="266"/>
      <c r="W58" s="2867"/>
      <c r="X58" s="2868"/>
      <c r="Y58" s="2869"/>
      <c r="Z58" s="2870"/>
      <c r="AA58" s="2855"/>
      <c r="AB58" s="267"/>
      <c r="AC58" s="2871"/>
      <c r="AD58" s="2872">
        <v>5</v>
      </c>
      <c r="AE58" s="2873"/>
      <c r="AF58" s="2873"/>
      <c r="AG58" s="2873"/>
      <c r="AH58" s="2873"/>
      <c r="AI58" s="2872"/>
      <c r="AJ58" s="2872"/>
      <c r="AK58" s="2874"/>
      <c r="AL58" s="2860">
        <f t="shared" si="11"/>
        <v>5</v>
      </c>
      <c r="AM58" s="2949"/>
      <c r="AN58" s="2873">
        <v>14</v>
      </c>
      <c r="AO58" s="2950">
        <f t="shared" si="9"/>
        <v>14</v>
      </c>
      <c r="AP58" s="268">
        <f t="shared" si="10"/>
        <v>2.8</v>
      </c>
    </row>
    <row r="59" spans="1:43" s="254" customFormat="1" ht="11.1" customHeight="1" x14ac:dyDescent="0.25">
      <c r="A59" s="2597">
        <v>53</v>
      </c>
      <c r="B59" s="253"/>
      <c r="C59" s="259" t="s">
        <v>37</v>
      </c>
      <c r="D59" s="2846" t="str">
        <f>ROMAN(AM59,0)</f>
        <v/>
      </c>
      <c r="E59" s="2746"/>
      <c r="F59" s="2951"/>
      <c r="G59" s="265"/>
      <c r="H59" s="245"/>
      <c r="I59" s="2849"/>
      <c r="J59" s="2850"/>
      <c r="K59" s="2851"/>
      <c r="L59" s="2886"/>
      <c r="M59" s="2886"/>
      <c r="N59" s="2886"/>
      <c r="O59" s="2851"/>
      <c r="P59" s="2851"/>
      <c r="Q59" s="2851"/>
      <c r="R59" s="2886"/>
      <c r="S59" s="2851"/>
      <c r="T59" s="2851"/>
      <c r="U59" s="2851"/>
      <c r="V59" s="261"/>
      <c r="W59" s="2852"/>
      <c r="X59" s="2636"/>
      <c r="Y59" s="2637"/>
      <c r="Z59" s="262"/>
      <c r="AA59" s="2855"/>
      <c r="AB59" s="267"/>
      <c r="AC59" s="2856"/>
      <c r="AD59" s="2857"/>
      <c r="AE59" s="2858">
        <v>2</v>
      </c>
      <c r="AF59" s="2858">
        <v>1</v>
      </c>
      <c r="AG59" s="2858"/>
      <c r="AH59" s="2858"/>
      <c r="AI59" s="2857">
        <v>1</v>
      </c>
      <c r="AJ59" s="2857"/>
      <c r="AK59" s="2859"/>
      <c r="AL59" s="2860">
        <f t="shared" si="11"/>
        <v>4</v>
      </c>
      <c r="AM59" s="2944"/>
      <c r="AN59" s="2858">
        <v>28</v>
      </c>
      <c r="AO59" s="2862">
        <f t="shared" si="9"/>
        <v>28</v>
      </c>
      <c r="AP59" s="268">
        <f t="shared" si="10"/>
        <v>7</v>
      </c>
    </row>
    <row r="60" spans="1:43" s="254" customFormat="1" ht="11.1" customHeight="1" x14ac:dyDescent="0.25">
      <c r="A60" s="2597">
        <v>54</v>
      </c>
      <c r="B60" s="244"/>
      <c r="C60" s="259" t="s">
        <v>63</v>
      </c>
      <c r="D60" s="2846" t="str">
        <f>ROMAN(AM60,0)</f>
        <v/>
      </c>
      <c r="E60" s="2746"/>
      <c r="F60" s="2951"/>
      <c r="G60" s="275"/>
      <c r="H60" s="245"/>
      <c r="I60" s="2849"/>
      <c r="J60" s="2850"/>
      <c r="K60" s="2851"/>
      <c r="L60" s="2886"/>
      <c r="M60" s="2886"/>
      <c r="N60" s="2886"/>
      <c r="O60" s="2851"/>
      <c r="P60" s="2851"/>
      <c r="Q60" s="2851"/>
      <c r="R60" s="2886"/>
      <c r="S60" s="2851"/>
      <c r="T60" s="2851"/>
      <c r="U60" s="2851"/>
      <c r="V60" s="261"/>
      <c r="W60" s="2852"/>
      <c r="X60" s="2636"/>
      <c r="Y60" s="2637"/>
      <c r="Z60" s="262"/>
      <c r="AA60" s="2855"/>
      <c r="AB60" s="263"/>
      <c r="AC60" s="2856"/>
      <c r="AD60" s="2857"/>
      <c r="AE60" s="2858"/>
      <c r="AF60" s="2858">
        <v>2</v>
      </c>
      <c r="AG60" s="2858">
        <v>1</v>
      </c>
      <c r="AH60" s="2858"/>
      <c r="AI60" s="2857">
        <v>1</v>
      </c>
      <c r="AJ60" s="2857"/>
      <c r="AK60" s="2859"/>
      <c r="AL60" s="2860">
        <f t="shared" si="11"/>
        <v>4</v>
      </c>
      <c r="AM60" s="2944"/>
      <c r="AN60" s="2858">
        <v>7</v>
      </c>
      <c r="AO60" s="2862">
        <f t="shared" si="9"/>
        <v>7</v>
      </c>
      <c r="AP60" s="236">
        <f t="shared" si="10"/>
        <v>1.75</v>
      </c>
    </row>
    <row r="61" spans="1:43" s="254" customFormat="1" ht="11.1" customHeight="1" x14ac:dyDescent="0.25">
      <c r="A61" s="2597">
        <v>55</v>
      </c>
      <c r="B61" s="253"/>
      <c r="C61" s="269" t="s">
        <v>144</v>
      </c>
      <c r="D61" s="2917" t="str">
        <f>ROMAN(AM61,0)</f>
        <v>I</v>
      </c>
      <c r="E61" s="2918"/>
      <c r="F61" s="2919"/>
      <c r="G61" s="255"/>
      <c r="H61" s="2952"/>
      <c r="I61" s="2849"/>
      <c r="J61" s="2850"/>
      <c r="K61" s="2851"/>
      <c r="L61" s="2851"/>
      <c r="M61" s="2851"/>
      <c r="N61" s="2851"/>
      <c r="O61" s="2851"/>
      <c r="P61" s="2851"/>
      <c r="Q61" s="2851"/>
      <c r="R61" s="2851"/>
      <c r="S61" s="2851"/>
      <c r="T61" s="2851"/>
      <c r="U61" s="2851"/>
      <c r="V61" s="270"/>
      <c r="W61" s="2852"/>
      <c r="X61" s="2636"/>
      <c r="Y61" s="2637"/>
      <c r="Z61" s="241"/>
      <c r="AA61" s="2638"/>
      <c r="AB61" s="242"/>
      <c r="AC61" s="2856"/>
      <c r="AD61" s="2857"/>
      <c r="AE61" s="2858"/>
      <c r="AF61" s="2858">
        <v>1</v>
      </c>
      <c r="AG61" s="2858">
        <v>1</v>
      </c>
      <c r="AH61" s="2858">
        <v>1</v>
      </c>
      <c r="AI61" s="2857"/>
      <c r="AJ61" s="2857"/>
      <c r="AK61" s="2859"/>
      <c r="AL61" s="2860">
        <f t="shared" si="11"/>
        <v>3</v>
      </c>
      <c r="AM61" s="2944">
        <v>1</v>
      </c>
      <c r="AN61" s="2858">
        <v>19</v>
      </c>
      <c r="AO61" s="2862">
        <f t="shared" si="9"/>
        <v>19</v>
      </c>
      <c r="AP61" s="236">
        <f t="shared" si="10"/>
        <v>6.333333333333333</v>
      </c>
    </row>
    <row r="62" spans="1:43" s="254" customFormat="1" ht="11.1" customHeight="1" x14ac:dyDescent="0.25">
      <c r="A62" s="2597">
        <v>56</v>
      </c>
      <c r="B62" s="253"/>
      <c r="C62" s="2953" t="s">
        <v>749</v>
      </c>
      <c r="D62" s="2954" t="str">
        <f>ROMAN(AM62,0)</f>
        <v>I</v>
      </c>
      <c r="E62" s="2955"/>
      <c r="F62" s="2956"/>
      <c r="G62" s="258"/>
      <c r="H62" s="238"/>
      <c r="I62" s="2834"/>
      <c r="J62" s="2835"/>
      <c r="K62" s="2836"/>
      <c r="L62" s="2957"/>
      <c r="M62" s="2957"/>
      <c r="N62" s="2957"/>
      <c r="O62" s="2836"/>
      <c r="P62" s="2836"/>
      <c r="Q62" s="2836"/>
      <c r="R62" s="2957"/>
      <c r="S62" s="2836"/>
      <c r="T62" s="2836"/>
      <c r="U62" s="2836"/>
      <c r="V62" s="276"/>
      <c r="W62" s="2958"/>
      <c r="X62" s="2959"/>
      <c r="Y62" s="2960"/>
      <c r="Z62" s="939"/>
      <c r="AA62" s="2961"/>
      <c r="AB62" s="941"/>
      <c r="AC62" s="2839">
        <v>1</v>
      </c>
      <c r="AD62" s="2840"/>
      <c r="AE62" s="2841"/>
      <c r="AF62" s="2841">
        <v>1</v>
      </c>
      <c r="AG62" s="2841">
        <v>1</v>
      </c>
      <c r="AH62" s="2841"/>
      <c r="AI62" s="2840"/>
      <c r="AJ62" s="2840"/>
      <c r="AK62" s="2842"/>
      <c r="AL62" s="2843">
        <f t="shared" si="11"/>
        <v>3</v>
      </c>
      <c r="AM62" s="2962">
        <v>1</v>
      </c>
      <c r="AN62" s="2841">
        <v>23</v>
      </c>
      <c r="AO62" s="2845">
        <f t="shared" si="9"/>
        <v>23</v>
      </c>
      <c r="AP62" s="2963">
        <f t="shared" si="10"/>
        <v>7.666666666666667</v>
      </c>
    </row>
    <row r="63" spans="1:43" s="254" customFormat="1" ht="11.1" customHeight="1" x14ac:dyDescent="0.25">
      <c r="A63" s="2597">
        <v>57</v>
      </c>
      <c r="B63" s="253"/>
      <c r="C63" s="259" t="s">
        <v>31</v>
      </c>
      <c r="D63" s="2745"/>
      <c r="E63" s="2847"/>
      <c r="F63" s="2848"/>
      <c r="G63" s="277"/>
      <c r="H63" s="245"/>
      <c r="I63" s="2849"/>
      <c r="J63" s="2850"/>
      <c r="K63" s="2964"/>
      <c r="L63" s="2965"/>
      <c r="M63" s="2886"/>
      <c r="N63" s="2965"/>
      <c r="O63" s="2964"/>
      <c r="P63" s="2964"/>
      <c r="Q63" s="2851"/>
      <c r="R63" s="2965"/>
      <c r="S63" s="2964"/>
      <c r="T63" s="2851"/>
      <c r="U63" s="2851"/>
      <c r="V63" s="261"/>
      <c r="W63" s="2852"/>
      <c r="X63" s="2853"/>
      <c r="Y63" s="2854"/>
      <c r="Z63" s="2943"/>
      <c r="AA63" s="2855"/>
      <c r="AB63" s="263"/>
      <c r="AC63" s="2856"/>
      <c r="AD63" s="2857">
        <v>2</v>
      </c>
      <c r="AE63" s="2858"/>
      <c r="AF63" s="2858"/>
      <c r="AG63" s="2858">
        <v>1</v>
      </c>
      <c r="AH63" s="2858"/>
      <c r="AI63" s="2857"/>
      <c r="AJ63" s="2857"/>
      <c r="AK63" s="2859"/>
      <c r="AL63" s="2860">
        <f t="shared" si="11"/>
        <v>3</v>
      </c>
      <c r="AM63" s="2944"/>
      <c r="AN63" s="2858">
        <v>16</v>
      </c>
      <c r="AO63" s="2862">
        <f t="shared" si="9"/>
        <v>16</v>
      </c>
      <c r="AP63" s="264">
        <f t="shared" si="10"/>
        <v>5.333333333333333</v>
      </c>
    </row>
    <row r="64" spans="1:43" s="254" customFormat="1" ht="11.1" customHeight="1" x14ac:dyDescent="0.25">
      <c r="A64" s="2597">
        <v>58</v>
      </c>
      <c r="B64" s="253"/>
      <c r="C64" s="259" t="s">
        <v>60</v>
      </c>
      <c r="D64" s="2745"/>
      <c r="E64" s="2847"/>
      <c r="F64" s="2848"/>
      <c r="G64" s="265"/>
      <c r="H64" s="245"/>
      <c r="I64" s="2864"/>
      <c r="J64" s="2865"/>
      <c r="K64" s="2966"/>
      <c r="L64" s="2965"/>
      <c r="M64" s="2904"/>
      <c r="N64" s="2967"/>
      <c r="O64" s="2966"/>
      <c r="P64" s="2966"/>
      <c r="Q64" s="2966"/>
      <c r="R64" s="2967"/>
      <c r="S64" s="2966"/>
      <c r="T64" s="2966"/>
      <c r="U64" s="2966"/>
      <c r="V64" s="266"/>
      <c r="W64" s="2867"/>
      <c r="X64" s="2868"/>
      <c r="Y64" s="2869"/>
      <c r="Z64" s="2870"/>
      <c r="AA64" s="2855"/>
      <c r="AB64" s="267"/>
      <c r="AC64" s="2871"/>
      <c r="AD64" s="2872"/>
      <c r="AE64" s="2873"/>
      <c r="AF64" s="2873">
        <v>3</v>
      </c>
      <c r="AG64" s="2873"/>
      <c r="AH64" s="2873"/>
      <c r="AI64" s="2872"/>
      <c r="AJ64" s="2872"/>
      <c r="AK64" s="2874"/>
      <c r="AL64" s="2860">
        <f t="shared" si="11"/>
        <v>3</v>
      </c>
      <c r="AM64" s="2949"/>
      <c r="AN64" s="2873">
        <v>11</v>
      </c>
      <c r="AO64" s="2950">
        <f t="shared" si="9"/>
        <v>11</v>
      </c>
      <c r="AP64" s="268">
        <f t="shared" si="10"/>
        <v>3.6666666666666665</v>
      </c>
    </row>
    <row r="65" spans="1:43" s="254" customFormat="1" ht="11.1" customHeight="1" x14ac:dyDescent="0.25">
      <c r="A65" s="2597">
        <v>59</v>
      </c>
      <c r="B65" s="253"/>
      <c r="C65" s="259" t="s">
        <v>5</v>
      </c>
      <c r="D65" s="2745"/>
      <c r="E65" s="2847"/>
      <c r="F65" s="2848"/>
      <c r="G65" s="271"/>
      <c r="H65" s="245"/>
      <c r="I65" s="2864"/>
      <c r="J65" s="2865"/>
      <c r="K65" s="2966"/>
      <c r="L65" s="2965"/>
      <c r="M65" s="2904"/>
      <c r="N65" s="2967"/>
      <c r="O65" s="2966"/>
      <c r="P65" s="2966"/>
      <c r="Q65" s="2866"/>
      <c r="R65" s="2967"/>
      <c r="S65" s="2966"/>
      <c r="T65" s="2866"/>
      <c r="U65" s="2866"/>
      <c r="V65" s="266"/>
      <c r="W65" s="2867"/>
      <c r="X65" s="2868"/>
      <c r="Y65" s="2869"/>
      <c r="Z65" s="2870"/>
      <c r="AA65" s="2855"/>
      <c r="AB65" s="267"/>
      <c r="AC65" s="2871">
        <v>1</v>
      </c>
      <c r="AD65" s="2872">
        <v>2</v>
      </c>
      <c r="AE65" s="2873"/>
      <c r="AF65" s="2873"/>
      <c r="AG65" s="2873"/>
      <c r="AH65" s="2873"/>
      <c r="AI65" s="2872"/>
      <c r="AJ65" s="2872"/>
      <c r="AK65" s="2874"/>
      <c r="AL65" s="2860">
        <f t="shared" si="11"/>
        <v>3</v>
      </c>
      <c r="AM65" s="2949"/>
      <c r="AN65" s="2873">
        <v>8</v>
      </c>
      <c r="AO65" s="2950">
        <f t="shared" si="9"/>
        <v>8</v>
      </c>
      <c r="AP65" s="268">
        <f t="shared" si="10"/>
        <v>2.6666666666666665</v>
      </c>
    </row>
    <row r="66" spans="1:43" s="254" customFormat="1" ht="11.1" customHeight="1" x14ac:dyDescent="0.25">
      <c r="A66" s="2597">
        <v>60</v>
      </c>
      <c r="B66" s="253"/>
      <c r="C66" s="259" t="s">
        <v>160</v>
      </c>
      <c r="D66" s="2745" t="str">
        <f>ROMAN(AM66,0)</f>
        <v/>
      </c>
      <c r="E66" s="2746"/>
      <c r="F66" s="2951"/>
      <c r="G66" s="265"/>
      <c r="H66" s="238"/>
      <c r="I66" s="2849"/>
      <c r="J66" s="2850"/>
      <c r="K66" s="2964"/>
      <c r="L66" s="2965"/>
      <c r="M66" s="2886"/>
      <c r="N66" s="2965"/>
      <c r="O66" s="2964"/>
      <c r="P66" s="2964"/>
      <c r="Q66" s="2851"/>
      <c r="R66" s="2965"/>
      <c r="S66" s="2964"/>
      <c r="T66" s="2851"/>
      <c r="U66" s="2851"/>
      <c r="V66" s="261"/>
      <c r="W66" s="2852"/>
      <c r="X66" s="2636"/>
      <c r="Y66" s="2637"/>
      <c r="Z66" s="262"/>
      <c r="AA66" s="2968"/>
      <c r="AB66" s="242"/>
      <c r="AC66" s="2856"/>
      <c r="AD66" s="2857"/>
      <c r="AE66" s="2858"/>
      <c r="AF66" s="2858"/>
      <c r="AG66" s="2858"/>
      <c r="AH66" s="2858"/>
      <c r="AI66" s="2857">
        <v>2</v>
      </c>
      <c r="AJ66" s="2857"/>
      <c r="AK66" s="2859"/>
      <c r="AL66" s="2860">
        <f t="shared" si="11"/>
        <v>2</v>
      </c>
      <c r="AM66" s="2944"/>
      <c r="AN66" s="2858">
        <v>6</v>
      </c>
      <c r="AO66" s="2862">
        <f t="shared" si="9"/>
        <v>6</v>
      </c>
      <c r="AP66" s="236">
        <f t="shared" si="10"/>
        <v>3</v>
      </c>
    </row>
    <row r="67" spans="1:43" s="254" customFormat="1" ht="11.1" customHeight="1" x14ac:dyDescent="0.25">
      <c r="A67" s="2597">
        <v>61</v>
      </c>
      <c r="B67" s="253"/>
      <c r="C67" s="259" t="s">
        <v>149</v>
      </c>
      <c r="D67" s="2745" t="str">
        <f>ROMAN(AM67,0)</f>
        <v/>
      </c>
      <c r="E67" s="2746"/>
      <c r="F67" s="2951"/>
      <c r="G67" s="938"/>
      <c r="H67" s="2969"/>
      <c r="I67" s="2849"/>
      <c r="J67" s="2850"/>
      <c r="K67" s="2964"/>
      <c r="L67" s="2965"/>
      <c r="M67" s="2886"/>
      <c r="N67" s="2965"/>
      <c r="O67" s="2964"/>
      <c r="P67" s="2964"/>
      <c r="Q67" s="2964"/>
      <c r="R67" s="2965"/>
      <c r="S67" s="2964"/>
      <c r="T67" s="2851"/>
      <c r="U67" s="2964"/>
      <c r="V67" s="261"/>
      <c r="W67" s="2852"/>
      <c r="X67" s="2636"/>
      <c r="Y67" s="2637"/>
      <c r="Z67" s="262"/>
      <c r="AA67" s="2855"/>
      <c r="AB67" s="263"/>
      <c r="AC67" s="2856"/>
      <c r="AD67" s="2857"/>
      <c r="AE67" s="2858"/>
      <c r="AF67" s="2858"/>
      <c r="AG67" s="2858"/>
      <c r="AH67" s="2858"/>
      <c r="AI67" s="2857">
        <v>2</v>
      </c>
      <c r="AJ67" s="2857"/>
      <c r="AK67" s="2859"/>
      <c r="AL67" s="2860">
        <f t="shared" si="11"/>
        <v>2</v>
      </c>
      <c r="AM67" s="2944"/>
      <c r="AN67" s="2858">
        <v>5</v>
      </c>
      <c r="AO67" s="2862">
        <f t="shared" si="9"/>
        <v>5</v>
      </c>
      <c r="AP67" s="236">
        <f t="shared" si="10"/>
        <v>2.5</v>
      </c>
      <c r="AQ67" s="212"/>
    </row>
    <row r="68" spans="1:43" s="254" customFormat="1" ht="11.1" customHeight="1" x14ac:dyDescent="0.25">
      <c r="A68" s="2597">
        <v>62</v>
      </c>
      <c r="B68" s="253"/>
      <c r="C68" s="259" t="s">
        <v>65</v>
      </c>
      <c r="D68" s="2745" t="str">
        <f>ROMAN(AM68,0)</f>
        <v/>
      </c>
      <c r="E68" s="2746"/>
      <c r="F68" s="2951"/>
      <c r="G68" s="258"/>
      <c r="H68" s="238"/>
      <c r="I68" s="2834"/>
      <c r="J68" s="2851"/>
      <c r="K68" s="2970"/>
      <c r="L68" s="2965"/>
      <c r="M68" s="2886"/>
      <c r="N68" s="2965"/>
      <c r="O68" s="2836"/>
      <c r="P68" s="2970"/>
      <c r="Q68" s="2970"/>
      <c r="R68" s="2965"/>
      <c r="S68" s="2970"/>
      <c r="T68" s="2970"/>
      <c r="U68" s="2970"/>
      <c r="V68" s="276"/>
      <c r="W68" s="2852"/>
      <c r="X68" s="2636"/>
      <c r="Y68" s="2637"/>
      <c r="Z68" s="2943"/>
      <c r="AA68" s="2855"/>
      <c r="AB68" s="263"/>
      <c r="AC68" s="2839"/>
      <c r="AD68" s="2840"/>
      <c r="AE68" s="2841"/>
      <c r="AF68" s="2858"/>
      <c r="AG68" s="2858">
        <v>1</v>
      </c>
      <c r="AH68" s="2858"/>
      <c r="AI68" s="2857">
        <v>1</v>
      </c>
      <c r="AJ68" s="2857"/>
      <c r="AK68" s="2859"/>
      <c r="AL68" s="2860">
        <f t="shared" si="11"/>
        <v>2</v>
      </c>
      <c r="AM68" s="2962"/>
      <c r="AN68" s="2858">
        <v>10</v>
      </c>
      <c r="AO68" s="2862">
        <f t="shared" si="9"/>
        <v>10</v>
      </c>
      <c r="AP68" s="236">
        <f t="shared" si="10"/>
        <v>5</v>
      </c>
    </row>
    <row r="69" spans="1:43" s="212" customFormat="1" ht="11.1" customHeight="1" x14ac:dyDescent="0.25">
      <c r="A69" s="2597">
        <v>63</v>
      </c>
      <c r="B69" s="253"/>
      <c r="C69" s="278" t="s">
        <v>83</v>
      </c>
      <c r="D69" s="2745" t="str">
        <f>ROMAN(AM69,0)</f>
        <v/>
      </c>
      <c r="E69" s="2971"/>
      <c r="F69" s="2972"/>
      <c r="G69" s="716"/>
      <c r="H69" s="238"/>
      <c r="I69" s="2973"/>
      <c r="J69" s="2886"/>
      <c r="K69" s="2974"/>
      <c r="L69" s="2965"/>
      <c r="M69" s="2886"/>
      <c r="N69" s="2965"/>
      <c r="O69" s="2886"/>
      <c r="P69" s="2974"/>
      <c r="Q69" s="2974"/>
      <c r="R69" s="2965"/>
      <c r="S69" s="2974"/>
      <c r="T69" s="2974"/>
      <c r="U69" s="2974"/>
      <c r="V69" s="721"/>
      <c r="W69" s="2887"/>
      <c r="X69" s="2888"/>
      <c r="Y69" s="2889"/>
      <c r="Z69" s="2975"/>
      <c r="AA69" s="2890"/>
      <c r="AB69" s="805"/>
      <c r="AC69" s="2891"/>
      <c r="AD69" s="2892"/>
      <c r="AE69" s="2892"/>
      <c r="AF69" s="2892"/>
      <c r="AG69" s="2892">
        <v>1</v>
      </c>
      <c r="AH69" s="2893">
        <v>1</v>
      </c>
      <c r="AI69" s="2892"/>
      <c r="AJ69" s="2892"/>
      <c r="AK69" s="2894"/>
      <c r="AL69" s="2860">
        <f t="shared" si="11"/>
        <v>2</v>
      </c>
      <c r="AM69" s="2976"/>
      <c r="AN69" s="2893">
        <v>7</v>
      </c>
      <c r="AO69" s="2977">
        <f t="shared" si="9"/>
        <v>7</v>
      </c>
      <c r="AP69" s="236">
        <f t="shared" si="10"/>
        <v>3.5</v>
      </c>
    </row>
    <row r="70" spans="1:43" s="212" customFormat="1" ht="11.1" customHeight="1" x14ac:dyDescent="0.25">
      <c r="A70" s="2597">
        <v>64</v>
      </c>
      <c r="B70" s="244"/>
      <c r="C70" s="788" t="s">
        <v>143</v>
      </c>
      <c r="D70" s="2917" t="str">
        <f>ROMAN(AM70,0)</f>
        <v>I</v>
      </c>
      <c r="E70" s="2882"/>
      <c r="F70" s="2883"/>
      <c r="G70" s="2978"/>
      <c r="H70" s="238"/>
      <c r="I70" s="2884"/>
      <c r="J70" s="2886"/>
      <c r="K70" s="2965"/>
      <c r="L70" s="2965"/>
      <c r="M70" s="2965"/>
      <c r="N70" s="2965"/>
      <c r="O70" s="2965"/>
      <c r="P70" s="2965"/>
      <c r="Q70" s="2965"/>
      <c r="R70" s="2965"/>
      <c r="S70" s="2965"/>
      <c r="T70" s="2965"/>
      <c r="U70" s="2965"/>
      <c r="V70" s="2979"/>
      <c r="W70" s="2887"/>
      <c r="X70" s="2888"/>
      <c r="Y70" s="2889"/>
      <c r="Z70" s="682"/>
      <c r="AA70" s="2890"/>
      <c r="AB70" s="805"/>
      <c r="AC70" s="2891"/>
      <c r="AD70" s="2892"/>
      <c r="AE70" s="2893"/>
      <c r="AF70" s="2893">
        <v>1</v>
      </c>
      <c r="AG70" s="2893">
        <v>1</v>
      </c>
      <c r="AH70" s="2893"/>
      <c r="AI70" s="2892"/>
      <c r="AJ70" s="2892"/>
      <c r="AK70" s="2894"/>
      <c r="AL70" s="2860">
        <f t="shared" si="11"/>
        <v>2</v>
      </c>
      <c r="AM70" s="2980">
        <v>1</v>
      </c>
      <c r="AN70" s="2893">
        <v>19</v>
      </c>
      <c r="AO70" s="2977">
        <f t="shared" si="9"/>
        <v>19</v>
      </c>
      <c r="AP70" s="264">
        <f t="shared" si="10"/>
        <v>9.5</v>
      </c>
    </row>
    <row r="71" spans="1:43" s="212" customFormat="1" ht="11.1" customHeight="1" x14ac:dyDescent="0.25">
      <c r="A71" s="2597">
        <v>65</v>
      </c>
      <c r="B71" s="253"/>
      <c r="C71" s="787" t="s">
        <v>55</v>
      </c>
      <c r="D71" s="2846"/>
      <c r="E71" s="2981"/>
      <c r="F71" s="2982"/>
      <c r="G71" s="792"/>
      <c r="H71" s="238"/>
      <c r="I71" s="2983"/>
      <c r="J71" s="2984"/>
      <c r="K71" s="2985"/>
      <c r="L71" s="2985"/>
      <c r="M71" s="2986"/>
      <c r="N71" s="2986"/>
      <c r="O71" s="2985"/>
      <c r="P71" s="2985"/>
      <c r="Q71" s="2985"/>
      <c r="R71" s="2986"/>
      <c r="S71" s="2985"/>
      <c r="T71" s="2985"/>
      <c r="U71" s="2985"/>
      <c r="V71" s="722"/>
      <c r="W71" s="2987"/>
      <c r="X71" s="2988"/>
      <c r="Y71" s="2989"/>
      <c r="Z71" s="2990"/>
      <c r="AA71" s="2991"/>
      <c r="AB71" s="724"/>
      <c r="AC71" s="2992"/>
      <c r="AD71" s="2993"/>
      <c r="AE71" s="2994"/>
      <c r="AF71" s="2994">
        <v>2</v>
      </c>
      <c r="AG71" s="2994"/>
      <c r="AH71" s="2994"/>
      <c r="AI71" s="2993"/>
      <c r="AJ71" s="2993"/>
      <c r="AK71" s="2995"/>
      <c r="AL71" s="2860">
        <f t="shared" si="11"/>
        <v>2</v>
      </c>
      <c r="AM71" s="2996"/>
      <c r="AN71" s="2994">
        <v>8</v>
      </c>
      <c r="AO71" s="2997">
        <f t="shared" ref="AO71:AO97" si="12">AN71+W71</f>
        <v>8</v>
      </c>
      <c r="AP71" s="2916">
        <f t="shared" ref="AP71:AP97" si="13">AO71/AL71</f>
        <v>4</v>
      </c>
    </row>
    <row r="72" spans="1:43" s="212" customFormat="1" ht="11.1" customHeight="1" x14ac:dyDescent="0.25">
      <c r="A72" s="2597">
        <v>66</v>
      </c>
      <c r="B72" s="253"/>
      <c r="C72" s="259" t="s">
        <v>51</v>
      </c>
      <c r="D72" s="2745"/>
      <c r="E72" s="2847"/>
      <c r="F72" s="2848"/>
      <c r="G72" s="271"/>
      <c r="H72" s="238"/>
      <c r="I72" s="2864"/>
      <c r="J72" s="2866"/>
      <c r="K72" s="2966"/>
      <c r="L72" s="2966"/>
      <c r="M72" s="2966"/>
      <c r="N72" s="2966"/>
      <c r="O72" s="2966"/>
      <c r="P72" s="2966"/>
      <c r="Q72" s="2966"/>
      <c r="R72" s="2966"/>
      <c r="S72" s="2966"/>
      <c r="T72" s="2966"/>
      <c r="U72" s="2966"/>
      <c r="V72" s="266"/>
      <c r="W72" s="2867"/>
      <c r="X72" s="2868"/>
      <c r="Y72" s="2869"/>
      <c r="Z72" s="2870"/>
      <c r="AA72" s="2855"/>
      <c r="AB72" s="267"/>
      <c r="AC72" s="2871">
        <v>2</v>
      </c>
      <c r="AD72" s="2872"/>
      <c r="AE72" s="2873"/>
      <c r="AF72" s="2873"/>
      <c r="AG72" s="2873"/>
      <c r="AH72" s="2873"/>
      <c r="AI72" s="2872"/>
      <c r="AJ72" s="2872"/>
      <c r="AK72" s="2874"/>
      <c r="AL72" s="2860">
        <f t="shared" si="11"/>
        <v>2</v>
      </c>
      <c r="AM72" s="2949"/>
      <c r="AN72" s="2873">
        <v>8</v>
      </c>
      <c r="AO72" s="2950">
        <f t="shared" si="12"/>
        <v>8</v>
      </c>
      <c r="AP72" s="268">
        <f t="shared" si="13"/>
        <v>4</v>
      </c>
    </row>
    <row r="73" spans="1:43" s="212" customFormat="1" ht="11.1" customHeight="1" x14ac:dyDescent="0.25">
      <c r="A73" s="2597">
        <v>67</v>
      </c>
      <c r="B73" s="253"/>
      <c r="C73" s="2998" t="s">
        <v>222</v>
      </c>
      <c r="D73" s="2999" t="str">
        <f t="shared" ref="D73:D79" si="14">ROMAN(AM73,0)</f>
        <v>I</v>
      </c>
      <c r="E73" s="3000"/>
      <c r="F73" s="3001"/>
      <c r="G73" s="258"/>
      <c r="H73" s="238"/>
      <c r="I73" s="2864"/>
      <c r="J73" s="2866"/>
      <c r="K73" s="2966"/>
      <c r="L73" s="2966"/>
      <c r="M73" s="2966"/>
      <c r="N73" s="2966"/>
      <c r="O73" s="2966"/>
      <c r="P73" s="2966"/>
      <c r="Q73" s="2966"/>
      <c r="R73" s="2966"/>
      <c r="S73" s="2966"/>
      <c r="T73" s="2966"/>
      <c r="U73" s="2966"/>
      <c r="V73" s="266"/>
      <c r="W73" s="2867"/>
      <c r="X73" s="2868"/>
      <c r="Y73" s="2869"/>
      <c r="Z73" s="2870"/>
      <c r="AA73" s="2855"/>
      <c r="AB73" s="267"/>
      <c r="AC73" s="2839"/>
      <c r="AD73" s="2840"/>
      <c r="AE73" s="2841"/>
      <c r="AF73" s="2841"/>
      <c r="AG73" s="2841"/>
      <c r="AH73" s="2841"/>
      <c r="AI73" s="2840"/>
      <c r="AJ73" s="2840">
        <v>1</v>
      </c>
      <c r="AK73" s="2842"/>
      <c r="AL73" s="2843">
        <f t="shared" si="11"/>
        <v>1</v>
      </c>
      <c r="AM73" s="2962">
        <v>1</v>
      </c>
      <c r="AN73" s="2841">
        <v>12</v>
      </c>
      <c r="AO73" s="2845">
        <f t="shared" si="12"/>
        <v>12</v>
      </c>
      <c r="AP73" s="835">
        <f t="shared" si="13"/>
        <v>12</v>
      </c>
    </row>
    <row r="74" spans="1:43" s="212" customFormat="1" ht="11.1" customHeight="1" x14ac:dyDescent="0.25">
      <c r="A74" s="2597">
        <v>68</v>
      </c>
      <c r="B74" s="237"/>
      <c r="C74" s="259" t="s">
        <v>167</v>
      </c>
      <c r="D74" s="2846" t="str">
        <f t="shared" si="14"/>
        <v/>
      </c>
      <c r="E74" s="2847"/>
      <c r="F74" s="2848"/>
      <c r="G74" s="279"/>
      <c r="H74" s="238"/>
      <c r="I74" s="3002"/>
      <c r="J74" s="3003"/>
      <c r="K74" s="3004"/>
      <c r="L74" s="3004"/>
      <c r="M74" s="3003"/>
      <c r="N74" s="3004"/>
      <c r="O74" s="3005"/>
      <c r="P74" s="3005"/>
      <c r="Q74" s="3004"/>
      <c r="R74" s="3004"/>
      <c r="S74" s="3004"/>
      <c r="T74" s="3004"/>
      <c r="U74" s="3004"/>
      <c r="V74" s="280"/>
      <c r="W74" s="3006"/>
      <c r="X74" s="3007"/>
      <c r="Y74" s="3008"/>
      <c r="Z74" s="262"/>
      <c r="AA74" s="2968"/>
      <c r="AB74" s="281"/>
      <c r="AC74" s="3009"/>
      <c r="AD74" s="3010"/>
      <c r="AE74" s="3011"/>
      <c r="AF74" s="3011"/>
      <c r="AG74" s="3011"/>
      <c r="AH74" s="3011"/>
      <c r="AI74" s="3010">
        <v>1</v>
      </c>
      <c r="AJ74" s="3010"/>
      <c r="AK74" s="3012"/>
      <c r="AL74" s="3013">
        <f t="shared" si="11"/>
        <v>1</v>
      </c>
      <c r="AM74" s="3014"/>
      <c r="AN74" s="3011">
        <v>10</v>
      </c>
      <c r="AO74" s="3011">
        <f t="shared" si="12"/>
        <v>10</v>
      </c>
      <c r="AP74" s="282">
        <f t="shared" si="13"/>
        <v>10</v>
      </c>
    </row>
    <row r="75" spans="1:43" s="212" customFormat="1" ht="11.1" customHeight="1" x14ac:dyDescent="0.25">
      <c r="A75" s="2597">
        <v>69</v>
      </c>
      <c r="B75" s="237"/>
      <c r="C75" s="259" t="s">
        <v>168</v>
      </c>
      <c r="D75" s="2846" t="str">
        <f t="shared" si="14"/>
        <v/>
      </c>
      <c r="E75" s="2847"/>
      <c r="F75" s="2848"/>
      <c r="G75" s="279"/>
      <c r="H75" s="238"/>
      <c r="I75" s="3002"/>
      <c r="J75" s="3003"/>
      <c r="K75" s="3004"/>
      <c r="L75" s="3004"/>
      <c r="M75" s="3003"/>
      <c r="N75" s="3004"/>
      <c r="O75" s="3005"/>
      <c r="P75" s="3005"/>
      <c r="Q75" s="3004"/>
      <c r="R75" s="3004"/>
      <c r="S75" s="3004"/>
      <c r="T75" s="3004"/>
      <c r="U75" s="3004"/>
      <c r="V75" s="280"/>
      <c r="W75" s="3006"/>
      <c r="X75" s="3007"/>
      <c r="Y75" s="3008"/>
      <c r="Z75" s="262"/>
      <c r="AA75" s="2968"/>
      <c r="AB75" s="281"/>
      <c r="AC75" s="3009"/>
      <c r="AD75" s="3010"/>
      <c r="AE75" s="3011"/>
      <c r="AF75" s="3011"/>
      <c r="AG75" s="3011"/>
      <c r="AH75" s="3011"/>
      <c r="AI75" s="3010">
        <v>1</v>
      </c>
      <c r="AJ75" s="3010"/>
      <c r="AK75" s="3012"/>
      <c r="AL75" s="3013">
        <f t="shared" si="11"/>
        <v>1</v>
      </c>
      <c r="AM75" s="3014"/>
      <c r="AN75" s="3011">
        <v>7</v>
      </c>
      <c r="AO75" s="3011">
        <f t="shared" si="12"/>
        <v>7</v>
      </c>
      <c r="AP75" s="282">
        <f t="shared" si="13"/>
        <v>7</v>
      </c>
    </row>
    <row r="76" spans="1:43" s="212" customFormat="1" ht="11.1" customHeight="1" x14ac:dyDescent="0.25">
      <c r="A76" s="2597">
        <v>70</v>
      </c>
      <c r="B76" s="244"/>
      <c r="C76" s="259" t="s">
        <v>169</v>
      </c>
      <c r="D76" s="2846" t="str">
        <f t="shared" si="14"/>
        <v/>
      </c>
      <c r="E76" s="2847"/>
      <c r="F76" s="2848"/>
      <c r="G76" s="279"/>
      <c r="H76" s="238"/>
      <c r="I76" s="3002"/>
      <c r="J76" s="3003"/>
      <c r="K76" s="3004"/>
      <c r="L76" s="3004"/>
      <c r="M76" s="3003"/>
      <c r="N76" s="3004"/>
      <c r="O76" s="3005"/>
      <c r="P76" s="3005"/>
      <c r="Q76" s="3004"/>
      <c r="R76" s="3004"/>
      <c r="S76" s="3004"/>
      <c r="T76" s="3004"/>
      <c r="U76" s="3004"/>
      <c r="V76" s="280"/>
      <c r="W76" s="3006"/>
      <c r="X76" s="3007"/>
      <c r="Y76" s="3008"/>
      <c r="Z76" s="262"/>
      <c r="AA76" s="2968"/>
      <c r="AB76" s="281"/>
      <c r="AC76" s="3009"/>
      <c r="AD76" s="3010"/>
      <c r="AE76" s="3011"/>
      <c r="AF76" s="3011"/>
      <c r="AG76" s="3011"/>
      <c r="AH76" s="3011"/>
      <c r="AI76" s="3010">
        <v>1</v>
      </c>
      <c r="AJ76" s="3010"/>
      <c r="AK76" s="3012"/>
      <c r="AL76" s="3013">
        <f t="shared" si="11"/>
        <v>1</v>
      </c>
      <c r="AM76" s="3014"/>
      <c r="AN76" s="3011">
        <v>4</v>
      </c>
      <c r="AO76" s="3011">
        <f t="shared" si="12"/>
        <v>4</v>
      </c>
      <c r="AP76" s="282">
        <f t="shared" si="13"/>
        <v>4</v>
      </c>
    </row>
    <row r="77" spans="1:43" s="212" customFormat="1" ht="11.1" customHeight="1" x14ac:dyDescent="0.25">
      <c r="A77" s="2597">
        <v>71</v>
      </c>
      <c r="B77" s="244"/>
      <c r="C77" s="259" t="s">
        <v>157</v>
      </c>
      <c r="D77" s="2846" t="str">
        <f t="shared" si="14"/>
        <v/>
      </c>
      <c r="E77" s="2847"/>
      <c r="F77" s="2848"/>
      <c r="G77" s="283"/>
      <c r="H77" s="238"/>
      <c r="I77" s="3002"/>
      <c r="J77" s="3003"/>
      <c r="K77" s="3004"/>
      <c r="L77" s="3004"/>
      <c r="M77" s="3003"/>
      <c r="N77" s="3004"/>
      <c r="O77" s="3005"/>
      <c r="P77" s="3005"/>
      <c r="Q77" s="3004"/>
      <c r="R77" s="3004"/>
      <c r="S77" s="3004"/>
      <c r="T77" s="3004"/>
      <c r="U77" s="3004"/>
      <c r="V77" s="280"/>
      <c r="W77" s="3006"/>
      <c r="X77" s="3007"/>
      <c r="Y77" s="3008"/>
      <c r="Z77" s="262"/>
      <c r="AA77" s="2855"/>
      <c r="AB77" s="284"/>
      <c r="AC77" s="3009"/>
      <c r="AD77" s="3010"/>
      <c r="AE77" s="3011"/>
      <c r="AF77" s="3011"/>
      <c r="AG77" s="3011"/>
      <c r="AH77" s="3011"/>
      <c r="AI77" s="3010">
        <v>1</v>
      </c>
      <c r="AJ77" s="3010"/>
      <c r="AK77" s="3012"/>
      <c r="AL77" s="3013">
        <f t="shared" si="11"/>
        <v>1</v>
      </c>
      <c r="AM77" s="3014"/>
      <c r="AN77" s="3011">
        <v>0</v>
      </c>
      <c r="AO77" s="3011">
        <f t="shared" si="12"/>
        <v>0</v>
      </c>
      <c r="AP77" s="282">
        <f t="shared" si="13"/>
        <v>0</v>
      </c>
    </row>
    <row r="78" spans="1:43" s="212" customFormat="1" ht="11.1" customHeight="1" x14ac:dyDescent="0.25">
      <c r="A78" s="2597">
        <v>72</v>
      </c>
      <c r="B78" s="253"/>
      <c r="C78" s="259" t="s">
        <v>118</v>
      </c>
      <c r="D78" s="2846" t="str">
        <f t="shared" si="14"/>
        <v/>
      </c>
      <c r="E78" s="2847"/>
      <c r="F78" s="2848"/>
      <c r="G78" s="283"/>
      <c r="H78" s="285"/>
      <c r="I78" s="3002"/>
      <c r="J78" s="3003"/>
      <c r="K78" s="3004"/>
      <c r="L78" s="3004"/>
      <c r="M78" s="3003"/>
      <c r="N78" s="3004"/>
      <c r="O78" s="3005"/>
      <c r="P78" s="3005"/>
      <c r="Q78" s="3004"/>
      <c r="R78" s="3004"/>
      <c r="S78" s="3004"/>
      <c r="T78" s="3004"/>
      <c r="U78" s="3004"/>
      <c r="V78" s="280"/>
      <c r="W78" s="3006"/>
      <c r="X78" s="3015"/>
      <c r="Y78" s="3016"/>
      <c r="Z78" s="262"/>
      <c r="AA78" s="2855"/>
      <c r="AB78" s="284"/>
      <c r="AC78" s="3009"/>
      <c r="AD78" s="3010"/>
      <c r="AE78" s="3011"/>
      <c r="AF78" s="3011"/>
      <c r="AG78" s="3011"/>
      <c r="AH78" s="3011">
        <v>1</v>
      </c>
      <c r="AI78" s="3010"/>
      <c r="AJ78" s="3010"/>
      <c r="AK78" s="3012"/>
      <c r="AL78" s="3013">
        <f t="shared" si="11"/>
        <v>1</v>
      </c>
      <c r="AM78" s="3014"/>
      <c r="AN78" s="3011">
        <v>5</v>
      </c>
      <c r="AO78" s="3011">
        <f t="shared" si="12"/>
        <v>5</v>
      </c>
      <c r="AP78" s="282">
        <f t="shared" si="13"/>
        <v>5</v>
      </c>
    </row>
    <row r="79" spans="1:43" s="212" customFormat="1" ht="11.1" customHeight="1" x14ac:dyDescent="0.25">
      <c r="A79" s="2597">
        <v>73</v>
      </c>
      <c r="B79" s="244"/>
      <c r="C79" s="259" t="s">
        <v>117</v>
      </c>
      <c r="D79" s="2846" t="str">
        <f t="shared" si="14"/>
        <v/>
      </c>
      <c r="E79" s="2847"/>
      <c r="F79" s="2848"/>
      <c r="G79" s="283"/>
      <c r="H79" s="285"/>
      <c r="I79" s="3002"/>
      <c r="J79" s="3003"/>
      <c r="K79" s="3004"/>
      <c r="L79" s="3004"/>
      <c r="M79" s="3003"/>
      <c r="N79" s="3004"/>
      <c r="O79" s="3005"/>
      <c r="P79" s="3005"/>
      <c r="Q79" s="3004"/>
      <c r="R79" s="3004"/>
      <c r="S79" s="3004"/>
      <c r="T79" s="3004"/>
      <c r="U79" s="3004"/>
      <c r="V79" s="280"/>
      <c r="W79" s="3006"/>
      <c r="X79" s="3015"/>
      <c r="Y79" s="3016"/>
      <c r="Z79" s="262"/>
      <c r="AA79" s="2855"/>
      <c r="AB79" s="284"/>
      <c r="AC79" s="3009"/>
      <c r="AD79" s="3010"/>
      <c r="AE79" s="3011"/>
      <c r="AF79" s="3011"/>
      <c r="AG79" s="3011"/>
      <c r="AH79" s="3011">
        <v>1</v>
      </c>
      <c r="AI79" s="3010"/>
      <c r="AJ79" s="3010"/>
      <c r="AK79" s="3012"/>
      <c r="AL79" s="3013">
        <f t="shared" si="11"/>
        <v>1</v>
      </c>
      <c r="AM79" s="3014"/>
      <c r="AN79" s="3011">
        <v>2</v>
      </c>
      <c r="AO79" s="3011">
        <f t="shared" si="12"/>
        <v>2</v>
      </c>
      <c r="AP79" s="282">
        <f t="shared" si="13"/>
        <v>2</v>
      </c>
    </row>
    <row r="80" spans="1:43" s="212" customFormat="1" ht="11.1" customHeight="1" x14ac:dyDescent="0.25">
      <c r="A80" s="2597">
        <v>74</v>
      </c>
      <c r="B80" s="244"/>
      <c r="C80" s="259" t="s">
        <v>80</v>
      </c>
      <c r="D80" s="2846"/>
      <c r="E80" s="2847"/>
      <c r="F80" s="2848"/>
      <c r="G80" s="283"/>
      <c r="H80" s="285"/>
      <c r="I80" s="3002"/>
      <c r="J80" s="3003"/>
      <c r="K80" s="3004"/>
      <c r="L80" s="3004"/>
      <c r="M80" s="3003"/>
      <c r="N80" s="3004"/>
      <c r="O80" s="3004"/>
      <c r="P80" s="3004"/>
      <c r="Q80" s="3004"/>
      <c r="R80" s="3004"/>
      <c r="S80" s="3004"/>
      <c r="T80" s="3004"/>
      <c r="U80" s="3004"/>
      <c r="V80" s="280"/>
      <c r="W80" s="3017"/>
      <c r="X80" s="3015"/>
      <c r="Y80" s="3016"/>
      <c r="Z80" s="262"/>
      <c r="AA80" s="2855"/>
      <c r="AB80" s="284"/>
      <c r="AC80" s="3009"/>
      <c r="AD80" s="3010"/>
      <c r="AE80" s="3011"/>
      <c r="AF80" s="3011"/>
      <c r="AG80" s="3011">
        <v>1</v>
      </c>
      <c r="AH80" s="3011"/>
      <c r="AI80" s="3010"/>
      <c r="AJ80" s="3010"/>
      <c r="AK80" s="3012"/>
      <c r="AL80" s="3013">
        <f t="shared" si="11"/>
        <v>1</v>
      </c>
      <c r="AM80" s="3014"/>
      <c r="AN80" s="3011">
        <v>5</v>
      </c>
      <c r="AO80" s="3011">
        <f t="shared" si="12"/>
        <v>5</v>
      </c>
      <c r="AP80" s="286">
        <f t="shared" si="13"/>
        <v>5</v>
      </c>
    </row>
    <row r="81" spans="1:77" ht="11.1" customHeight="1" x14ac:dyDescent="0.25">
      <c r="A81" s="2597">
        <v>75</v>
      </c>
      <c r="B81" s="253"/>
      <c r="C81" s="259" t="s">
        <v>82</v>
      </c>
      <c r="D81" s="2846"/>
      <c r="E81" s="2847"/>
      <c r="F81" s="2848"/>
      <c r="G81" s="283"/>
      <c r="H81" s="285"/>
      <c r="I81" s="3002"/>
      <c r="J81" s="3003"/>
      <c r="K81" s="3004"/>
      <c r="L81" s="3004"/>
      <c r="M81" s="3004"/>
      <c r="N81" s="3004"/>
      <c r="O81" s="3004"/>
      <c r="P81" s="3004"/>
      <c r="Q81" s="3004"/>
      <c r="R81" s="3004"/>
      <c r="S81" s="3004"/>
      <c r="T81" s="3004"/>
      <c r="U81" s="3004"/>
      <c r="V81" s="280"/>
      <c r="W81" s="3017"/>
      <c r="X81" s="3015"/>
      <c r="Y81" s="3016"/>
      <c r="Z81" s="262"/>
      <c r="AA81" s="2855"/>
      <c r="AB81" s="284"/>
      <c r="AC81" s="3009"/>
      <c r="AD81" s="3010"/>
      <c r="AE81" s="3011"/>
      <c r="AF81" s="3011"/>
      <c r="AG81" s="3011">
        <v>1</v>
      </c>
      <c r="AH81" s="3011"/>
      <c r="AI81" s="3010"/>
      <c r="AJ81" s="3010"/>
      <c r="AK81" s="3012"/>
      <c r="AL81" s="3013">
        <f t="shared" si="11"/>
        <v>1</v>
      </c>
      <c r="AM81" s="3014"/>
      <c r="AN81" s="3011">
        <v>2</v>
      </c>
      <c r="AO81" s="3011">
        <f t="shared" si="12"/>
        <v>2</v>
      </c>
      <c r="AP81" s="286">
        <f t="shared" si="13"/>
        <v>2</v>
      </c>
      <c r="AQ81" s="208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</row>
    <row r="82" spans="1:77" s="212" customFormat="1" ht="11.1" customHeight="1" x14ac:dyDescent="0.25">
      <c r="A82" s="2597">
        <v>76</v>
      </c>
      <c r="B82" s="253"/>
      <c r="C82" s="259" t="s">
        <v>588</v>
      </c>
      <c r="D82" s="2846"/>
      <c r="E82" s="2847"/>
      <c r="F82" s="2848"/>
      <c r="G82" s="283"/>
      <c r="H82" s="285"/>
      <c r="I82" s="3002"/>
      <c r="J82" s="3003"/>
      <c r="K82" s="3004"/>
      <c r="L82" s="3004"/>
      <c r="M82" s="3004"/>
      <c r="N82" s="3004"/>
      <c r="O82" s="3004"/>
      <c r="P82" s="3004"/>
      <c r="Q82" s="3004"/>
      <c r="R82" s="3004"/>
      <c r="S82" s="3004"/>
      <c r="T82" s="3004"/>
      <c r="U82" s="3004"/>
      <c r="V82" s="280"/>
      <c r="W82" s="3017"/>
      <c r="X82" s="3015"/>
      <c r="Y82" s="3016"/>
      <c r="Z82" s="262"/>
      <c r="AA82" s="2855"/>
      <c r="AB82" s="284"/>
      <c r="AC82" s="3009"/>
      <c r="AD82" s="3010"/>
      <c r="AE82" s="3011"/>
      <c r="AF82" s="3011"/>
      <c r="AG82" s="3011">
        <v>1</v>
      </c>
      <c r="AH82" s="3011"/>
      <c r="AI82" s="3010"/>
      <c r="AJ82" s="3010"/>
      <c r="AK82" s="3012"/>
      <c r="AL82" s="3013">
        <f t="shared" si="11"/>
        <v>1</v>
      </c>
      <c r="AM82" s="3014"/>
      <c r="AN82" s="3011">
        <v>1</v>
      </c>
      <c r="AO82" s="3011">
        <f t="shared" si="12"/>
        <v>1</v>
      </c>
      <c r="AP82" s="286">
        <f t="shared" si="13"/>
        <v>1</v>
      </c>
    </row>
    <row r="83" spans="1:77" s="212" customFormat="1" ht="11.1" customHeight="1" x14ac:dyDescent="0.25">
      <c r="A83" s="2597">
        <v>77</v>
      </c>
      <c r="B83" s="253"/>
      <c r="C83" s="269" t="s">
        <v>146</v>
      </c>
      <c r="D83" s="2946" t="str">
        <f>ROMAN(AM83,0)</f>
        <v>I</v>
      </c>
      <c r="E83" s="2918"/>
      <c r="F83" s="2919"/>
      <c r="G83" s="287"/>
      <c r="H83" s="285"/>
      <c r="I83" s="3002"/>
      <c r="J83" s="3003"/>
      <c r="K83" s="3004"/>
      <c r="L83" s="3004"/>
      <c r="M83" s="3004"/>
      <c r="N83" s="3004"/>
      <c r="O83" s="3005"/>
      <c r="P83" s="3005"/>
      <c r="Q83" s="3004"/>
      <c r="R83" s="3004"/>
      <c r="S83" s="3004"/>
      <c r="T83" s="3004"/>
      <c r="U83" s="3004"/>
      <c r="V83" s="280"/>
      <c r="W83" s="3006"/>
      <c r="X83" s="3018"/>
      <c r="Y83" s="3016"/>
      <c r="Z83" s="262"/>
      <c r="AA83" s="2855"/>
      <c r="AB83" s="288"/>
      <c r="AC83" s="3009"/>
      <c r="AD83" s="3010"/>
      <c r="AE83" s="3011">
        <v>1</v>
      </c>
      <c r="AF83" s="3011"/>
      <c r="AG83" s="3011"/>
      <c r="AH83" s="3011"/>
      <c r="AI83" s="3010"/>
      <c r="AJ83" s="3010"/>
      <c r="AK83" s="3012"/>
      <c r="AL83" s="3013">
        <f t="shared" si="11"/>
        <v>1</v>
      </c>
      <c r="AM83" s="3014">
        <v>1</v>
      </c>
      <c r="AN83" s="3011">
        <v>13</v>
      </c>
      <c r="AO83" s="3011">
        <f t="shared" si="12"/>
        <v>13</v>
      </c>
      <c r="AP83" s="286">
        <f t="shared" si="13"/>
        <v>13</v>
      </c>
    </row>
    <row r="84" spans="1:77" s="212" customFormat="1" ht="11.1" customHeight="1" x14ac:dyDescent="0.25">
      <c r="A84" s="2597">
        <v>78</v>
      </c>
      <c r="B84" s="253"/>
      <c r="C84" s="269" t="s">
        <v>147</v>
      </c>
      <c r="D84" s="2946" t="str">
        <f>ROMAN(AM84,0)</f>
        <v>I</v>
      </c>
      <c r="E84" s="2918"/>
      <c r="F84" s="2919"/>
      <c r="G84" s="287"/>
      <c r="H84" s="285"/>
      <c r="I84" s="3002"/>
      <c r="J84" s="3003"/>
      <c r="K84" s="3004"/>
      <c r="L84" s="3004"/>
      <c r="M84" s="3004"/>
      <c r="N84" s="3004"/>
      <c r="O84" s="3004"/>
      <c r="P84" s="3004"/>
      <c r="Q84" s="3005"/>
      <c r="R84" s="3004"/>
      <c r="S84" s="3004"/>
      <c r="T84" s="3004"/>
      <c r="U84" s="3004"/>
      <c r="V84" s="280"/>
      <c r="W84" s="3006"/>
      <c r="X84" s="3018"/>
      <c r="Y84" s="3016"/>
      <c r="Z84" s="262"/>
      <c r="AA84" s="2855"/>
      <c r="AB84" s="288"/>
      <c r="AC84" s="3009"/>
      <c r="AD84" s="3010"/>
      <c r="AE84" s="3011">
        <v>1</v>
      </c>
      <c r="AF84" s="3011"/>
      <c r="AG84" s="3011"/>
      <c r="AH84" s="3011"/>
      <c r="AI84" s="3010"/>
      <c r="AJ84" s="3010"/>
      <c r="AK84" s="3012"/>
      <c r="AL84" s="3013">
        <f t="shared" si="11"/>
        <v>1</v>
      </c>
      <c r="AM84" s="3014">
        <v>1</v>
      </c>
      <c r="AN84" s="3011">
        <v>13</v>
      </c>
      <c r="AO84" s="3011">
        <f t="shared" si="12"/>
        <v>13</v>
      </c>
      <c r="AP84" s="286">
        <f t="shared" si="13"/>
        <v>13</v>
      </c>
    </row>
    <row r="85" spans="1:77" ht="11.1" customHeight="1" x14ac:dyDescent="0.25">
      <c r="A85" s="2597">
        <v>79</v>
      </c>
      <c r="B85" s="253"/>
      <c r="C85" s="259" t="s">
        <v>46</v>
      </c>
      <c r="D85" s="2846"/>
      <c r="E85" s="2847"/>
      <c r="F85" s="2848"/>
      <c r="G85" s="287"/>
      <c r="H85" s="285"/>
      <c r="I85" s="3002"/>
      <c r="J85" s="3003"/>
      <c r="K85" s="3004"/>
      <c r="L85" s="3004"/>
      <c r="M85" s="3004"/>
      <c r="N85" s="3004"/>
      <c r="O85" s="3004"/>
      <c r="P85" s="3004"/>
      <c r="Q85" s="3004"/>
      <c r="R85" s="3004"/>
      <c r="S85" s="3004"/>
      <c r="T85" s="3004"/>
      <c r="U85" s="3004"/>
      <c r="V85" s="280"/>
      <c r="W85" s="3006"/>
      <c r="X85" s="3018"/>
      <c r="Y85" s="3016"/>
      <c r="Z85" s="262"/>
      <c r="AA85" s="2855"/>
      <c r="AB85" s="288"/>
      <c r="AC85" s="3009"/>
      <c r="AD85" s="3010"/>
      <c r="AE85" s="3011">
        <v>1</v>
      </c>
      <c r="AF85" s="3011"/>
      <c r="AG85" s="3011"/>
      <c r="AH85" s="3011"/>
      <c r="AI85" s="3010"/>
      <c r="AJ85" s="3010"/>
      <c r="AK85" s="3012"/>
      <c r="AL85" s="3013">
        <f t="shared" si="11"/>
        <v>1</v>
      </c>
      <c r="AM85" s="3014"/>
      <c r="AN85" s="3011">
        <v>10</v>
      </c>
      <c r="AO85" s="3011">
        <f t="shared" si="12"/>
        <v>10</v>
      </c>
      <c r="AP85" s="286">
        <f t="shared" si="13"/>
        <v>10</v>
      </c>
      <c r="AQ85" s="208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</row>
    <row r="86" spans="1:77" s="254" customFormat="1" ht="11.1" customHeight="1" x14ac:dyDescent="0.25">
      <c r="A86" s="2597">
        <v>80</v>
      </c>
      <c r="B86" s="253"/>
      <c r="C86" s="259" t="s">
        <v>47</v>
      </c>
      <c r="D86" s="2846"/>
      <c r="E86" s="2847"/>
      <c r="F86" s="2848"/>
      <c r="G86" s="287"/>
      <c r="H86" s="285"/>
      <c r="I86" s="3002"/>
      <c r="J86" s="3003"/>
      <c r="K86" s="3004"/>
      <c r="L86" s="3004"/>
      <c r="M86" s="3004"/>
      <c r="N86" s="3004"/>
      <c r="O86" s="3004"/>
      <c r="P86" s="3004"/>
      <c r="Q86" s="3004"/>
      <c r="R86" s="3004"/>
      <c r="S86" s="3004"/>
      <c r="T86" s="3004"/>
      <c r="U86" s="3004"/>
      <c r="V86" s="280"/>
      <c r="W86" s="3006"/>
      <c r="X86" s="3018"/>
      <c r="Y86" s="3016"/>
      <c r="Z86" s="262"/>
      <c r="AA86" s="2855"/>
      <c r="AB86" s="288"/>
      <c r="AC86" s="3009"/>
      <c r="AD86" s="3010"/>
      <c r="AE86" s="3011">
        <v>1</v>
      </c>
      <c r="AF86" s="3011"/>
      <c r="AG86" s="3011"/>
      <c r="AH86" s="3011"/>
      <c r="AI86" s="3010"/>
      <c r="AJ86" s="3010"/>
      <c r="AK86" s="3012"/>
      <c r="AL86" s="3013">
        <f t="shared" si="11"/>
        <v>1</v>
      </c>
      <c r="AM86" s="3014"/>
      <c r="AN86" s="3011">
        <v>4</v>
      </c>
      <c r="AO86" s="3011">
        <f t="shared" si="12"/>
        <v>4</v>
      </c>
      <c r="AP86" s="286">
        <f t="shared" si="13"/>
        <v>4</v>
      </c>
      <c r="AQ86" s="221"/>
    </row>
    <row r="87" spans="1:77" s="289" customFormat="1" ht="11.1" customHeight="1" x14ac:dyDescent="0.25">
      <c r="A87" s="2597">
        <v>81</v>
      </c>
      <c r="B87" s="253"/>
      <c r="C87" s="259" t="s">
        <v>40</v>
      </c>
      <c r="D87" s="2846"/>
      <c r="E87" s="2847"/>
      <c r="F87" s="2848"/>
      <c r="G87" s="287"/>
      <c r="H87" s="285"/>
      <c r="I87" s="3002"/>
      <c r="J87" s="3003"/>
      <c r="K87" s="3004"/>
      <c r="L87" s="3004"/>
      <c r="M87" s="3004"/>
      <c r="N87" s="3004"/>
      <c r="O87" s="3004"/>
      <c r="P87" s="3004"/>
      <c r="Q87" s="3004"/>
      <c r="R87" s="3004"/>
      <c r="S87" s="3004"/>
      <c r="T87" s="3004"/>
      <c r="U87" s="3004"/>
      <c r="V87" s="280"/>
      <c r="W87" s="3006"/>
      <c r="X87" s="3018"/>
      <c r="Y87" s="3016"/>
      <c r="Z87" s="262"/>
      <c r="AA87" s="2855"/>
      <c r="AB87" s="288"/>
      <c r="AC87" s="3009"/>
      <c r="AD87" s="3010"/>
      <c r="AE87" s="3011">
        <v>1</v>
      </c>
      <c r="AF87" s="3011"/>
      <c r="AG87" s="3011"/>
      <c r="AH87" s="3011"/>
      <c r="AI87" s="3010"/>
      <c r="AJ87" s="3010"/>
      <c r="AK87" s="3012"/>
      <c r="AL87" s="3013">
        <f t="shared" si="11"/>
        <v>1</v>
      </c>
      <c r="AM87" s="3014"/>
      <c r="AN87" s="3011">
        <v>0</v>
      </c>
      <c r="AO87" s="3011">
        <f t="shared" si="12"/>
        <v>0</v>
      </c>
      <c r="AP87" s="286">
        <f t="shared" si="13"/>
        <v>0</v>
      </c>
      <c r="AQ87" s="221"/>
    </row>
    <row r="88" spans="1:77" ht="11.1" customHeight="1" x14ac:dyDescent="0.25">
      <c r="A88" s="2597">
        <v>82</v>
      </c>
      <c r="B88" s="253"/>
      <c r="C88" s="278" t="s">
        <v>42</v>
      </c>
      <c r="D88" s="2846"/>
      <c r="E88" s="2971"/>
      <c r="F88" s="2972"/>
      <c r="G88" s="287"/>
      <c r="H88" s="285"/>
      <c r="I88" s="3002"/>
      <c r="J88" s="3003"/>
      <c r="K88" s="3004"/>
      <c r="L88" s="3004"/>
      <c r="M88" s="3004"/>
      <c r="N88" s="3004"/>
      <c r="O88" s="3004"/>
      <c r="P88" s="3004"/>
      <c r="Q88" s="3004"/>
      <c r="R88" s="3004"/>
      <c r="S88" s="3004"/>
      <c r="T88" s="3004"/>
      <c r="U88" s="3004"/>
      <c r="V88" s="280"/>
      <c r="W88" s="3006"/>
      <c r="X88" s="3018"/>
      <c r="Y88" s="3016"/>
      <c r="Z88" s="262"/>
      <c r="AA88" s="2855"/>
      <c r="AB88" s="288"/>
      <c r="AC88" s="3009"/>
      <c r="AD88" s="3010"/>
      <c r="AE88" s="3011">
        <v>1</v>
      </c>
      <c r="AF88" s="3011"/>
      <c r="AG88" s="3011"/>
      <c r="AH88" s="3011"/>
      <c r="AI88" s="3010"/>
      <c r="AJ88" s="3010"/>
      <c r="AK88" s="3012"/>
      <c r="AL88" s="3013">
        <f t="shared" si="11"/>
        <v>1</v>
      </c>
      <c r="AM88" s="3014"/>
      <c r="AN88" s="3011">
        <v>0</v>
      </c>
      <c r="AO88" s="3011">
        <f t="shared" si="12"/>
        <v>0</v>
      </c>
      <c r="AP88" s="286">
        <f t="shared" si="13"/>
        <v>0</v>
      </c>
      <c r="AQ88" s="221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</row>
    <row r="89" spans="1:77" s="290" customFormat="1" ht="11.1" customHeight="1" x14ac:dyDescent="0.25">
      <c r="A89" s="2597">
        <v>83</v>
      </c>
      <c r="B89" s="253"/>
      <c r="C89" s="259" t="s">
        <v>35</v>
      </c>
      <c r="D89" s="2846"/>
      <c r="E89" s="2847"/>
      <c r="F89" s="2848"/>
      <c r="G89" s="287"/>
      <c r="H89" s="285"/>
      <c r="I89" s="3002"/>
      <c r="J89" s="3003"/>
      <c r="K89" s="3004"/>
      <c r="L89" s="3004"/>
      <c r="M89" s="3004"/>
      <c r="N89" s="3004"/>
      <c r="O89" s="3004"/>
      <c r="P89" s="3004"/>
      <c r="Q89" s="3004"/>
      <c r="R89" s="3004"/>
      <c r="S89" s="3004"/>
      <c r="T89" s="3004"/>
      <c r="U89" s="3004"/>
      <c r="V89" s="280"/>
      <c r="W89" s="3006"/>
      <c r="X89" s="3018"/>
      <c r="Y89" s="3016"/>
      <c r="Z89" s="262"/>
      <c r="AA89" s="2855"/>
      <c r="AB89" s="288"/>
      <c r="AC89" s="3009"/>
      <c r="AD89" s="3010">
        <v>1</v>
      </c>
      <c r="AE89" s="3011"/>
      <c r="AF89" s="3011"/>
      <c r="AG89" s="3011"/>
      <c r="AH89" s="3011"/>
      <c r="AI89" s="3010"/>
      <c r="AJ89" s="3010"/>
      <c r="AK89" s="3012"/>
      <c r="AL89" s="3013">
        <f t="shared" si="11"/>
        <v>1</v>
      </c>
      <c r="AM89" s="3014"/>
      <c r="AN89" s="3011">
        <v>12</v>
      </c>
      <c r="AO89" s="3011">
        <f t="shared" si="12"/>
        <v>12</v>
      </c>
      <c r="AP89" s="286">
        <f t="shared" si="13"/>
        <v>12</v>
      </c>
      <c r="AQ89" s="221"/>
    </row>
    <row r="90" spans="1:77" s="290" customFormat="1" ht="11.1" customHeight="1" x14ac:dyDescent="0.25">
      <c r="A90" s="2597">
        <v>84</v>
      </c>
      <c r="B90" s="253"/>
      <c r="C90" s="259" t="s">
        <v>15</v>
      </c>
      <c r="D90" s="2846"/>
      <c r="E90" s="2847"/>
      <c r="F90" s="2848"/>
      <c r="G90" s="287"/>
      <c r="H90" s="285"/>
      <c r="I90" s="3002"/>
      <c r="J90" s="3003"/>
      <c r="K90" s="3004"/>
      <c r="L90" s="3004"/>
      <c r="M90" s="3004"/>
      <c r="N90" s="3004"/>
      <c r="O90" s="3004"/>
      <c r="P90" s="3004"/>
      <c r="Q90" s="3004"/>
      <c r="R90" s="3004"/>
      <c r="S90" s="3004"/>
      <c r="T90" s="3004"/>
      <c r="U90" s="3004"/>
      <c r="V90" s="280"/>
      <c r="W90" s="3006"/>
      <c r="X90" s="3018"/>
      <c r="Y90" s="3016"/>
      <c r="Z90" s="262"/>
      <c r="AA90" s="2855"/>
      <c r="AB90" s="288"/>
      <c r="AC90" s="3009"/>
      <c r="AD90" s="3010">
        <v>1</v>
      </c>
      <c r="AE90" s="3011"/>
      <c r="AF90" s="3011"/>
      <c r="AG90" s="3011"/>
      <c r="AH90" s="3011"/>
      <c r="AI90" s="3010"/>
      <c r="AJ90" s="3010"/>
      <c r="AK90" s="3012"/>
      <c r="AL90" s="3013">
        <f t="shared" si="11"/>
        <v>1</v>
      </c>
      <c r="AM90" s="3014"/>
      <c r="AN90" s="3011">
        <v>4</v>
      </c>
      <c r="AO90" s="3011">
        <f t="shared" si="12"/>
        <v>4</v>
      </c>
      <c r="AP90" s="286">
        <f t="shared" si="13"/>
        <v>4</v>
      </c>
      <c r="AQ90" s="221"/>
    </row>
    <row r="91" spans="1:77" ht="11.1" customHeight="1" x14ac:dyDescent="0.25">
      <c r="A91" s="2597">
        <v>85</v>
      </c>
      <c r="B91" s="253"/>
      <c r="C91" s="259" t="s">
        <v>66</v>
      </c>
      <c r="D91" s="2846"/>
      <c r="E91" s="2847"/>
      <c r="F91" s="2848"/>
      <c r="G91" s="291"/>
      <c r="H91" s="285"/>
      <c r="I91" s="3019"/>
      <c r="J91" s="3003"/>
      <c r="K91" s="3020"/>
      <c r="L91" s="3020"/>
      <c r="M91" s="3004"/>
      <c r="N91" s="3004"/>
      <c r="O91" s="3004"/>
      <c r="P91" s="3004"/>
      <c r="Q91" s="3004"/>
      <c r="R91" s="3004"/>
      <c r="S91" s="3004"/>
      <c r="T91" s="3004"/>
      <c r="U91" s="3004"/>
      <c r="V91" s="280"/>
      <c r="W91" s="3006"/>
      <c r="X91" s="3018"/>
      <c r="Y91" s="3016"/>
      <c r="Z91" s="262"/>
      <c r="AA91" s="2855"/>
      <c r="AB91" s="288"/>
      <c r="AC91" s="3009"/>
      <c r="AD91" s="3010">
        <v>1</v>
      </c>
      <c r="AE91" s="3011"/>
      <c r="AF91" s="3011"/>
      <c r="AG91" s="3011"/>
      <c r="AH91" s="3011"/>
      <c r="AI91" s="3010"/>
      <c r="AJ91" s="3010"/>
      <c r="AK91" s="3012"/>
      <c r="AL91" s="3013">
        <f t="shared" si="11"/>
        <v>1</v>
      </c>
      <c r="AM91" s="3014"/>
      <c r="AN91" s="3011">
        <v>0</v>
      </c>
      <c r="AO91" s="3011">
        <f t="shared" si="12"/>
        <v>0</v>
      </c>
      <c r="AP91" s="286">
        <f t="shared" si="13"/>
        <v>0</v>
      </c>
      <c r="AQ91" s="221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</row>
    <row r="92" spans="1:77" ht="11.1" customHeight="1" x14ac:dyDescent="0.25">
      <c r="A92" s="2597">
        <v>86</v>
      </c>
      <c r="B92" s="253"/>
      <c r="C92" s="259" t="s">
        <v>198</v>
      </c>
      <c r="D92" s="2846"/>
      <c r="E92" s="2847"/>
      <c r="F92" s="2848"/>
      <c r="G92" s="287"/>
      <c r="H92" s="285"/>
      <c r="I92" s="3019"/>
      <c r="J92" s="3003"/>
      <c r="K92" s="3020"/>
      <c r="L92" s="3020"/>
      <c r="M92" s="3004"/>
      <c r="N92" s="3004"/>
      <c r="O92" s="3004"/>
      <c r="P92" s="3004"/>
      <c r="Q92" s="3004"/>
      <c r="R92" s="3004"/>
      <c r="S92" s="3004"/>
      <c r="T92" s="3004"/>
      <c r="U92" s="3004"/>
      <c r="V92" s="280"/>
      <c r="W92" s="3006"/>
      <c r="X92" s="3018"/>
      <c r="Y92" s="3016"/>
      <c r="Z92" s="262"/>
      <c r="AA92" s="2855"/>
      <c r="AB92" s="288"/>
      <c r="AC92" s="3009"/>
      <c r="AD92" s="3010">
        <v>1</v>
      </c>
      <c r="AE92" s="3011"/>
      <c r="AF92" s="3011"/>
      <c r="AG92" s="3011"/>
      <c r="AH92" s="3011"/>
      <c r="AI92" s="3010"/>
      <c r="AJ92" s="3010"/>
      <c r="AK92" s="3012"/>
      <c r="AL92" s="3013">
        <f t="shared" si="11"/>
        <v>1</v>
      </c>
      <c r="AM92" s="3014"/>
      <c r="AN92" s="3011">
        <v>0</v>
      </c>
      <c r="AO92" s="3011">
        <f t="shared" si="12"/>
        <v>0</v>
      </c>
      <c r="AP92" s="286">
        <f t="shared" si="13"/>
        <v>0</v>
      </c>
      <c r="AQ92" s="208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</row>
    <row r="93" spans="1:77" ht="11.1" customHeight="1" x14ac:dyDescent="0.25">
      <c r="A93" s="2597">
        <v>87</v>
      </c>
      <c r="B93" s="253"/>
      <c r="C93" s="259" t="s">
        <v>53</v>
      </c>
      <c r="D93" s="2846"/>
      <c r="E93" s="2847"/>
      <c r="F93" s="2848"/>
      <c r="G93" s="287"/>
      <c r="H93" s="285"/>
      <c r="I93" s="3019"/>
      <c r="J93" s="3003"/>
      <c r="K93" s="3020"/>
      <c r="L93" s="3020"/>
      <c r="M93" s="3004"/>
      <c r="N93" s="3004"/>
      <c r="O93" s="3004"/>
      <c r="P93" s="3004"/>
      <c r="Q93" s="3004"/>
      <c r="R93" s="3004"/>
      <c r="S93" s="3004"/>
      <c r="T93" s="3004"/>
      <c r="U93" s="3004"/>
      <c r="V93" s="280"/>
      <c r="W93" s="3006"/>
      <c r="X93" s="3018"/>
      <c r="Y93" s="3016"/>
      <c r="Z93" s="262"/>
      <c r="AA93" s="2855"/>
      <c r="AB93" s="288"/>
      <c r="AC93" s="3009">
        <v>1</v>
      </c>
      <c r="AD93" s="3010"/>
      <c r="AE93" s="3011"/>
      <c r="AF93" s="3011"/>
      <c r="AG93" s="3011"/>
      <c r="AH93" s="3011"/>
      <c r="AI93" s="3010"/>
      <c r="AJ93" s="3010"/>
      <c r="AK93" s="3012"/>
      <c r="AL93" s="3013">
        <f t="shared" si="11"/>
        <v>1</v>
      </c>
      <c r="AM93" s="3014"/>
      <c r="AN93" s="3011">
        <v>6</v>
      </c>
      <c r="AO93" s="3011">
        <f t="shared" si="12"/>
        <v>6</v>
      </c>
      <c r="AP93" s="286">
        <f t="shared" si="13"/>
        <v>6</v>
      </c>
      <c r="AQ93" s="208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</row>
    <row r="94" spans="1:77" ht="11.1" customHeight="1" x14ac:dyDescent="0.25">
      <c r="A94" s="2597">
        <v>88</v>
      </c>
      <c r="B94" s="253"/>
      <c r="C94" s="259" t="s">
        <v>54</v>
      </c>
      <c r="D94" s="2846"/>
      <c r="E94" s="2847"/>
      <c r="F94" s="2848"/>
      <c r="G94" s="287"/>
      <c r="H94" s="285"/>
      <c r="I94" s="3019"/>
      <c r="J94" s="3003"/>
      <c r="K94" s="3020"/>
      <c r="L94" s="3020"/>
      <c r="M94" s="3004"/>
      <c r="N94" s="3004"/>
      <c r="O94" s="3004"/>
      <c r="P94" s="3004"/>
      <c r="Q94" s="3004"/>
      <c r="R94" s="3004"/>
      <c r="S94" s="3004"/>
      <c r="T94" s="3004"/>
      <c r="U94" s="3004"/>
      <c r="V94" s="280"/>
      <c r="W94" s="3006"/>
      <c r="X94" s="3018"/>
      <c r="Y94" s="3016"/>
      <c r="Z94" s="262"/>
      <c r="AA94" s="2855"/>
      <c r="AB94" s="288"/>
      <c r="AC94" s="3009">
        <v>1</v>
      </c>
      <c r="AD94" s="3010"/>
      <c r="AE94" s="3011"/>
      <c r="AF94" s="3011"/>
      <c r="AG94" s="3011"/>
      <c r="AH94" s="3011"/>
      <c r="AI94" s="3010"/>
      <c r="AJ94" s="3010"/>
      <c r="AK94" s="3012"/>
      <c r="AL94" s="3013">
        <f t="shared" si="11"/>
        <v>1</v>
      </c>
      <c r="AM94" s="3014"/>
      <c r="AN94" s="3011">
        <v>3</v>
      </c>
      <c r="AO94" s="3011">
        <f t="shared" si="12"/>
        <v>3</v>
      </c>
      <c r="AP94" s="286">
        <f t="shared" si="13"/>
        <v>3</v>
      </c>
      <c r="AQ94" s="208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</row>
    <row r="95" spans="1:77" ht="11.1" customHeight="1" x14ac:dyDescent="0.25">
      <c r="A95" s="2597">
        <v>89</v>
      </c>
      <c r="B95" s="253"/>
      <c r="C95" s="259" t="s">
        <v>52</v>
      </c>
      <c r="D95" s="2846"/>
      <c r="E95" s="2847"/>
      <c r="F95" s="2848"/>
      <c r="G95" s="287"/>
      <c r="H95" s="285"/>
      <c r="I95" s="3019"/>
      <c r="J95" s="3003"/>
      <c r="K95" s="3020"/>
      <c r="L95" s="3020"/>
      <c r="M95" s="3004"/>
      <c r="N95" s="3004"/>
      <c r="O95" s="3004"/>
      <c r="P95" s="3004"/>
      <c r="Q95" s="3004"/>
      <c r="R95" s="3004"/>
      <c r="S95" s="3004"/>
      <c r="T95" s="3004"/>
      <c r="U95" s="3004"/>
      <c r="V95" s="280"/>
      <c r="W95" s="3006"/>
      <c r="X95" s="3018"/>
      <c r="Y95" s="3016"/>
      <c r="Z95" s="262"/>
      <c r="AA95" s="2855"/>
      <c r="AB95" s="288"/>
      <c r="AC95" s="3009">
        <v>1</v>
      </c>
      <c r="AD95" s="3010"/>
      <c r="AE95" s="3011"/>
      <c r="AF95" s="3011"/>
      <c r="AG95" s="3011"/>
      <c r="AH95" s="3011"/>
      <c r="AI95" s="3010"/>
      <c r="AJ95" s="3010"/>
      <c r="AK95" s="3012"/>
      <c r="AL95" s="3013">
        <f t="shared" si="11"/>
        <v>1</v>
      </c>
      <c r="AM95" s="3014"/>
      <c r="AN95" s="3011">
        <v>1</v>
      </c>
      <c r="AO95" s="3011">
        <f t="shared" si="12"/>
        <v>1</v>
      </c>
      <c r="AP95" s="286">
        <f t="shared" si="13"/>
        <v>1</v>
      </c>
      <c r="AQ95" s="208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</row>
    <row r="96" spans="1:77" ht="11.1" customHeight="1" x14ac:dyDescent="0.25">
      <c r="A96" s="2597">
        <v>90</v>
      </c>
      <c r="B96" s="253"/>
      <c r="C96" s="259" t="s">
        <v>67</v>
      </c>
      <c r="D96" s="2846"/>
      <c r="E96" s="2847"/>
      <c r="F96" s="2848"/>
      <c r="G96" s="287"/>
      <c r="H96" s="285"/>
      <c r="I96" s="3019"/>
      <c r="J96" s="3003"/>
      <c r="K96" s="3020"/>
      <c r="L96" s="3020"/>
      <c r="M96" s="3004"/>
      <c r="N96" s="3004"/>
      <c r="O96" s="3004"/>
      <c r="P96" s="3004"/>
      <c r="Q96" s="3004"/>
      <c r="R96" s="3004"/>
      <c r="S96" s="3004"/>
      <c r="T96" s="3004"/>
      <c r="U96" s="3004"/>
      <c r="V96" s="280"/>
      <c r="W96" s="3006"/>
      <c r="X96" s="3018"/>
      <c r="Y96" s="3016"/>
      <c r="Z96" s="262"/>
      <c r="AA96" s="2855"/>
      <c r="AB96" s="288"/>
      <c r="AC96" s="3009">
        <v>1</v>
      </c>
      <c r="AD96" s="3010"/>
      <c r="AE96" s="3011"/>
      <c r="AF96" s="3011"/>
      <c r="AG96" s="3011"/>
      <c r="AH96" s="3011"/>
      <c r="AI96" s="3010"/>
      <c r="AJ96" s="3010"/>
      <c r="AK96" s="3012"/>
      <c r="AL96" s="3013">
        <f t="shared" si="11"/>
        <v>1</v>
      </c>
      <c r="AM96" s="3014"/>
      <c r="AN96" s="3011">
        <v>0</v>
      </c>
      <c r="AO96" s="3011">
        <f t="shared" si="12"/>
        <v>0</v>
      </c>
      <c r="AP96" s="286">
        <f t="shared" si="13"/>
        <v>0</v>
      </c>
      <c r="AQ96" s="208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</row>
    <row r="97" spans="1:77" ht="11.1" customHeight="1" thickBot="1" x14ac:dyDescent="0.3">
      <c r="A97" s="2597">
        <v>91</v>
      </c>
      <c r="B97" s="253"/>
      <c r="C97" s="259" t="s">
        <v>199</v>
      </c>
      <c r="D97" s="2745"/>
      <c r="E97" s="2847"/>
      <c r="F97" s="2848"/>
      <c r="G97" s="287"/>
      <c r="H97" s="292"/>
      <c r="I97" s="3021"/>
      <c r="J97" s="3022"/>
      <c r="K97" s="3023"/>
      <c r="L97" s="3023"/>
      <c r="M97" s="3024"/>
      <c r="N97" s="3024"/>
      <c r="O97" s="3024"/>
      <c r="P97" s="3024"/>
      <c r="Q97" s="3024"/>
      <c r="R97" s="3024"/>
      <c r="S97" s="3024"/>
      <c r="T97" s="3024"/>
      <c r="U97" s="3024"/>
      <c r="V97" s="3025"/>
      <c r="W97" s="3026"/>
      <c r="X97" s="3027"/>
      <c r="Y97" s="3028"/>
      <c r="Z97" s="3029"/>
      <c r="AA97" s="3030"/>
      <c r="AB97" s="3031"/>
      <c r="AC97" s="3032">
        <v>1</v>
      </c>
      <c r="AD97" s="3033"/>
      <c r="AE97" s="3034"/>
      <c r="AF97" s="3034"/>
      <c r="AG97" s="3034"/>
      <c r="AH97" s="3034"/>
      <c r="AI97" s="3033"/>
      <c r="AJ97" s="3033"/>
      <c r="AK97" s="3035"/>
      <c r="AL97" s="3036">
        <f t="shared" si="11"/>
        <v>1</v>
      </c>
      <c r="AM97" s="3037"/>
      <c r="AN97" s="3034">
        <v>0</v>
      </c>
      <c r="AO97" s="3034">
        <f t="shared" si="12"/>
        <v>0</v>
      </c>
      <c r="AP97" s="3038">
        <f t="shared" si="13"/>
        <v>0</v>
      </c>
      <c r="AQ97" s="208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</row>
    <row r="98" spans="1:77" ht="6" customHeight="1" thickTop="1" x14ac:dyDescent="0.25">
      <c r="A98" s="3039"/>
      <c r="C98" s="224"/>
      <c r="D98" s="293"/>
      <c r="E98" s="231"/>
      <c r="F98" s="231"/>
      <c r="G98" s="294"/>
      <c r="H98" s="294"/>
      <c r="I98" s="295"/>
      <c r="J98" s="295"/>
      <c r="K98" s="295"/>
      <c r="L98" s="296"/>
      <c r="M98" s="297"/>
      <c r="N98" s="297"/>
      <c r="O98" s="297"/>
      <c r="P98" s="297"/>
      <c r="Q98" s="297"/>
      <c r="R98" s="297"/>
      <c r="S98" s="298"/>
      <c r="T98" s="298"/>
      <c r="U98" s="298"/>
      <c r="V98" s="299"/>
      <c r="W98" s="300"/>
      <c r="X98" s="300"/>
      <c r="Y98" s="300"/>
      <c r="Z98" s="300"/>
      <c r="AA98" s="301"/>
      <c r="AB98" s="302"/>
      <c r="AC98" s="303"/>
      <c r="AE98" s="304"/>
      <c r="AF98" s="304"/>
      <c r="AG98" s="304"/>
      <c r="AH98" s="304"/>
      <c r="AI98" s="304"/>
      <c r="AJ98" s="304"/>
      <c r="AK98" s="304"/>
      <c r="AM98" s="3040">
        <f>SUM(AM7:AM97)</f>
        <v>88</v>
      </c>
      <c r="AN98" s="305"/>
      <c r="AO98" s="305"/>
      <c r="AP98" s="305"/>
      <c r="AQ98" s="305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8"/>
      <c r="BV98" s="208"/>
      <c r="BW98" s="208"/>
      <c r="BX98" s="208"/>
      <c r="BY98" s="208"/>
    </row>
    <row r="99" spans="1:77" ht="11.1" customHeight="1" x14ac:dyDescent="0.25">
      <c r="C99" s="3701" t="s">
        <v>14</v>
      </c>
      <c r="D99" s="3701"/>
      <c r="E99" s="3701"/>
      <c r="F99" s="3701"/>
      <c r="G99" s="3701"/>
      <c r="H99" s="306"/>
      <c r="I99" s="307">
        <f>COUNTIF(I7:I97,"&gt;=0")</f>
        <v>17</v>
      </c>
      <c r="J99" s="307">
        <f t="shared" ref="J99:U99" si="15">COUNTIF(J7:J97,"&gt;=0")</f>
        <v>15</v>
      </c>
      <c r="K99" s="307">
        <f t="shared" si="15"/>
        <v>16</v>
      </c>
      <c r="L99" s="308">
        <f t="shared" si="15"/>
        <v>16</v>
      </c>
      <c r="M99" s="308">
        <f t="shared" si="15"/>
        <v>13</v>
      </c>
      <c r="N99" s="308">
        <f t="shared" si="15"/>
        <v>17</v>
      </c>
      <c r="O99" s="308">
        <f t="shared" si="15"/>
        <v>16</v>
      </c>
      <c r="P99" s="308">
        <f t="shared" si="15"/>
        <v>16</v>
      </c>
      <c r="Q99" s="308">
        <f t="shared" si="15"/>
        <v>15</v>
      </c>
      <c r="R99" s="308">
        <f t="shared" si="15"/>
        <v>18</v>
      </c>
      <c r="S99" s="308">
        <f t="shared" si="15"/>
        <v>12</v>
      </c>
      <c r="T99" s="308">
        <f t="shared" si="15"/>
        <v>13</v>
      </c>
      <c r="U99" s="308">
        <f t="shared" si="15"/>
        <v>15</v>
      </c>
      <c r="V99" s="3041">
        <f>COUNTIF(V7:V97,"=x")</f>
        <v>18</v>
      </c>
      <c r="W99" s="3702" t="s">
        <v>50</v>
      </c>
      <c r="X99" s="3703"/>
      <c r="Y99" s="3703"/>
      <c r="Z99" s="309"/>
      <c r="AA99" s="310"/>
      <c r="AB99" s="311"/>
      <c r="AC99" s="312"/>
      <c r="AD99" s="312"/>
      <c r="AE99" s="3892" t="s">
        <v>685</v>
      </c>
      <c r="AF99" s="3892"/>
      <c r="AG99" s="3892"/>
      <c r="AH99" s="3892"/>
      <c r="AI99" s="3892"/>
      <c r="AJ99" s="313"/>
      <c r="AK99" s="314"/>
      <c r="AL99" s="315">
        <f>SUM(AL7:AL97)</f>
        <v>1060</v>
      </c>
      <c r="AM99" s="3042">
        <f>COUNTIF(AM7:AM97,"&gt;=0")</f>
        <v>34</v>
      </c>
      <c r="AN99" s="3896" t="s">
        <v>59</v>
      </c>
      <c r="AO99" s="3896"/>
      <c r="AP99" s="3896"/>
      <c r="AQ99" s="3043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/>
      <c r="BW99" s="208"/>
      <c r="BX99" s="208"/>
      <c r="BY99" s="208"/>
    </row>
    <row r="100" spans="1:77" ht="11.1" customHeight="1" x14ac:dyDescent="0.25">
      <c r="C100" s="316"/>
      <c r="D100" s="317"/>
      <c r="E100" s="316"/>
      <c r="S100" s="318"/>
      <c r="U100" s="318"/>
      <c r="W100" s="320">
        <f>SUM(I99:U99)/COUNTIF(I99:U99,"&gt;0")</f>
        <v>15.307692307692308</v>
      </c>
      <c r="X100" s="3726" t="s">
        <v>81</v>
      </c>
      <c r="Y100" s="3726"/>
      <c r="Z100" s="309"/>
      <c r="AA100" s="310"/>
      <c r="AB100" s="321"/>
      <c r="AC100" s="322"/>
      <c r="AE100" s="3893" t="s">
        <v>686</v>
      </c>
      <c r="AF100" s="3893"/>
      <c r="AG100" s="3893"/>
      <c r="AH100" s="3893"/>
      <c r="AI100" s="3893"/>
      <c r="AJ100" s="3044"/>
      <c r="AK100" s="3045"/>
      <c r="AL100" s="3046">
        <f>AVERAGE(AL7:AL97)</f>
        <v>11.648351648351648</v>
      </c>
      <c r="AM100" s="3894"/>
      <c r="AN100" s="3895"/>
      <c r="AO100" s="3895"/>
      <c r="AP100" s="3895"/>
      <c r="AQ100" s="313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</row>
    <row r="101" spans="1:77" ht="11.1" customHeight="1" x14ac:dyDescent="0.25">
      <c r="C101" s="316"/>
      <c r="D101" s="317"/>
      <c r="E101" s="316"/>
      <c r="S101" s="318"/>
      <c r="U101" s="318"/>
      <c r="W101" s="3047"/>
      <c r="X101" s="309"/>
      <c r="Y101" s="309"/>
      <c r="Z101" s="309"/>
      <c r="AA101" s="310"/>
      <c r="AB101" s="321"/>
      <c r="AC101" s="322"/>
      <c r="AE101" s="304"/>
      <c r="AF101" s="314"/>
      <c r="AG101" s="314"/>
      <c r="AH101" s="314"/>
      <c r="AI101" s="314"/>
      <c r="AJ101" s="314"/>
      <c r="AK101" s="314"/>
      <c r="AL101" s="323"/>
      <c r="AM101" s="324"/>
      <c r="AN101" s="324"/>
      <c r="AO101" s="325"/>
      <c r="AP101" s="324"/>
      <c r="AQ101" s="313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</row>
    <row r="102" spans="1:77" ht="11.1" customHeight="1" thickBot="1" x14ac:dyDescent="0.3">
      <c r="C102" s="316"/>
      <c r="D102" s="317"/>
      <c r="E102" s="316"/>
      <c r="S102" s="318"/>
      <c r="U102" s="318"/>
      <c r="W102" s="3047"/>
      <c r="X102" s="309"/>
      <c r="Y102" s="309"/>
      <c r="Z102" s="309"/>
      <c r="AA102" s="310"/>
      <c r="AB102" s="321"/>
      <c r="AC102" s="322"/>
      <c r="AE102" s="304"/>
      <c r="AF102" s="314"/>
      <c r="AG102" s="314"/>
      <c r="AH102" s="314"/>
      <c r="AI102" s="314"/>
      <c r="AJ102" s="314"/>
      <c r="AK102" s="314"/>
      <c r="AL102" s="323"/>
      <c r="AM102" s="324"/>
      <c r="AN102" s="324"/>
      <c r="AO102" s="325"/>
      <c r="AP102" s="324"/>
      <c r="AQ102" s="313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</row>
    <row r="103" spans="1:77" ht="11.1" customHeight="1" thickTop="1" x14ac:dyDescent="0.25">
      <c r="A103" s="3048"/>
      <c r="B103" s="326"/>
      <c r="C103" s="327"/>
      <c r="D103" s="328"/>
      <c r="E103" s="329"/>
      <c r="F103" s="329"/>
      <c r="G103" s="330"/>
      <c r="H103" s="330"/>
      <c r="I103" s="331"/>
      <c r="J103" s="331"/>
      <c r="K103" s="331"/>
      <c r="L103" s="331"/>
      <c r="M103" s="331"/>
      <c r="N103" s="331"/>
      <c r="O103" s="331"/>
      <c r="P103" s="332"/>
      <c r="Q103" s="332"/>
      <c r="R103" s="331"/>
      <c r="S103" s="331"/>
      <c r="T103" s="331"/>
      <c r="U103" s="333"/>
      <c r="V103" s="334"/>
      <c r="W103" s="334"/>
      <c r="X103" s="334"/>
      <c r="Y103" s="326"/>
      <c r="Z103" s="335"/>
      <c r="AA103" s="335"/>
      <c r="AB103" s="335"/>
      <c r="AC103" s="336"/>
      <c r="AD103" s="337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8"/>
      <c r="AP103" s="339"/>
      <c r="AQ103" s="33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</row>
    <row r="104" spans="1:77" ht="11.1" customHeight="1" thickBot="1" x14ac:dyDescent="0.3">
      <c r="E104" s="3670" t="s">
        <v>162</v>
      </c>
      <c r="F104" s="3670"/>
      <c r="G104" s="3670"/>
      <c r="H104" s="3670"/>
      <c r="W104" s="208"/>
      <c r="X104" s="219"/>
      <c r="AB104" s="219"/>
      <c r="AC104" s="219"/>
      <c r="AL104" s="217"/>
      <c r="AM104" s="210"/>
      <c r="AN104" s="217"/>
      <c r="AO104" s="313"/>
      <c r="AP104" s="208"/>
      <c r="AQ104" s="219"/>
      <c r="AR104" s="219"/>
      <c r="AS104" s="219"/>
      <c r="AT104" s="219"/>
      <c r="AU104" s="219"/>
      <c r="AV104" s="219"/>
      <c r="AW104" s="219"/>
      <c r="AX104" s="219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</row>
    <row r="105" spans="1:77" ht="11.1" customHeight="1" x14ac:dyDescent="0.25">
      <c r="E105" s="3670"/>
      <c r="F105" s="3670"/>
      <c r="G105" s="3670"/>
      <c r="H105" s="3670"/>
      <c r="I105" s="340" t="s">
        <v>39</v>
      </c>
      <c r="J105" s="340" t="s">
        <v>38</v>
      </c>
      <c r="K105" s="341" t="s">
        <v>9</v>
      </c>
      <c r="L105" s="340" t="s">
        <v>13</v>
      </c>
      <c r="M105" s="340" t="s">
        <v>12</v>
      </c>
      <c r="N105" s="340" t="s">
        <v>10</v>
      </c>
      <c r="O105" s="340" t="s">
        <v>163</v>
      </c>
      <c r="P105" s="340" t="s">
        <v>164</v>
      </c>
      <c r="Q105" s="340" t="s">
        <v>165</v>
      </c>
      <c r="R105" s="340" t="s">
        <v>166</v>
      </c>
      <c r="S105" s="3049"/>
      <c r="T105" s="3753" t="s">
        <v>79</v>
      </c>
      <c r="U105" s="3754"/>
      <c r="V105" s="3754"/>
      <c r="W105" s="3754"/>
      <c r="X105" s="3754"/>
      <c r="Y105" s="3754"/>
      <c r="Z105" s="3754"/>
      <c r="AA105" s="3754"/>
      <c r="AB105" s="3755"/>
      <c r="AC105" s="342"/>
      <c r="AD105" s="3671" t="s">
        <v>78</v>
      </c>
      <c r="AE105" s="3672"/>
      <c r="AF105" s="3672"/>
      <c r="AG105" s="3672"/>
      <c r="AH105" s="3672"/>
      <c r="AI105" s="3672"/>
      <c r="AJ105" s="3672"/>
      <c r="AK105" s="3672"/>
      <c r="AL105" s="3672"/>
      <c r="AM105" s="3672"/>
      <c r="AN105" s="3673"/>
      <c r="AO105" s="208"/>
      <c r="AP105" s="208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</row>
    <row r="106" spans="1:77" ht="11.1" customHeight="1" thickBot="1" x14ac:dyDescent="0.3">
      <c r="F106" s="3050" t="s">
        <v>4</v>
      </c>
      <c r="G106" s="247"/>
      <c r="I106" s="343">
        <v>11</v>
      </c>
      <c r="J106" s="344">
        <v>12</v>
      </c>
      <c r="K106" s="344">
        <v>14</v>
      </c>
      <c r="L106" s="343">
        <v>15</v>
      </c>
      <c r="M106" s="344">
        <v>16</v>
      </c>
      <c r="N106" s="343">
        <v>17</v>
      </c>
      <c r="O106" s="343">
        <v>18</v>
      </c>
      <c r="P106" s="343">
        <v>19</v>
      </c>
      <c r="Q106" s="343">
        <v>20</v>
      </c>
      <c r="R106" s="343">
        <v>21</v>
      </c>
      <c r="S106" s="3051"/>
      <c r="T106" s="3756"/>
      <c r="U106" s="3757"/>
      <c r="V106" s="3757"/>
      <c r="W106" s="3757"/>
      <c r="X106" s="3757"/>
      <c r="Y106" s="3757"/>
      <c r="Z106" s="3757"/>
      <c r="AA106" s="3757"/>
      <c r="AB106" s="3758"/>
      <c r="AC106" s="342"/>
      <c r="AD106" s="3674"/>
      <c r="AE106" s="3675"/>
      <c r="AF106" s="3675"/>
      <c r="AG106" s="3675"/>
      <c r="AH106" s="3675"/>
      <c r="AI106" s="3675"/>
      <c r="AJ106" s="3675"/>
      <c r="AK106" s="3675"/>
      <c r="AL106" s="3675"/>
      <c r="AM106" s="3675"/>
      <c r="AN106" s="3676"/>
      <c r="AO106" s="208"/>
      <c r="AP106" s="208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</row>
    <row r="107" spans="1:77" ht="11.1" customHeight="1" x14ac:dyDescent="0.25">
      <c r="F107" s="3052" t="s">
        <v>16</v>
      </c>
      <c r="G107" s="247"/>
      <c r="I107" s="345">
        <v>8</v>
      </c>
      <c r="J107" s="3053">
        <v>9</v>
      </c>
      <c r="K107" s="3053">
        <v>11</v>
      </c>
      <c r="L107" s="345">
        <v>12</v>
      </c>
      <c r="M107" s="3053">
        <v>13</v>
      </c>
      <c r="N107" s="345">
        <v>14</v>
      </c>
      <c r="O107" s="345">
        <v>15</v>
      </c>
      <c r="P107" s="345">
        <v>16</v>
      </c>
      <c r="Q107" s="345">
        <v>17</v>
      </c>
      <c r="R107" s="345">
        <v>18</v>
      </c>
      <c r="S107" s="3051"/>
      <c r="T107" s="215"/>
      <c r="U107" s="208"/>
      <c r="V107" s="208"/>
      <c r="W107" s="208"/>
      <c r="Y107" s="208"/>
      <c r="Z107" s="208"/>
      <c r="AA107" s="208"/>
      <c r="AB107" s="346"/>
      <c r="AC107" s="219"/>
      <c r="AM107" s="347"/>
      <c r="AN107" s="217"/>
      <c r="AO107" s="208"/>
      <c r="AP107" s="208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</row>
    <row r="108" spans="1:77" ht="11.1" customHeight="1" x14ac:dyDescent="0.25">
      <c r="F108" s="3050" t="s">
        <v>17</v>
      </c>
      <c r="G108" s="247"/>
      <c r="I108" s="343">
        <v>6</v>
      </c>
      <c r="J108" s="344">
        <v>7</v>
      </c>
      <c r="K108" s="344">
        <v>9</v>
      </c>
      <c r="L108" s="343">
        <v>10</v>
      </c>
      <c r="M108" s="344">
        <v>11</v>
      </c>
      <c r="N108" s="343">
        <v>12</v>
      </c>
      <c r="O108" s="343">
        <v>13</v>
      </c>
      <c r="P108" s="343">
        <v>14</v>
      </c>
      <c r="Q108" s="343">
        <v>15</v>
      </c>
      <c r="R108" s="343">
        <v>16</v>
      </c>
      <c r="S108" s="3051"/>
      <c r="T108" s="3869" t="s">
        <v>225</v>
      </c>
      <c r="U108" s="3870" t="s">
        <v>77</v>
      </c>
      <c r="V108" s="3871"/>
      <c r="W108" s="3871"/>
      <c r="X108" s="3890"/>
      <c r="Y108" s="3617" t="s">
        <v>76</v>
      </c>
      <c r="Z108" s="3618"/>
      <c r="AA108" s="3618"/>
      <c r="AB108" s="3619"/>
      <c r="AC108" s="348"/>
      <c r="AD108" s="3607" t="s">
        <v>4</v>
      </c>
      <c r="AE108" s="3608"/>
      <c r="AF108" s="3593" t="s">
        <v>750</v>
      </c>
      <c r="AG108" s="3594"/>
      <c r="AH108" s="3594"/>
      <c r="AI108" s="3594"/>
      <c r="AJ108" s="3594"/>
      <c r="AK108" s="3594"/>
      <c r="AL108" s="3594"/>
      <c r="AM108" s="3594"/>
      <c r="AN108" s="3595"/>
      <c r="AO108" s="208"/>
      <c r="AP108" s="208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</row>
    <row r="109" spans="1:77" ht="11.1" customHeight="1" x14ac:dyDescent="0.25">
      <c r="F109" s="3052" t="s">
        <v>18</v>
      </c>
      <c r="G109" s="247"/>
      <c r="I109" s="345">
        <v>4</v>
      </c>
      <c r="J109" s="3053">
        <v>5</v>
      </c>
      <c r="K109" s="3053">
        <v>7</v>
      </c>
      <c r="L109" s="345">
        <v>8</v>
      </c>
      <c r="M109" s="3053">
        <v>9</v>
      </c>
      <c r="N109" s="345">
        <v>10</v>
      </c>
      <c r="O109" s="345">
        <v>11</v>
      </c>
      <c r="P109" s="345">
        <v>12</v>
      </c>
      <c r="Q109" s="345">
        <v>13</v>
      </c>
      <c r="R109" s="345">
        <v>14</v>
      </c>
      <c r="S109" s="3051"/>
      <c r="T109" s="3869"/>
      <c r="U109" s="3872"/>
      <c r="V109" s="3873"/>
      <c r="W109" s="3873"/>
      <c r="X109" s="3891"/>
      <c r="Y109" s="3623"/>
      <c r="Z109" s="3624"/>
      <c r="AA109" s="3624"/>
      <c r="AB109" s="3625"/>
      <c r="AC109" s="348"/>
      <c r="AD109" s="3609"/>
      <c r="AE109" s="3610"/>
      <c r="AF109" s="3596"/>
      <c r="AG109" s="3597"/>
      <c r="AH109" s="3597"/>
      <c r="AI109" s="3597"/>
      <c r="AJ109" s="3597"/>
      <c r="AK109" s="3597"/>
      <c r="AL109" s="3597"/>
      <c r="AM109" s="3597"/>
      <c r="AN109" s="3598"/>
      <c r="AO109" s="208"/>
      <c r="AP109" s="208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</row>
    <row r="110" spans="1:77" ht="11.1" customHeight="1" x14ac:dyDescent="0.25">
      <c r="F110" s="3050" t="s">
        <v>19</v>
      </c>
      <c r="G110" s="247"/>
      <c r="I110" s="343">
        <v>3</v>
      </c>
      <c r="J110" s="344">
        <v>4</v>
      </c>
      <c r="K110" s="344">
        <v>6</v>
      </c>
      <c r="L110" s="343">
        <v>7</v>
      </c>
      <c r="M110" s="344">
        <v>8</v>
      </c>
      <c r="N110" s="343">
        <v>9</v>
      </c>
      <c r="O110" s="343">
        <v>10</v>
      </c>
      <c r="P110" s="343">
        <v>11</v>
      </c>
      <c r="Q110" s="343">
        <v>12</v>
      </c>
      <c r="R110" s="343">
        <v>13</v>
      </c>
      <c r="S110" s="3051"/>
      <c r="T110" s="3669">
        <v>1</v>
      </c>
      <c r="U110" s="3862" t="s">
        <v>75</v>
      </c>
      <c r="V110" s="3863"/>
      <c r="W110" s="3863"/>
      <c r="X110" s="3888"/>
      <c r="Y110" s="3645" t="s">
        <v>74</v>
      </c>
      <c r="Z110" s="3646"/>
      <c r="AA110" s="3646"/>
      <c r="AB110" s="3647"/>
      <c r="AC110" s="349"/>
      <c r="AD110" s="3607" t="s">
        <v>16</v>
      </c>
      <c r="AE110" s="3608"/>
      <c r="AF110" s="3593" t="s">
        <v>751</v>
      </c>
      <c r="AG110" s="3594"/>
      <c r="AH110" s="3594"/>
      <c r="AI110" s="3594"/>
      <c r="AJ110" s="3594"/>
      <c r="AK110" s="3594"/>
      <c r="AL110" s="3594"/>
      <c r="AM110" s="3594"/>
      <c r="AN110" s="3595"/>
      <c r="AO110" s="208"/>
      <c r="AP110" s="208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</row>
    <row r="111" spans="1:77" ht="11.1" customHeight="1" x14ac:dyDescent="0.25">
      <c r="F111" s="3052" t="s">
        <v>20</v>
      </c>
      <c r="G111" s="247"/>
      <c r="I111" s="345">
        <v>2</v>
      </c>
      <c r="J111" s="3053">
        <v>3</v>
      </c>
      <c r="K111" s="3053">
        <v>5</v>
      </c>
      <c r="L111" s="345">
        <v>6</v>
      </c>
      <c r="M111" s="3053">
        <v>7</v>
      </c>
      <c r="N111" s="345">
        <v>8</v>
      </c>
      <c r="O111" s="345">
        <v>9</v>
      </c>
      <c r="P111" s="343">
        <v>10</v>
      </c>
      <c r="Q111" s="345">
        <v>11</v>
      </c>
      <c r="R111" s="345">
        <v>12</v>
      </c>
      <c r="S111" s="3051"/>
      <c r="T111" s="3669"/>
      <c r="U111" s="3864"/>
      <c r="V111" s="3865"/>
      <c r="W111" s="3865"/>
      <c r="X111" s="3889"/>
      <c r="Y111" s="3648"/>
      <c r="Z111" s="3649"/>
      <c r="AA111" s="3649"/>
      <c r="AB111" s="3650"/>
      <c r="AC111" s="349"/>
      <c r="AD111" s="3609"/>
      <c r="AE111" s="3610"/>
      <c r="AF111" s="3596"/>
      <c r="AG111" s="3597"/>
      <c r="AH111" s="3597"/>
      <c r="AI111" s="3597"/>
      <c r="AJ111" s="3597"/>
      <c r="AK111" s="3597"/>
      <c r="AL111" s="3597"/>
      <c r="AM111" s="3597"/>
      <c r="AN111" s="3598"/>
      <c r="AO111" s="208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</row>
    <row r="112" spans="1:77" ht="11.1" customHeight="1" x14ac:dyDescent="0.25">
      <c r="F112" s="3050" t="s">
        <v>21</v>
      </c>
      <c r="G112" s="247"/>
      <c r="I112" s="343">
        <v>1</v>
      </c>
      <c r="J112" s="344">
        <v>2</v>
      </c>
      <c r="K112" s="344">
        <v>4</v>
      </c>
      <c r="L112" s="343">
        <v>5</v>
      </c>
      <c r="M112" s="344">
        <v>6</v>
      </c>
      <c r="N112" s="343">
        <v>7</v>
      </c>
      <c r="O112" s="343">
        <v>8</v>
      </c>
      <c r="P112" s="345">
        <v>9</v>
      </c>
      <c r="Q112" s="343">
        <v>10</v>
      </c>
      <c r="R112" s="343">
        <v>11</v>
      </c>
      <c r="S112" s="3051"/>
      <c r="T112" s="3669">
        <v>2</v>
      </c>
      <c r="U112" s="3862" t="s">
        <v>73</v>
      </c>
      <c r="V112" s="3863"/>
      <c r="W112" s="3863"/>
      <c r="X112" s="3888"/>
      <c r="Y112" s="3645" t="s">
        <v>72</v>
      </c>
      <c r="Z112" s="3646"/>
      <c r="AA112" s="3646"/>
      <c r="AB112" s="3647"/>
      <c r="AC112" s="349"/>
      <c r="AD112" s="3607" t="s">
        <v>17</v>
      </c>
      <c r="AE112" s="3608"/>
      <c r="AF112" s="3593" t="s">
        <v>752</v>
      </c>
      <c r="AG112" s="3594"/>
      <c r="AH112" s="3594"/>
      <c r="AI112" s="3594"/>
      <c r="AJ112" s="3594"/>
      <c r="AK112" s="3594"/>
      <c r="AL112" s="3594"/>
      <c r="AM112" s="3594"/>
      <c r="AN112" s="3595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</row>
    <row r="113" spans="6:77" ht="11.1" customHeight="1" x14ac:dyDescent="0.25">
      <c r="F113" s="3052" t="s">
        <v>41</v>
      </c>
      <c r="G113" s="247"/>
      <c r="I113" s="345">
        <v>0</v>
      </c>
      <c r="J113" s="3053">
        <v>1</v>
      </c>
      <c r="K113" s="3053">
        <v>3</v>
      </c>
      <c r="L113" s="345">
        <v>4</v>
      </c>
      <c r="M113" s="3053">
        <v>5</v>
      </c>
      <c r="N113" s="345">
        <v>6</v>
      </c>
      <c r="O113" s="343">
        <v>7</v>
      </c>
      <c r="P113" s="343">
        <v>8</v>
      </c>
      <c r="Q113" s="345">
        <v>9</v>
      </c>
      <c r="R113" s="343">
        <v>10</v>
      </c>
      <c r="S113" s="3051"/>
      <c r="T113" s="3669"/>
      <c r="U113" s="3864"/>
      <c r="V113" s="3865"/>
      <c r="W113" s="3865"/>
      <c r="X113" s="3889"/>
      <c r="Y113" s="3648"/>
      <c r="Z113" s="3649"/>
      <c r="AA113" s="3649"/>
      <c r="AB113" s="3650"/>
      <c r="AC113" s="349"/>
      <c r="AD113" s="3609"/>
      <c r="AE113" s="3610"/>
      <c r="AF113" s="3596"/>
      <c r="AG113" s="3597"/>
      <c r="AH113" s="3597"/>
      <c r="AI113" s="3597"/>
      <c r="AJ113" s="3597"/>
      <c r="AK113" s="3597"/>
      <c r="AL113" s="3597"/>
      <c r="AM113" s="3597"/>
      <c r="AN113" s="3598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</row>
    <row r="114" spans="6:77" ht="11.1" customHeight="1" x14ac:dyDescent="0.25">
      <c r="F114" s="3050" t="s">
        <v>22</v>
      </c>
      <c r="G114" s="247"/>
      <c r="I114" s="343" t="s">
        <v>0</v>
      </c>
      <c r="J114" s="344">
        <v>0</v>
      </c>
      <c r="K114" s="344">
        <v>2</v>
      </c>
      <c r="L114" s="343">
        <v>3</v>
      </c>
      <c r="M114" s="344">
        <v>4</v>
      </c>
      <c r="N114" s="343">
        <v>5</v>
      </c>
      <c r="O114" s="345">
        <v>6</v>
      </c>
      <c r="P114" s="343">
        <v>7</v>
      </c>
      <c r="Q114" s="343">
        <v>8</v>
      </c>
      <c r="R114" s="345">
        <v>9</v>
      </c>
      <c r="S114" s="3051"/>
      <c r="T114" s="3669">
        <v>3</v>
      </c>
      <c r="U114" s="3862" t="s">
        <v>70</v>
      </c>
      <c r="V114" s="3863"/>
      <c r="W114" s="3863"/>
      <c r="X114" s="3888"/>
      <c r="Y114" s="3645" t="s">
        <v>71</v>
      </c>
      <c r="Z114" s="3646"/>
      <c r="AA114" s="3646"/>
      <c r="AB114" s="3647"/>
      <c r="AC114" s="349"/>
      <c r="AD114" s="3607" t="s">
        <v>19</v>
      </c>
      <c r="AE114" s="3608"/>
      <c r="AF114" s="3593" t="s">
        <v>753</v>
      </c>
      <c r="AG114" s="3594"/>
      <c r="AH114" s="3594"/>
      <c r="AI114" s="3594"/>
      <c r="AJ114" s="3594"/>
      <c r="AK114" s="3594"/>
      <c r="AL114" s="3594"/>
      <c r="AM114" s="3594"/>
      <c r="AN114" s="3595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</row>
    <row r="115" spans="6:77" ht="11.1" customHeight="1" x14ac:dyDescent="0.25">
      <c r="F115" s="3052" t="s">
        <v>23</v>
      </c>
      <c r="G115" s="247"/>
      <c r="I115" s="345" t="s">
        <v>0</v>
      </c>
      <c r="J115" s="3053" t="s">
        <v>0</v>
      </c>
      <c r="K115" s="3053">
        <v>1</v>
      </c>
      <c r="L115" s="345">
        <v>2</v>
      </c>
      <c r="M115" s="3053">
        <v>3</v>
      </c>
      <c r="N115" s="345">
        <v>4</v>
      </c>
      <c r="O115" s="343">
        <v>5</v>
      </c>
      <c r="P115" s="345">
        <v>6</v>
      </c>
      <c r="Q115" s="343">
        <v>7</v>
      </c>
      <c r="R115" s="343">
        <v>8</v>
      </c>
      <c r="S115" s="3051"/>
      <c r="T115" s="3669"/>
      <c r="U115" s="3864"/>
      <c r="V115" s="3865"/>
      <c r="W115" s="3865"/>
      <c r="X115" s="3889"/>
      <c r="Y115" s="3648"/>
      <c r="Z115" s="3649"/>
      <c r="AA115" s="3649"/>
      <c r="AB115" s="3650"/>
      <c r="AC115" s="349"/>
      <c r="AD115" s="3609"/>
      <c r="AE115" s="3610"/>
      <c r="AF115" s="3596"/>
      <c r="AG115" s="3597"/>
      <c r="AH115" s="3597"/>
      <c r="AI115" s="3597"/>
      <c r="AJ115" s="3597"/>
      <c r="AK115" s="3597"/>
      <c r="AL115" s="3597"/>
      <c r="AM115" s="3597"/>
      <c r="AN115" s="3598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</row>
    <row r="116" spans="6:77" ht="11.1" customHeight="1" x14ac:dyDescent="0.25">
      <c r="F116" s="3050" t="s">
        <v>24</v>
      </c>
      <c r="G116" s="247"/>
      <c r="I116" s="343" t="s">
        <v>0</v>
      </c>
      <c r="J116" s="344" t="s">
        <v>0</v>
      </c>
      <c r="K116" s="344">
        <v>0</v>
      </c>
      <c r="L116" s="343">
        <v>1</v>
      </c>
      <c r="M116" s="344">
        <v>2</v>
      </c>
      <c r="N116" s="343">
        <v>3</v>
      </c>
      <c r="O116" s="345">
        <v>4</v>
      </c>
      <c r="P116" s="343">
        <v>5</v>
      </c>
      <c r="Q116" s="345">
        <v>6</v>
      </c>
      <c r="R116" s="343">
        <v>7</v>
      </c>
      <c r="S116" s="3051"/>
      <c r="T116" s="3669">
        <v>4</v>
      </c>
      <c r="U116" s="3862" t="s">
        <v>69</v>
      </c>
      <c r="V116" s="3863"/>
      <c r="W116" s="3863"/>
      <c r="X116" s="3888"/>
      <c r="Y116" s="3645" t="s">
        <v>68</v>
      </c>
      <c r="Z116" s="3646"/>
      <c r="AA116" s="3646"/>
      <c r="AB116" s="3647"/>
      <c r="AC116" s="349"/>
      <c r="AD116" s="3607" t="s">
        <v>21</v>
      </c>
      <c r="AE116" s="3608"/>
      <c r="AF116" s="3593" t="s">
        <v>754</v>
      </c>
      <c r="AG116" s="3594"/>
      <c r="AH116" s="3594"/>
      <c r="AI116" s="3594"/>
      <c r="AJ116" s="3594"/>
      <c r="AK116" s="3594"/>
      <c r="AL116" s="3594"/>
      <c r="AM116" s="3594"/>
      <c r="AN116" s="3595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</row>
    <row r="117" spans="6:77" ht="11.1" customHeight="1" x14ac:dyDescent="0.25">
      <c r="F117" s="3052" t="s">
        <v>29</v>
      </c>
      <c r="G117" s="247"/>
      <c r="I117" s="345" t="s">
        <v>0</v>
      </c>
      <c r="J117" s="3053" t="s">
        <v>0</v>
      </c>
      <c r="K117" s="3053" t="s">
        <v>0</v>
      </c>
      <c r="L117" s="345">
        <v>0</v>
      </c>
      <c r="M117" s="3053">
        <v>1</v>
      </c>
      <c r="N117" s="345">
        <v>2</v>
      </c>
      <c r="O117" s="343">
        <v>3</v>
      </c>
      <c r="P117" s="345">
        <v>4</v>
      </c>
      <c r="Q117" s="343">
        <v>5</v>
      </c>
      <c r="R117" s="345">
        <v>6</v>
      </c>
      <c r="S117" s="3051"/>
      <c r="T117" s="3669"/>
      <c r="U117" s="3864"/>
      <c r="V117" s="3865"/>
      <c r="W117" s="3865"/>
      <c r="X117" s="3889"/>
      <c r="Y117" s="3648"/>
      <c r="Z117" s="3649"/>
      <c r="AA117" s="3649"/>
      <c r="AB117" s="3650"/>
      <c r="AC117" s="349"/>
      <c r="AD117" s="3609"/>
      <c r="AE117" s="3610"/>
      <c r="AF117" s="3596"/>
      <c r="AG117" s="3597"/>
      <c r="AH117" s="3597"/>
      <c r="AI117" s="3597"/>
      <c r="AJ117" s="3597"/>
      <c r="AK117" s="3597"/>
      <c r="AL117" s="3597"/>
      <c r="AM117" s="3597"/>
      <c r="AN117" s="3598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</row>
    <row r="118" spans="6:77" ht="11.1" customHeight="1" x14ac:dyDescent="0.25">
      <c r="F118" s="3050" t="s">
        <v>30</v>
      </c>
      <c r="G118" s="247"/>
      <c r="I118" s="343" t="s">
        <v>0</v>
      </c>
      <c r="J118" s="344" t="s">
        <v>0</v>
      </c>
      <c r="K118" s="344" t="s">
        <v>0</v>
      </c>
      <c r="L118" s="343" t="s">
        <v>0</v>
      </c>
      <c r="M118" s="344">
        <v>0</v>
      </c>
      <c r="N118" s="343">
        <v>1</v>
      </c>
      <c r="O118" s="345">
        <v>2</v>
      </c>
      <c r="P118" s="343">
        <v>3</v>
      </c>
      <c r="Q118" s="345">
        <v>4</v>
      </c>
      <c r="R118" s="343">
        <v>5</v>
      </c>
      <c r="S118" s="3051"/>
      <c r="T118" s="3669">
        <v>5</v>
      </c>
      <c r="U118" s="3862" t="s">
        <v>84</v>
      </c>
      <c r="V118" s="3863"/>
      <c r="W118" s="3863"/>
      <c r="X118" s="3888"/>
      <c r="Y118" s="3645" t="s">
        <v>85</v>
      </c>
      <c r="Z118" s="3646"/>
      <c r="AA118" s="3646"/>
      <c r="AB118" s="3647"/>
      <c r="AC118" s="349"/>
      <c r="AD118" s="3607" t="s">
        <v>23</v>
      </c>
      <c r="AE118" s="3608"/>
      <c r="AF118" s="3054"/>
      <c r="AG118" s="3603">
        <f>COUNTIF(AM$7:AM$97,"=3")</f>
        <v>2</v>
      </c>
      <c r="AH118" s="1641"/>
      <c r="AI118" s="3929" t="s">
        <v>110</v>
      </c>
      <c r="AJ118" s="3929"/>
      <c r="AK118" s="3929"/>
      <c r="AL118" s="3929"/>
      <c r="AM118" s="3929"/>
      <c r="AN118" s="3930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</row>
    <row r="119" spans="6:77" ht="11.1" customHeight="1" x14ac:dyDescent="0.25">
      <c r="F119" s="3050" t="s">
        <v>33</v>
      </c>
      <c r="G119" s="247"/>
      <c r="I119" s="343" t="s">
        <v>0</v>
      </c>
      <c r="J119" s="344" t="s">
        <v>0</v>
      </c>
      <c r="K119" s="344" t="s">
        <v>0</v>
      </c>
      <c r="L119" s="343" t="s">
        <v>0</v>
      </c>
      <c r="M119" s="344" t="s">
        <v>0</v>
      </c>
      <c r="N119" s="343">
        <v>0</v>
      </c>
      <c r="O119" s="343">
        <v>1</v>
      </c>
      <c r="P119" s="345">
        <v>2</v>
      </c>
      <c r="Q119" s="343">
        <v>3</v>
      </c>
      <c r="R119" s="345">
        <v>4</v>
      </c>
      <c r="S119" s="3051"/>
      <c r="T119" s="3669"/>
      <c r="U119" s="3864"/>
      <c r="V119" s="3865"/>
      <c r="W119" s="3865"/>
      <c r="X119" s="3889"/>
      <c r="Y119" s="3648"/>
      <c r="Z119" s="3649"/>
      <c r="AA119" s="3649"/>
      <c r="AB119" s="3650"/>
      <c r="AC119" s="349"/>
      <c r="AD119" s="3609"/>
      <c r="AE119" s="3610"/>
      <c r="AF119" s="3055"/>
      <c r="AG119" s="3605"/>
      <c r="AH119" s="1642"/>
      <c r="AI119" s="3931"/>
      <c r="AJ119" s="3931"/>
      <c r="AK119" s="3931"/>
      <c r="AL119" s="3931"/>
      <c r="AM119" s="3931"/>
      <c r="AN119" s="3932"/>
      <c r="AO119" s="208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</row>
    <row r="120" spans="6:77" ht="11.1" customHeight="1" x14ac:dyDescent="0.25">
      <c r="F120" s="3050" t="s">
        <v>56</v>
      </c>
      <c r="I120" s="343" t="s">
        <v>0</v>
      </c>
      <c r="J120" s="344" t="s">
        <v>0</v>
      </c>
      <c r="K120" s="344" t="s">
        <v>0</v>
      </c>
      <c r="L120" s="343" t="s">
        <v>0</v>
      </c>
      <c r="M120" s="344" t="s">
        <v>0</v>
      </c>
      <c r="N120" s="344" t="s">
        <v>0</v>
      </c>
      <c r="O120" s="343">
        <v>0</v>
      </c>
      <c r="P120" s="343">
        <v>1</v>
      </c>
      <c r="Q120" s="345">
        <v>2</v>
      </c>
      <c r="R120" s="343">
        <v>3</v>
      </c>
      <c r="S120" s="3051"/>
      <c r="T120" s="3669">
        <v>6</v>
      </c>
      <c r="U120" s="3862" t="s">
        <v>122</v>
      </c>
      <c r="V120" s="3863"/>
      <c r="W120" s="3863"/>
      <c r="X120" s="3888"/>
      <c r="Y120" s="3645" t="s">
        <v>121</v>
      </c>
      <c r="Z120" s="3646"/>
      <c r="AA120" s="3646"/>
      <c r="AB120" s="3647"/>
      <c r="AC120" s="349"/>
      <c r="AD120" s="3607" t="s">
        <v>29</v>
      </c>
      <c r="AE120" s="3608"/>
      <c r="AF120" s="3054"/>
      <c r="AG120" s="3603">
        <f>COUNTIF(AM$7:AM$97,"=2")</f>
        <v>3</v>
      </c>
      <c r="AH120" s="1641"/>
      <c r="AI120" s="3929" t="s">
        <v>111</v>
      </c>
      <c r="AJ120" s="3929"/>
      <c r="AK120" s="3929"/>
      <c r="AL120" s="3929"/>
      <c r="AM120" s="3929"/>
      <c r="AN120" s="3930"/>
      <c r="AO120" s="208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</row>
    <row r="121" spans="6:77" ht="11.1" customHeight="1" x14ac:dyDescent="0.25">
      <c r="F121" s="3050" t="s">
        <v>48</v>
      </c>
      <c r="I121" s="343" t="s">
        <v>0</v>
      </c>
      <c r="J121" s="344" t="s">
        <v>0</v>
      </c>
      <c r="K121" s="344" t="s">
        <v>0</v>
      </c>
      <c r="L121" s="343" t="s">
        <v>0</v>
      </c>
      <c r="M121" s="344" t="s">
        <v>0</v>
      </c>
      <c r="N121" s="344" t="s">
        <v>0</v>
      </c>
      <c r="O121" s="344" t="s">
        <v>0</v>
      </c>
      <c r="P121" s="343">
        <v>0</v>
      </c>
      <c r="Q121" s="343">
        <v>1</v>
      </c>
      <c r="R121" s="345">
        <v>2</v>
      </c>
      <c r="S121" s="3051"/>
      <c r="T121" s="3669"/>
      <c r="U121" s="3864"/>
      <c r="V121" s="3865"/>
      <c r="W121" s="3865"/>
      <c r="X121" s="3889"/>
      <c r="Y121" s="3648"/>
      <c r="Z121" s="3649"/>
      <c r="AA121" s="3649"/>
      <c r="AB121" s="3650"/>
      <c r="AC121" s="349"/>
      <c r="AD121" s="3609"/>
      <c r="AE121" s="3610"/>
      <c r="AF121" s="3055"/>
      <c r="AG121" s="3605"/>
      <c r="AH121" s="1642"/>
      <c r="AI121" s="3931"/>
      <c r="AJ121" s="3931"/>
      <c r="AK121" s="3931"/>
      <c r="AL121" s="3931"/>
      <c r="AM121" s="3931"/>
      <c r="AN121" s="3932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</row>
    <row r="122" spans="6:77" ht="11.1" customHeight="1" x14ac:dyDescent="0.25">
      <c r="F122" s="3050" t="s">
        <v>62</v>
      </c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4" t="s">
        <v>0</v>
      </c>
      <c r="O122" s="344" t="s">
        <v>0</v>
      </c>
      <c r="P122" s="344" t="s">
        <v>0</v>
      </c>
      <c r="Q122" s="343">
        <v>0</v>
      </c>
      <c r="R122" s="343">
        <v>1</v>
      </c>
      <c r="S122" s="3051"/>
      <c r="T122" s="3669">
        <v>7</v>
      </c>
      <c r="U122" s="3862" t="s">
        <v>176</v>
      </c>
      <c r="V122" s="3863"/>
      <c r="W122" s="3863"/>
      <c r="X122" s="3888"/>
      <c r="Y122" s="3645" t="s">
        <v>180</v>
      </c>
      <c r="Z122" s="3646"/>
      <c r="AA122" s="3646"/>
      <c r="AB122" s="3647"/>
      <c r="AC122" s="349"/>
      <c r="AD122" s="3607" t="s">
        <v>56</v>
      </c>
      <c r="AE122" s="3608"/>
      <c r="AF122" s="3054"/>
      <c r="AG122" s="3603">
        <f>COUNTIF(AM$7:AM$97,"=1")</f>
        <v>19</v>
      </c>
      <c r="AH122" s="1641"/>
      <c r="AI122" s="3929" t="s">
        <v>642</v>
      </c>
      <c r="AJ122" s="3929"/>
      <c r="AK122" s="3929"/>
      <c r="AL122" s="3929"/>
      <c r="AM122" s="3929"/>
      <c r="AN122" s="3930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</row>
    <row r="123" spans="6:77" ht="11.1" customHeight="1" x14ac:dyDescent="0.25">
      <c r="F123" s="3050" t="s">
        <v>130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4" t="s">
        <v>0</v>
      </c>
      <c r="P123" s="344" t="s">
        <v>0</v>
      </c>
      <c r="Q123" s="344" t="s">
        <v>0</v>
      </c>
      <c r="R123" s="343">
        <v>0</v>
      </c>
      <c r="S123" s="3051"/>
      <c r="T123" s="3669"/>
      <c r="U123" s="3864"/>
      <c r="V123" s="3865"/>
      <c r="W123" s="3865"/>
      <c r="X123" s="3889"/>
      <c r="Y123" s="3648"/>
      <c r="Z123" s="3649"/>
      <c r="AA123" s="3649"/>
      <c r="AB123" s="3650"/>
      <c r="AC123" s="349"/>
      <c r="AD123" s="3609"/>
      <c r="AE123" s="3610"/>
      <c r="AF123" s="3055"/>
      <c r="AG123" s="3605"/>
      <c r="AH123" s="1642"/>
      <c r="AI123" s="3931"/>
      <c r="AJ123" s="3931"/>
      <c r="AK123" s="3931"/>
      <c r="AL123" s="3931"/>
      <c r="AM123" s="3931"/>
      <c r="AN123" s="3932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</row>
    <row r="124" spans="6:77" ht="11.1" customHeight="1" x14ac:dyDescent="0.25">
      <c r="F124" s="3056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669">
        <v>8</v>
      </c>
      <c r="U124" s="3862" t="s">
        <v>216</v>
      </c>
      <c r="V124" s="3863"/>
      <c r="W124" s="3863"/>
      <c r="X124" s="3888"/>
      <c r="Y124" s="3645" t="s">
        <v>217</v>
      </c>
      <c r="Z124" s="3646"/>
      <c r="AA124" s="3646"/>
      <c r="AB124" s="3647"/>
      <c r="AC124" s="349"/>
      <c r="AM124" s="347"/>
      <c r="AN124" s="217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</row>
    <row r="125" spans="6:77" ht="11.1" customHeight="1" x14ac:dyDescent="0.25">
      <c r="F125" s="3057" t="s">
        <v>728</v>
      </c>
      <c r="G125" s="351"/>
      <c r="H125" s="208"/>
      <c r="Q125" s="318"/>
      <c r="R125" s="318"/>
      <c r="T125" s="3669"/>
      <c r="U125" s="3864"/>
      <c r="V125" s="3865"/>
      <c r="W125" s="3865"/>
      <c r="X125" s="3889"/>
      <c r="Y125" s="3648"/>
      <c r="Z125" s="3649"/>
      <c r="AA125" s="3649"/>
      <c r="AB125" s="3650"/>
      <c r="AC125" s="349"/>
      <c r="AD125" s="218"/>
      <c r="AE125" s="218"/>
      <c r="AF125" s="218"/>
      <c r="AG125" s="221"/>
      <c r="AH125" s="221"/>
      <c r="AI125" s="221"/>
      <c r="AJ125" s="221"/>
      <c r="AW125" s="208"/>
      <c r="AX125" s="208"/>
      <c r="AY125" s="208"/>
      <c r="AZ125" s="208"/>
      <c r="BA125" s="208"/>
      <c r="BB125" s="219"/>
      <c r="BC125" s="219"/>
      <c r="BD125" s="219"/>
      <c r="BE125" s="219"/>
      <c r="BF125" s="219"/>
      <c r="BW125" s="208"/>
      <c r="BX125" s="208"/>
      <c r="BY125" s="208"/>
    </row>
    <row r="126" spans="6:77" ht="11.1" customHeight="1" x14ac:dyDescent="0.25">
      <c r="F126" s="3058"/>
      <c r="G126" s="352"/>
      <c r="H126" s="352"/>
      <c r="I126" s="3657" t="s">
        <v>755</v>
      </c>
      <c r="J126" s="3657"/>
      <c r="K126" s="3657"/>
      <c r="L126" s="3657"/>
      <c r="M126" s="3657"/>
      <c r="N126" s="3657"/>
      <c r="O126" s="3657"/>
      <c r="P126" s="3658"/>
      <c r="R126" s="318"/>
      <c r="T126" s="3669">
        <v>9</v>
      </c>
      <c r="U126" s="3862" t="s">
        <v>268</v>
      </c>
      <c r="V126" s="3863"/>
      <c r="W126" s="3863"/>
      <c r="X126" s="3888"/>
      <c r="Y126" s="3645" t="s">
        <v>756</v>
      </c>
      <c r="Z126" s="3646"/>
      <c r="AA126" s="3646"/>
      <c r="AB126" s="3647"/>
      <c r="AC126" s="217"/>
      <c r="AD126" s="218"/>
      <c r="AE126" s="218"/>
      <c r="AF126" s="218"/>
      <c r="AG126" s="221"/>
      <c r="AH126" s="221"/>
      <c r="AI126" s="221"/>
      <c r="AJ126" s="221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W126" s="208"/>
      <c r="BX126" s="208"/>
      <c r="BY126" s="208"/>
    </row>
    <row r="127" spans="6:77" ht="11.1" customHeight="1" x14ac:dyDescent="0.25">
      <c r="F127" s="3059"/>
      <c r="G127" s="353"/>
      <c r="H127" s="353"/>
      <c r="I127" s="3659"/>
      <c r="J127" s="3659"/>
      <c r="K127" s="3659"/>
      <c r="L127" s="3659"/>
      <c r="M127" s="3659"/>
      <c r="N127" s="3659"/>
      <c r="O127" s="3659"/>
      <c r="P127" s="3660"/>
      <c r="R127" s="318"/>
      <c r="T127" s="3669"/>
      <c r="U127" s="3864"/>
      <c r="V127" s="3865"/>
      <c r="W127" s="3865"/>
      <c r="X127" s="3889"/>
      <c r="Y127" s="3648"/>
      <c r="Z127" s="3649"/>
      <c r="AA127" s="3649"/>
      <c r="AB127" s="3650"/>
      <c r="AI127" s="221"/>
      <c r="AJ127" s="221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W127" s="208"/>
      <c r="BX127" s="208"/>
      <c r="BY127" s="208"/>
    </row>
    <row r="128" spans="6:77" ht="11.1" customHeight="1" x14ac:dyDescent="0.25">
      <c r="F128" s="3060"/>
      <c r="G128" s="354"/>
      <c r="H128" s="354"/>
      <c r="I128" s="3661"/>
      <c r="J128" s="3661"/>
      <c r="K128" s="3661"/>
      <c r="L128" s="3661"/>
      <c r="M128" s="3661"/>
      <c r="N128" s="3661"/>
      <c r="O128" s="3661"/>
      <c r="P128" s="3662"/>
      <c r="R128" s="318"/>
      <c r="AI128" s="221"/>
      <c r="AJ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V128" s="208"/>
      <c r="BW128" s="208"/>
      <c r="BX128" s="208"/>
      <c r="BY128" s="208"/>
    </row>
    <row r="129" spans="3:77" ht="11.1" customHeight="1" x14ac:dyDescent="0.25">
      <c r="F129" s="3061"/>
      <c r="G129" s="254"/>
      <c r="H129" s="254"/>
      <c r="I129" s="356"/>
      <c r="J129" s="356"/>
      <c r="K129" s="356"/>
      <c r="L129" s="356"/>
      <c r="M129" s="356"/>
      <c r="N129" s="356"/>
      <c r="O129" s="356"/>
      <c r="P129" s="356"/>
      <c r="R129" s="318"/>
      <c r="S129" s="318"/>
      <c r="T129" s="3663" t="s">
        <v>183</v>
      </c>
      <c r="U129" s="3664"/>
      <c r="V129" s="3664"/>
      <c r="W129" s="3664"/>
      <c r="X129" s="3664"/>
      <c r="Y129" s="3664"/>
      <c r="Z129" s="3664"/>
      <c r="AA129" s="3664"/>
      <c r="AB129" s="3664"/>
      <c r="AC129" s="3664"/>
      <c r="AD129" s="3664"/>
      <c r="AE129" s="3664"/>
      <c r="AF129" s="3664"/>
      <c r="AG129" s="3665"/>
      <c r="AI129" s="221"/>
      <c r="AJ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W129" s="208"/>
      <c r="BX129" s="208"/>
      <c r="BY129" s="208"/>
    </row>
    <row r="130" spans="3:77" ht="11.1" customHeight="1" x14ac:dyDescent="0.25">
      <c r="F130" s="3062"/>
      <c r="G130" s="352"/>
      <c r="H130" s="352"/>
      <c r="I130" s="3657" t="s">
        <v>730</v>
      </c>
      <c r="J130" s="3657"/>
      <c r="K130" s="3657"/>
      <c r="L130" s="3657"/>
      <c r="M130" s="3657"/>
      <c r="N130" s="3657"/>
      <c r="O130" s="3657"/>
      <c r="P130" s="3658"/>
      <c r="R130" s="318"/>
      <c r="S130" s="357"/>
      <c r="T130" s="3859"/>
      <c r="U130" s="3860"/>
      <c r="V130" s="3860"/>
      <c r="W130" s="3860"/>
      <c r="X130" s="3860"/>
      <c r="Y130" s="3860"/>
      <c r="Z130" s="3860"/>
      <c r="AA130" s="3860"/>
      <c r="AB130" s="3860"/>
      <c r="AC130" s="3860"/>
      <c r="AD130" s="3860"/>
      <c r="AE130" s="3860"/>
      <c r="AF130" s="3860"/>
      <c r="AG130" s="3861"/>
      <c r="AI130" s="221"/>
      <c r="AJ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W130" s="208"/>
      <c r="BX130" s="208"/>
      <c r="BY130" s="208"/>
    </row>
    <row r="131" spans="3:77" ht="11.1" customHeight="1" x14ac:dyDescent="0.25">
      <c r="F131" s="358"/>
      <c r="G131" s="272"/>
      <c r="H131" s="272"/>
      <c r="I131" s="3659"/>
      <c r="J131" s="3659"/>
      <c r="K131" s="3659"/>
      <c r="L131" s="3659"/>
      <c r="M131" s="3659"/>
      <c r="N131" s="3659"/>
      <c r="O131" s="3659"/>
      <c r="P131" s="3660"/>
      <c r="R131" s="318"/>
      <c r="T131" s="3859"/>
      <c r="U131" s="3860"/>
      <c r="V131" s="3860"/>
      <c r="W131" s="3860"/>
      <c r="X131" s="3860"/>
      <c r="Y131" s="3860"/>
      <c r="Z131" s="3860"/>
      <c r="AA131" s="3860"/>
      <c r="AB131" s="3860"/>
      <c r="AC131" s="3860"/>
      <c r="AD131" s="3860"/>
      <c r="AE131" s="3860"/>
      <c r="AF131" s="3860"/>
      <c r="AG131" s="3861"/>
      <c r="AH131" s="221"/>
      <c r="AI131" s="221"/>
      <c r="AJ131" s="221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W131" s="208"/>
      <c r="BX131" s="208"/>
      <c r="BY131" s="208"/>
    </row>
    <row r="132" spans="3:77" ht="11.1" customHeight="1" x14ac:dyDescent="0.25">
      <c r="F132" s="3063"/>
      <c r="G132" s="1640"/>
      <c r="H132" s="1640"/>
      <c r="I132" s="3659"/>
      <c r="J132" s="3659"/>
      <c r="K132" s="3659"/>
      <c r="L132" s="3659"/>
      <c r="M132" s="3659"/>
      <c r="N132" s="3659"/>
      <c r="O132" s="3659"/>
      <c r="P132" s="3660"/>
      <c r="R132" s="318"/>
      <c r="S132" s="3064"/>
      <c r="T132" s="3859"/>
      <c r="U132" s="3860"/>
      <c r="V132" s="3860"/>
      <c r="W132" s="3860"/>
      <c r="X132" s="3860"/>
      <c r="Y132" s="3860"/>
      <c r="Z132" s="3860"/>
      <c r="AA132" s="3860"/>
      <c r="AB132" s="3860"/>
      <c r="AC132" s="3860"/>
      <c r="AD132" s="3860"/>
      <c r="AE132" s="3860"/>
      <c r="AF132" s="3860"/>
      <c r="AG132" s="3861"/>
      <c r="AH132" s="221"/>
      <c r="AI132" s="221"/>
      <c r="AJ132" s="221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W132" s="208"/>
      <c r="BX132" s="208"/>
      <c r="BY132" s="208"/>
    </row>
    <row r="133" spans="3:77" ht="11.1" customHeight="1" x14ac:dyDescent="0.25">
      <c r="F133" s="3651"/>
      <c r="G133" s="3652"/>
      <c r="H133" s="3652"/>
      <c r="I133" s="3659"/>
      <c r="J133" s="3659"/>
      <c r="K133" s="3659"/>
      <c r="L133" s="3659"/>
      <c r="M133" s="3659"/>
      <c r="N133" s="3659"/>
      <c r="O133" s="3659"/>
      <c r="P133" s="3660"/>
      <c r="R133" s="318"/>
      <c r="S133" s="359"/>
      <c r="T133" s="3859"/>
      <c r="U133" s="3860"/>
      <c r="V133" s="3860"/>
      <c r="W133" s="3860"/>
      <c r="X133" s="3860"/>
      <c r="Y133" s="3860"/>
      <c r="Z133" s="3860"/>
      <c r="AA133" s="3860"/>
      <c r="AB133" s="3860"/>
      <c r="AC133" s="3860"/>
      <c r="AD133" s="3860"/>
      <c r="AE133" s="3860"/>
      <c r="AF133" s="3860"/>
      <c r="AG133" s="3861"/>
      <c r="AH133" s="221"/>
      <c r="AI133" s="221"/>
      <c r="AJ133" s="221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W133" s="208"/>
      <c r="BX133" s="208"/>
      <c r="BY133" s="208"/>
    </row>
    <row r="134" spans="3:77" ht="11.1" customHeight="1" x14ac:dyDescent="0.25">
      <c r="F134" s="3653"/>
      <c r="G134" s="3654"/>
      <c r="H134" s="3654"/>
      <c r="I134" s="3661"/>
      <c r="J134" s="3661"/>
      <c r="K134" s="3661"/>
      <c r="L134" s="3661"/>
      <c r="M134" s="3661"/>
      <c r="N134" s="3661"/>
      <c r="O134" s="3661"/>
      <c r="P134" s="3662"/>
      <c r="R134" s="318"/>
      <c r="S134" s="3065"/>
      <c r="T134" s="3666"/>
      <c r="U134" s="3667"/>
      <c r="V134" s="3667"/>
      <c r="W134" s="3667"/>
      <c r="X134" s="3667"/>
      <c r="Y134" s="3667"/>
      <c r="Z134" s="3667"/>
      <c r="AA134" s="3667"/>
      <c r="AB134" s="3667"/>
      <c r="AC134" s="3667"/>
      <c r="AD134" s="3667"/>
      <c r="AE134" s="3667"/>
      <c r="AF134" s="3667"/>
      <c r="AG134" s="3668"/>
      <c r="AH134" s="221"/>
      <c r="AI134" s="221"/>
      <c r="AJ134" s="221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W134" s="208"/>
      <c r="BX134" s="208"/>
      <c r="BY134" s="208"/>
    </row>
    <row r="135" spans="3:77" ht="11.1" customHeight="1" x14ac:dyDescent="0.25">
      <c r="F135" s="322"/>
      <c r="R135" s="318"/>
      <c r="S135" s="357"/>
      <c r="T135" s="360"/>
      <c r="U135" s="361"/>
      <c r="V135" s="361"/>
      <c r="W135" s="361"/>
      <c r="X135" s="362"/>
      <c r="Y135" s="363"/>
      <c r="Z135" s="361"/>
      <c r="AA135" s="361"/>
      <c r="AB135" s="212"/>
      <c r="AC135" s="212"/>
      <c r="AD135" s="208"/>
      <c r="AH135" s="221"/>
      <c r="AI135" s="221"/>
      <c r="AJ135" s="221"/>
      <c r="AP135" s="208"/>
      <c r="AQ135" s="208"/>
      <c r="AR135" s="219"/>
      <c r="AS135" s="219"/>
      <c r="AT135" s="219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X135" s="208"/>
      <c r="BY135" s="208"/>
    </row>
    <row r="136" spans="3:77" ht="9.9499999999999993" customHeight="1" x14ac:dyDescent="0.25">
      <c r="F136" s="322"/>
      <c r="R136" s="318"/>
      <c r="S136" s="359"/>
      <c r="T136" s="359"/>
      <c r="U136" s="364"/>
      <c r="V136" s="364"/>
      <c r="W136" s="212"/>
      <c r="X136" s="212"/>
      <c r="Y136" s="365"/>
      <c r="Z136" s="366"/>
      <c r="AA136" s="366"/>
      <c r="AB136" s="212"/>
      <c r="AC136" s="254"/>
      <c r="AD136" s="254"/>
      <c r="AE136" s="208"/>
      <c r="AH136" s="221"/>
      <c r="AI136" s="367"/>
      <c r="AJ136" s="221"/>
      <c r="AP136" s="219"/>
      <c r="AQ136" s="219"/>
      <c r="AR136" s="219"/>
      <c r="AS136" s="219"/>
      <c r="AT136" s="219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V136" s="208"/>
      <c r="BW136" s="208"/>
      <c r="BX136" s="208"/>
      <c r="BY136" s="208"/>
    </row>
    <row r="137" spans="3:77" ht="9.9499999999999993" customHeight="1" x14ac:dyDescent="0.25">
      <c r="F137" s="322"/>
      <c r="R137" s="318"/>
      <c r="S137" s="318"/>
      <c r="T137" s="359"/>
      <c r="U137" s="364"/>
      <c r="V137" s="364"/>
      <c r="W137" s="208"/>
      <c r="Y137" s="3066"/>
      <c r="Z137" s="346"/>
      <c r="AA137" s="346"/>
      <c r="AB137" s="208"/>
      <c r="AC137" s="289"/>
      <c r="AD137" s="289"/>
      <c r="AE137" s="254"/>
      <c r="AH137" s="221"/>
      <c r="AJ137" s="367"/>
      <c r="AP137" s="218"/>
      <c r="AQ137" s="218"/>
      <c r="AR137" s="218"/>
      <c r="AS137" s="218"/>
      <c r="AT137" s="21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V137" s="208"/>
      <c r="BW137" s="208"/>
      <c r="BX137" s="208"/>
      <c r="BY137" s="208"/>
    </row>
    <row r="138" spans="3:77" ht="9.9499999999999993" customHeight="1" x14ac:dyDescent="0.25">
      <c r="F138" s="322"/>
      <c r="R138" s="318"/>
      <c r="S138" s="318"/>
      <c r="T138" s="359"/>
      <c r="U138" s="254"/>
      <c r="V138" s="254"/>
      <c r="W138" s="254"/>
      <c r="X138" s="254"/>
      <c r="Y138" s="3067"/>
      <c r="Z138" s="3068"/>
      <c r="AA138" s="3068"/>
      <c r="AB138" s="254"/>
      <c r="AC138" s="208"/>
      <c r="AD138" s="208"/>
      <c r="AE138" s="289"/>
      <c r="AH138" s="367"/>
      <c r="AJ138" s="217"/>
      <c r="AP138" s="219"/>
      <c r="AQ138" s="219"/>
      <c r="AR138" s="219"/>
      <c r="AS138" s="219"/>
      <c r="AT138" s="219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</row>
    <row r="139" spans="3:77" ht="9.9499999999999993" customHeight="1" x14ac:dyDescent="0.25">
      <c r="E139" s="322"/>
      <c r="F139" s="322"/>
      <c r="Q139" s="359"/>
      <c r="R139" s="318"/>
      <c r="S139" s="318"/>
      <c r="T139" s="3069"/>
      <c r="U139" s="289"/>
      <c r="V139" s="3070"/>
      <c r="W139" s="3071"/>
      <c r="X139" s="289"/>
      <c r="Y139" s="290"/>
      <c r="Z139" s="290"/>
      <c r="AA139" s="290"/>
      <c r="AB139" s="208"/>
      <c r="AC139" s="219"/>
      <c r="AP139" s="219"/>
      <c r="AQ139" s="219"/>
      <c r="AR139" s="219"/>
      <c r="AS139" s="219"/>
      <c r="AT139" s="219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</row>
    <row r="140" spans="3:77" ht="9.9499999999999993" customHeight="1" x14ac:dyDescent="0.25">
      <c r="E140" s="322"/>
      <c r="F140" s="322"/>
      <c r="I140" s="357"/>
      <c r="J140" s="357"/>
      <c r="K140" s="360"/>
      <c r="L140" s="360"/>
      <c r="M140" s="360"/>
      <c r="N140" s="360"/>
      <c r="O140" s="360"/>
      <c r="P140" s="360"/>
      <c r="Q140" s="359"/>
      <c r="R140" s="3069"/>
      <c r="S140" s="3069"/>
      <c r="T140" s="215"/>
      <c r="U140" s="208"/>
      <c r="V140" s="3066"/>
      <c r="W140" s="346"/>
      <c r="Y140" s="208"/>
      <c r="Z140" s="208"/>
      <c r="AA140" s="208"/>
      <c r="AB140" s="290"/>
      <c r="AC140" s="219"/>
      <c r="AP140" s="219"/>
      <c r="AQ140" s="219"/>
      <c r="AR140" s="219"/>
      <c r="AS140" s="219"/>
      <c r="AT140" s="219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</row>
    <row r="141" spans="3:77" ht="9.9499999999999993" customHeight="1" x14ac:dyDescent="0.25">
      <c r="C141" s="211"/>
      <c r="E141" s="322"/>
      <c r="F141" s="322"/>
      <c r="I141" s="3064"/>
      <c r="J141" s="3064"/>
      <c r="K141" s="3064"/>
      <c r="L141" s="3064"/>
      <c r="M141" s="3064"/>
      <c r="N141" s="3064"/>
      <c r="O141" s="3064"/>
      <c r="P141" s="3064"/>
      <c r="Q141" s="3072"/>
      <c r="T141" s="3073"/>
      <c r="U141" s="290"/>
      <c r="V141" s="3066"/>
      <c r="W141" s="321"/>
      <c r="X141" s="290"/>
      <c r="Y141" s="208"/>
      <c r="Z141" s="208"/>
      <c r="AA141" s="208"/>
      <c r="AB141" s="290"/>
      <c r="AC141" s="219"/>
      <c r="AP141" s="219"/>
      <c r="AQ141" s="219"/>
      <c r="AR141" s="219"/>
      <c r="AS141" s="219"/>
      <c r="AT141" s="219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</row>
    <row r="142" spans="3:77" ht="9.9499999999999993" customHeight="1" x14ac:dyDescent="0.25">
      <c r="C142" s="211"/>
      <c r="E142" s="322"/>
      <c r="F142" s="322"/>
      <c r="Q142" s="360"/>
      <c r="R142" s="3073"/>
      <c r="S142" s="3073"/>
      <c r="T142" s="215"/>
      <c r="U142" s="208"/>
      <c r="V142" s="208"/>
      <c r="W142" s="208"/>
      <c r="X142" s="3066"/>
      <c r="Y142" s="346"/>
      <c r="Z142" s="208"/>
      <c r="AA142" s="208"/>
      <c r="AB142" s="208"/>
      <c r="AC142" s="208"/>
      <c r="AD142" s="208"/>
      <c r="AP142" s="219"/>
      <c r="AQ142" s="219"/>
      <c r="AR142" s="219"/>
      <c r="AS142" s="219"/>
      <c r="AT142" s="219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</row>
    <row r="143" spans="3:77" ht="9.9499999999999993" customHeight="1" x14ac:dyDescent="0.25">
      <c r="C143" s="211"/>
      <c r="E143" s="322"/>
      <c r="F143" s="322"/>
      <c r="R143" s="360"/>
      <c r="S143" s="3072"/>
      <c r="W143" s="208"/>
      <c r="Y143" s="208"/>
      <c r="Z143" s="208"/>
      <c r="AA143" s="208"/>
      <c r="AB143" s="3066"/>
      <c r="AD143" s="208"/>
      <c r="AE143" s="208"/>
      <c r="AF143" s="208"/>
      <c r="AG143" s="208"/>
      <c r="AP143" s="219"/>
      <c r="AQ143" s="219"/>
      <c r="AR143" s="219"/>
      <c r="AS143" s="219"/>
      <c r="AT143" s="219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</row>
    <row r="144" spans="3:77" ht="9.9499999999999993" customHeight="1" x14ac:dyDescent="0.25">
      <c r="C144" s="211"/>
      <c r="E144" s="322"/>
      <c r="F144" s="322"/>
      <c r="W144" s="208"/>
      <c r="Y144" s="208"/>
      <c r="Z144" s="208"/>
      <c r="AA144" s="208"/>
      <c r="AB144" s="3066"/>
      <c r="AD144" s="208"/>
      <c r="AE144" s="208"/>
      <c r="AF144" s="208"/>
      <c r="AG144" s="208"/>
      <c r="AR144" s="219"/>
      <c r="AS144" s="219"/>
      <c r="AT144" s="219"/>
      <c r="AU144" s="208"/>
      <c r="AV144" s="208"/>
      <c r="AW144" s="208"/>
      <c r="AX144" s="208"/>
      <c r="AY144" s="208"/>
      <c r="AZ144" s="208"/>
      <c r="BA144" s="208"/>
      <c r="BB144" s="208"/>
      <c r="BC144" s="219"/>
      <c r="BD144" s="219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</row>
    <row r="145" spans="3:77" ht="9.9499999999999993" customHeight="1" x14ac:dyDescent="0.25">
      <c r="C145" s="211"/>
      <c r="E145" s="322"/>
      <c r="F145" s="322"/>
      <c r="U145" s="219"/>
      <c r="V145" s="219"/>
      <c r="W145" s="219"/>
      <c r="X145" s="217"/>
      <c r="Y145" s="217"/>
      <c r="Z145" s="217"/>
      <c r="AA145" s="217"/>
      <c r="AB145" s="219"/>
      <c r="AC145" s="218"/>
      <c r="AD145" s="218"/>
      <c r="AE145" s="218"/>
      <c r="AF145" s="218"/>
      <c r="AG145" s="218"/>
      <c r="AR145" s="219"/>
      <c r="AS145" s="219"/>
      <c r="AT145" s="219"/>
      <c r="AU145" s="208"/>
      <c r="AV145" s="208"/>
      <c r="AW145" s="208"/>
      <c r="AX145" s="208"/>
      <c r="AY145" s="208"/>
      <c r="AZ145" s="208"/>
      <c r="BA145" s="208"/>
      <c r="BB145" s="208"/>
    </row>
    <row r="146" spans="3:77" ht="9.9499999999999993" customHeight="1" x14ac:dyDescent="0.25">
      <c r="C146" s="211"/>
      <c r="E146" s="322"/>
      <c r="F146" s="322"/>
      <c r="I146" s="3074"/>
      <c r="J146" s="3074"/>
      <c r="K146" s="3069"/>
      <c r="L146" s="3069"/>
      <c r="M146" s="3069"/>
      <c r="N146" s="3069"/>
      <c r="O146" s="3069"/>
      <c r="P146" s="3069"/>
      <c r="T146" s="3075"/>
      <c r="U146" s="219"/>
      <c r="V146" s="219"/>
      <c r="W146" s="219"/>
      <c r="X146" s="217"/>
      <c r="Y146" s="217"/>
      <c r="Z146" s="217"/>
      <c r="AA146" s="217"/>
      <c r="AB146" s="219"/>
      <c r="AC146" s="218"/>
      <c r="AD146" s="218"/>
      <c r="AE146" s="218"/>
      <c r="AF146" s="218"/>
      <c r="AG146" s="218"/>
      <c r="AO146" s="2599"/>
      <c r="AP146" s="2599"/>
      <c r="AQ146" s="2599"/>
      <c r="AR146" s="219"/>
      <c r="AS146" s="219"/>
      <c r="AT146" s="219"/>
      <c r="AU146" s="208"/>
      <c r="AV146" s="208"/>
      <c r="AW146" s="208"/>
      <c r="AX146" s="208"/>
      <c r="AY146" s="208"/>
      <c r="AZ146" s="208"/>
      <c r="BA146" s="208"/>
      <c r="BB146" s="208"/>
      <c r="BC146" s="219"/>
      <c r="BD146" s="219"/>
      <c r="BE146" s="219"/>
      <c r="BF146" s="219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</row>
    <row r="147" spans="3:77" ht="9.9499999999999993" customHeight="1" x14ac:dyDescent="0.25">
      <c r="C147" s="211"/>
      <c r="E147" s="322"/>
      <c r="F147" s="322"/>
      <c r="I147" s="3069"/>
      <c r="J147" s="3069"/>
      <c r="K147" s="3069"/>
      <c r="L147" s="3069"/>
      <c r="M147" s="3069"/>
      <c r="N147" s="3069"/>
      <c r="O147" s="3069"/>
      <c r="P147" s="3069"/>
      <c r="T147" s="3076"/>
      <c r="U147" s="219"/>
      <c r="V147" s="219"/>
      <c r="W147" s="219"/>
      <c r="X147" s="217"/>
      <c r="Y147" s="217"/>
      <c r="Z147" s="217"/>
      <c r="AA147" s="217"/>
      <c r="AB147" s="217"/>
      <c r="AC147" s="218"/>
      <c r="AD147" s="218"/>
      <c r="AE147" s="218"/>
      <c r="AF147" s="218"/>
      <c r="AG147" s="218"/>
      <c r="AO147" s="2599"/>
      <c r="AP147" s="2599"/>
      <c r="AQ147" s="2599"/>
      <c r="AR147" s="219"/>
      <c r="AS147" s="219"/>
      <c r="AT147" s="219"/>
      <c r="AU147" s="208"/>
      <c r="AV147" s="208"/>
      <c r="AW147" s="208"/>
      <c r="AX147" s="208"/>
      <c r="AY147" s="208"/>
      <c r="AZ147" s="208"/>
      <c r="BA147" s="208"/>
      <c r="BB147" s="208"/>
      <c r="BC147" s="219"/>
      <c r="BD147" s="219"/>
      <c r="BE147" s="219"/>
      <c r="BF147" s="219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</row>
    <row r="148" spans="3:77" ht="9.9499999999999993" customHeight="1" x14ac:dyDescent="0.25">
      <c r="C148" s="211"/>
      <c r="E148" s="322"/>
      <c r="F148" s="322"/>
      <c r="I148" s="3077"/>
      <c r="J148" s="3077"/>
      <c r="K148" s="3074"/>
      <c r="L148" s="3074"/>
      <c r="M148" s="3074"/>
      <c r="N148" s="3074"/>
      <c r="O148" s="3074"/>
      <c r="T148" s="3076"/>
      <c r="U148" s="219"/>
      <c r="V148" s="219"/>
      <c r="W148" s="219"/>
      <c r="X148" s="217"/>
      <c r="Y148" s="217"/>
      <c r="Z148" s="217"/>
      <c r="AA148" s="217"/>
      <c r="AB148" s="217"/>
      <c r="AC148" s="218"/>
      <c r="AD148" s="218"/>
      <c r="AE148" s="218"/>
      <c r="AF148" s="218"/>
      <c r="AG148" s="218"/>
      <c r="AH148" s="218"/>
      <c r="AI148" s="218"/>
      <c r="AJ148" s="2599"/>
      <c r="AK148" s="2599"/>
      <c r="AL148" s="2599"/>
      <c r="AM148" s="2599"/>
      <c r="AN148" s="2599"/>
      <c r="AO148" s="2599"/>
      <c r="AP148" s="2599"/>
      <c r="AQ148" s="2599"/>
      <c r="AR148" s="219"/>
      <c r="AS148" s="219"/>
      <c r="AT148" s="219"/>
      <c r="AU148" s="208"/>
      <c r="AV148" s="208"/>
      <c r="AW148" s="208"/>
      <c r="AX148" s="208"/>
      <c r="AY148" s="208"/>
      <c r="AZ148" s="208"/>
      <c r="BA148" s="208"/>
      <c r="BB148" s="208"/>
      <c r="BC148" s="219"/>
      <c r="BD148" s="219"/>
      <c r="BE148" s="219"/>
      <c r="BF148" s="219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</row>
    <row r="149" spans="3:77" ht="9.9499999999999993" customHeight="1" x14ac:dyDescent="0.25">
      <c r="C149" s="211"/>
      <c r="E149" s="322"/>
      <c r="F149" s="322"/>
      <c r="Q149" s="360"/>
      <c r="T149" s="3076"/>
      <c r="U149" s="219"/>
      <c r="V149" s="219"/>
      <c r="W149" s="219"/>
      <c r="X149" s="217"/>
      <c r="Y149" s="217"/>
      <c r="Z149" s="217"/>
      <c r="AA149" s="217"/>
      <c r="AB149" s="217"/>
      <c r="AC149" s="218"/>
      <c r="AD149" s="218"/>
      <c r="AE149" s="218"/>
      <c r="AF149" s="218"/>
      <c r="AG149" s="218"/>
      <c r="AH149" s="218"/>
      <c r="AI149" s="218"/>
      <c r="AJ149" s="2599"/>
      <c r="AK149" s="2599"/>
      <c r="AL149" s="2599"/>
      <c r="AM149" s="2599"/>
      <c r="AN149" s="2599"/>
      <c r="AO149" s="2599"/>
      <c r="AP149" s="2599"/>
      <c r="AQ149" s="2599"/>
      <c r="AR149" s="219"/>
      <c r="AS149" s="219"/>
      <c r="AT149" s="219"/>
      <c r="AU149" s="208"/>
      <c r="AV149" s="208"/>
      <c r="AW149" s="208"/>
      <c r="AX149" s="208"/>
      <c r="AY149" s="208"/>
      <c r="AZ149" s="208"/>
      <c r="BA149" s="208"/>
      <c r="BB149" s="208"/>
      <c r="BC149" s="219"/>
      <c r="BD149" s="219"/>
      <c r="BE149" s="219"/>
      <c r="BF149" s="219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</row>
    <row r="150" spans="3:77" ht="9.9499999999999993" customHeight="1" x14ac:dyDescent="0.25">
      <c r="C150" s="211"/>
      <c r="E150" s="322"/>
      <c r="F150" s="322"/>
      <c r="Q150" s="3064"/>
      <c r="R150" s="360"/>
      <c r="S150" s="360"/>
      <c r="T150" s="3076"/>
      <c r="U150" s="219"/>
      <c r="V150" s="219"/>
      <c r="W150" s="219"/>
      <c r="X150" s="217"/>
      <c r="Y150" s="217"/>
      <c r="Z150" s="217"/>
      <c r="AA150" s="217"/>
      <c r="AB150" s="217"/>
      <c r="AC150" s="218"/>
      <c r="AD150" s="218"/>
      <c r="AE150" s="218"/>
      <c r="AF150" s="218"/>
      <c r="AG150" s="218"/>
      <c r="AH150" s="218"/>
      <c r="AI150" s="218"/>
      <c r="AJ150" s="2599"/>
      <c r="AK150" s="2599"/>
      <c r="AL150" s="2599"/>
      <c r="AM150" s="2599"/>
      <c r="AN150" s="2599"/>
      <c r="AO150" s="2599"/>
      <c r="AP150" s="2599"/>
      <c r="AQ150" s="2599"/>
      <c r="AR150" s="219"/>
      <c r="AS150" s="219"/>
      <c r="AT150" s="219"/>
      <c r="AU150" s="208"/>
      <c r="AV150" s="208"/>
      <c r="AW150" s="208"/>
      <c r="AX150" s="208"/>
      <c r="AY150" s="208"/>
      <c r="AZ150" s="208"/>
      <c r="BA150" s="208"/>
      <c r="BB150" s="208"/>
      <c r="BC150" s="219"/>
      <c r="BD150" s="219"/>
      <c r="BE150" s="219"/>
      <c r="BF150" s="219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</row>
    <row r="151" spans="3:77" ht="9.9499999999999993" customHeight="1" x14ac:dyDescent="0.25">
      <c r="C151" s="211"/>
      <c r="E151" s="322"/>
      <c r="F151" s="322"/>
      <c r="R151" s="3064"/>
      <c r="S151" s="3064"/>
      <c r="T151" s="3076"/>
      <c r="U151" s="219"/>
      <c r="V151" s="219"/>
      <c r="W151" s="219"/>
      <c r="X151" s="217"/>
      <c r="Y151" s="217"/>
      <c r="Z151" s="217"/>
      <c r="AA151" s="217"/>
      <c r="AB151" s="217"/>
      <c r="AC151" s="218"/>
      <c r="AD151" s="218"/>
      <c r="AE151" s="218"/>
      <c r="AF151" s="218"/>
      <c r="AG151" s="218"/>
      <c r="AH151" s="218"/>
      <c r="AI151" s="218"/>
      <c r="AJ151" s="2599"/>
      <c r="AK151" s="2599"/>
      <c r="AL151" s="2599"/>
      <c r="AM151" s="2599"/>
      <c r="AN151" s="2599"/>
      <c r="AO151" s="2599"/>
      <c r="AP151" s="2599"/>
      <c r="AQ151" s="2599"/>
      <c r="AR151" s="219"/>
      <c r="AS151" s="219"/>
      <c r="AT151" s="219"/>
      <c r="AU151" s="208"/>
      <c r="AV151" s="208"/>
      <c r="AW151" s="208"/>
      <c r="AX151" s="208"/>
      <c r="AY151" s="208"/>
      <c r="AZ151" s="208"/>
      <c r="BA151" s="208"/>
      <c r="BB151" s="208"/>
      <c r="BC151" s="219"/>
      <c r="BD151" s="219"/>
      <c r="BE151" s="219"/>
      <c r="BF151" s="219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</row>
    <row r="152" spans="3:77" ht="9.9499999999999993" customHeight="1" x14ac:dyDescent="0.25">
      <c r="C152" s="211"/>
      <c r="E152" s="322"/>
      <c r="F152" s="322"/>
      <c r="T152" s="3076"/>
      <c r="U152" s="219"/>
      <c r="V152" s="219"/>
      <c r="W152" s="219"/>
      <c r="X152" s="217"/>
      <c r="Y152" s="217"/>
      <c r="Z152" s="217"/>
      <c r="AA152" s="217"/>
      <c r="AB152" s="217"/>
      <c r="AC152" s="218"/>
      <c r="AD152" s="218"/>
      <c r="AE152" s="218"/>
      <c r="AF152" s="218"/>
      <c r="AG152" s="218"/>
      <c r="AH152" s="218"/>
      <c r="AI152" s="218"/>
      <c r="AJ152" s="2599"/>
      <c r="AK152" s="2599"/>
      <c r="AL152" s="2599"/>
      <c r="AM152" s="2599"/>
      <c r="AN152" s="2599"/>
      <c r="AO152" s="2599"/>
      <c r="AP152" s="2599"/>
      <c r="AQ152" s="2599"/>
      <c r="AR152" s="219"/>
      <c r="AS152" s="219"/>
      <c r="AT152" s="219"/>
      <c r="AU152" s="208"/>
      <c r="AV152" s="208"/>
      <c r="AW152" s="208"/>
      <c r="AX152" s="208"/>
      <c r="AY152" s="208"/>
      <c r="AZ152" s="208"/>
      <c r="BA152" s="208"/>
      <c r="BB152" s="208"/>
      <c r="BC152" s="219"/>
      <c r="BD152" s="219"/>
      <c r="BE152" s="219"/>
      <c r="BF152" s="219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</row>
    <row r="153" spans="3:77" ht="9.9499999999999993" customHeight="1" x14ac:dyDescent="0.25">
      <c r="C153" s="211"/>
      <c r="E153" s="322"/>
      <c r="F153" s="322"/>
      <c r="T153" s="3076"/>
      <c r="U153" s="219"/>
      <c r="V153" s="219"/>
      <c r="W153" s="219"/>
      <c r="X153" s="217"/>
      <c r="Y153" s="217"/>
      <c r="Z153" s="217"/>
      <c r="AA153" s="217"/>
      <c r="AB153" s="217"/>
      <c r="AC153" s="218"/>
      <c r="AD153" s="218"/>
      <c r="AE153" s="218"/>
      <c r="AF153" s="218"/>
      <c r="AG153" s="218"/>
      <c r="AH153" s="218"/>
      <c r="AI153" s="218"/>
      <c r="AJ153" s="2599"/>
      <c r="AK153" s="2599"/>
      <c r="AL153" s="2599"/>
      <c r="AM153" s="2599"/>
      <c r="AN153" s="2599"/>
      <c r="AO153" s="2599"/>
      <c r="AP153" s="2599"/>
      <c r="AQ153" s="2599"/>
      <c r="AR153" s="219"/>
      <c r="AS153" s="219"/>
      <c r="AT153" s="219"/>
      <c r="AU153" s="208"/>
      <c r="AV153" s="208"/>
      <c r="AW153" s="208"/>
      <c r="AX153" s="208"/>
      <c r="AY153" s="208"/>
      <c r="AZ153" s="208"/>
      <c r="BA153" s="208"/>
      <c r="BB153" s="208"/>
      <c r="BC153" s="219"/>
      <c r="BD153" s="219"/>
      <c r="BE153" s="219"/>
      <c r="BF153" s="219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</row>
    <row r="154" spans="3:77" ht="9.9499999999999993" customHeight="1" x14ac:dyDescent="0.25">
      <c r="C154" s="211"/>
      <c r="E154" s="322"/>
      <c r="F154" s="322"/>
      <c r="T154" s="3076"/>
      <c r="U154" s="219"/>
      <c r="V154" s="219"/>
      <c r="W154" s="219"/>
      <c r="X154" s="217"/>
      <c r="Y154" s="217"/>
      <c r="Z154" s="217"/>
      <c r="AA154" s="217"/>
      <c r="AB154" s="217"/>
      <c r="AC154" s="218"/>
      <c r="AD154" s="218"/>
      <c r="AE154" s="218"/>
      <c r="AF154" s="218"/>
      <c r="AG154" s="218"/>
      <c r="AH154" s="218"/>
      <c r="AI154" s="218"/>
      <c r="AJ154" s="2599"/>
      <c r="AK154" s="2599"/>
      <c r="AL154" s="2599"/>
      <c r="AM154" s="2599"/>
      <c r="AN154" s="2599"/>
      <c r="AO154" s="2599"/>
      <c r="AP154" s="2599"/>
      <c r="AQ154" s="2599"/>
      <c r="AR154" s="219"/>
      <c r="AS154" s="219"/>
      <c r="AT154" s="219"/>
      <c r="AU154" s="208"/>
      <c r="AV154" s="208"/>
      <c r="AW154" s="208"/>
      <c r="AX154" s="208"/>
      <c r="AY154" s="208"/>
      <c r="AZ154" s="208"/>
      <c r="BA154" s="208"/>
      <c r="BB154" s="208"/>
      <c r="BC154" s="219"/>
      <c r="BD154" s="219"/>
      <c r="BE154" s="219"/>
      <c r="BF154" s="219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</row>
    <row r="155" spans="3:77" ht="9.9499999999999993" customHeight="1" x14ac:dyDescent="0.25">
      <c r="C155" s="211"/>
      <c r="E155" s="322"/>
      <c r="F155" s="322"/>
      <c r="Q155" s="3069"/>
      <c r="T155" s="3076"/>
      <c r="U155" s="219"/>
      <c r="V155" s="219"/>
      <c r="W155" s="219"/>
      <c r="X155" s="217"/>
      <c r="Y155" s="217"/>
      <c r="Z155" s="217"/>
      <c r="AA155" s="217"/>
      <c r="AB155" s="217"/>
      <c r="AC155" s="218"/>
      <c r="AD155" s="218"/>
      <c r="AE155" s="218"/>
      <c r="AF155" s="218"/>
      <c r="AG155" s="218"/>
      <c r="AH155" s="218"/>
      <c r="AI155" s="218"/>
      <c r="AJ155" s="2599"/>
      <c r="AK155" s="2599"/>
      <c r="AL155" s="2599"/>
      <c r="AM155" s="2599"/>
      <c r="AN155" s="2599"/>
      <c r="AO155" s="2599"/>
      <c r="AP155" s="2599"/>
      <c r="AQ155" s="2599"/>
      <c r="AR155" s="219"/>
      <c r="AS155" s="219"/>
      <c r="AT155" s="219"/>
      <c r="AU155" s="208"/>
      <c r="AV155" s="208"/>
      <c r="AW155" s="208"/>
      <c r="AX155" s="208"/>
      <c r="AY155" s="208"/>
      <c r="AZ155" s="208"/>
      <c r="BA155" s="208"/>
      <c r="BB155" s="208"/>
      <c r="BC155" s="219"/>
      <c r="BD155" s="219"/>
      <c r="BE155" s="219"/>
      <c r="BF155" s="219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</row>
    <row r="156" spans="3:77" ht="9.9499999999999993" customHeight="1" x14ac:dyDescent="0.25">
      <c r="C156" s="211"/>
      <c r="E156" s="322"/>
      <c r="F156" s="322"/>
      <c r="Q156" s="3069"/>
      <c r="R156" s="3069"/>
      <c r="S156" s="3069"/>
      <c r="T156" s="3076"/>
      <c r="U156" s="219"/>
      <c r="V156" s="219"/>
      <c r="W156" s="219"/>
      <c r="X156" s="217"/>
      <c r="Y156" s="217"/>
      <c r="Z156" s="217"/>
      <c r="AA156" s="217"/>
      <c r="AB156" s="217"/>
      <c r="AC156" s="218"/>
      <c r="AD156" s="218"/>
      <c r="AE156" s="218"/>
      <c r="AF156" s="218"/>
      <c r="AG156" s="218"/>
      <c r="AH156" s="218"/>
      <c r="AI156" s="218"/>
      <c r="AJ156" s="2599"/>
      <c r="AK156" s="2599"/>
      <c r="AL156" s="2599"/>
      <c r="AM156" s="2599"/>
      <c r="AN156" s="2599"/>
      <c r="AO156" s="2599"/>
      <c r="AP156" s="2599"/>
      <c r="AQ156" s="2599"/>
      <c r="AR156" s="219"/>
      <c r="AS156" s="219"/>
      <c r="AT156" s="219"/>
      <c r="AU156" s="208"/>
      <c r="AV156" s="208"/>
      <c r="AW156" s="208"/>
      <c r="AX156" s="208"/>
      <c r="AY156" s="208"/>
      <c r="AZ156" s="208"/>
      <c r="BA156" s="208"/>
      <c r="BB156" s="208"/>
      <c r="BC156" s="219"/>
      <c r="BD156" s="219"/>
      <c r="BE156" s="219"/>
      <c r="BF156" s="219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</row>
    <row r="157" spans="3:77" ht="9.9499999999999993" customHeight="1" x14ac:dyDescent="0.25">
      <c r="C157" s="211"/>
      <c r="E157" s="322"/>
      <c r="F157" s="322"/>
      <c r="R157" s="3069"/>
      <c r="S157" s="3069"/>
      <c r="T157" s="3076"/>
      <c r="U157" s="219"/>
      <c r="V157" s="219"/>
      <c r="W157" s="219"/>
      <c r="X157" s="217"/>
      <c r="Y157" s="217"/>
      <c r="Z157" s="217"/>
      <c r="AA157" s="217"/>
      <c r="AB157" s="217"/>
      <c r="AC157" s="218"/>
      <c r="AD157" s="218"/>
      <c r="AE157" s="218"/>
      <c r="AF157" s="218"/>
      <c r="AG157" s="218"/>
      <c r="AH157" s="218"/>
      <c r="AI157" s="218"/>
      <c r="AJ157" s="2599"/>
      <c r="AK157" s="2599"/>
      <c r="AL157" s="2599"/>
      <c r="AM157" s="2599"/>
      <c r="AN157" s="2599"/>
      <c r="AO157" s="2599"/>
      <c r="AP157" s="2599"/>
      <c r="AQ157" s="2599"/>
      <c r="AR157" s="219"/>
      <c r="AS157" s="219"/>
      <c r="AT157" s="219"/>
      <c r="AU157" s="208"/>
      <c r="AV157" s="208"/>
      <c r="AW157" s="208"/>
      <c r="AX157" s="208"/>
      <c r="AY157" s="208"/>
      <c r="AZ157" s="208"/>
      <c r="BA157" s="208"/>
      <c r="BB157" s="208"/>
      <c r="BC157" s="219"/>
      <c r="BD157" s="219"/>
      <c r="BE157" s="219"/>
      <c r="BF157" s="219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</row>
    <row r="158" spans="3:77" ht="9.9499999999999993" customHeight="1" x14ac:dyDescent="0.25">
      <c r="C158" s="211"/>
      <c r="E158" s="322"/>
      <c r="F158" s="322"/>
      <c r="T158" s="3076"/>
      <c r="U158" s="219"/>
      <c r="V158" s="219"/>
      <c r="W158" s="219"/>
      <c r="X158" s="217"/>
      <c r="Y158" s="217"/>
      <c r="Z158" s="217"/>
      <c r="AA158" s="217"/>
      <c r="AB158" s="217"/>
      <c r="AC158" s="218"/>
      <c r="AD158" s="218"/>
      <c r="AE158" s="218"/>
      <c r="AF158" s="218"/>
      <c r="AG158" s="218"/>
      <c r="AH158" s="218"/>
      <c r="AI158" s="218"/>
      <c r="AJ158" s="2599"/>
      <c r="AK158" s="2599"/>
      <c r="AL158" s="2599"/>
      <c r="AM158" s="2599"/>
      <c r="AN158" s="2599"/>
      <c r="AO158" s="2599"/>
      <c r="AP158" s="2599"/>
      <c r="AQ158" s="2599"/>
      <c r="AR158" s="219"/>
      <c r="AS158" s="219"/>
      <c r="AT158" s="219"/>
      <c r="AU158" s="208"/>
      <c r="AV158" s="208"/>
      <c r="AW158" s="208"/>
      <c r="AX158" s="208"/>
      <c r="AY158" s="208"/>
      <c r="AZ158" s="208"/>
      <c r="BA158" s="208"/>
      <c r="BB158" s="208"/>
      <c r="BC158" s="219"/>
      <c r="BD158" s="219"/>
      <c r="BE158" s="219"/>
      <c r="BF158" s="219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</row>
    <row r="159" spans="3:77" ht="9.9499999999999993" customHeight="1" x14ac:dyDescent="0.25">
      <c r="C159" s="211"/>
      <c r="E159" s="322"/>
      <c r="F159" s="322"/>
      <c r="I159" s="3078"/>
      <c r="J159" s="3078"/>
      <c r="T159" s="3076"/>
      <c r="U159" s="219"/>
      <c r="V159" s="219"/>
      <c r="W159" s="219"/>
      <c r="X159" s="217"/>
      <c r="Y159" s="217"/>
      <c r="Z159" s="217"/>
      <c r="AA159" s="217"/>
      <c r="AB159" s="217"/>
      <c r="AC159" s="218"/>
      <c r="AD159" s="218"/>
      <c r="AE159" s="218"/>
      <c r="AF159" s="218"/>
      <c r="AG159" s="218"/>
      <c r="AH159" s="218"/>
      <c r="AI159" s="218"/>
      <c r="AJ159" s="2599"/>
      <c r="AK159" s="2599"/>
      <c r="AL159" s="2599"/>
      <c r="AM159" s="2599"/>
      <c r="AN159" s="2599"/>
      <c r="AO159" s="2599"/>
      <c r="AP159" s="2599"/>
      <c r="AQ159" s="2599"/>
      <c r="AR159" s="219"/>
      <c r="AS159" s="219"/>
      <c r="AT159" s="219"/>
      <c r="AU159" s="208"/>
      <c r="AV159" s="208"/>
      <c r="AW159" s="208"/>
      <c r="AX159" s="208"/>
      <c r="AY159" s="208"/>
      <c r="AZ159" s="208"/>
      <c r="BA159" s="208"/>
      <c r="BB159" s="208"/>
      <c r="BC159" s="219"/>
      <c r="BD159" s="219"/>
      <c r="BE159" s="219"/>
      <c r="BF159" s="219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</row>
    <row r="160" spans="3:77" ht="9.9499999999999993" customHeight="1" x14ac:dyDescent="0.25">
      <c r="C160" s="211"/>
      <c r="E160" s="322"/>
      <c r="F160" s="322"/>
      <c r="I160" s="3078"/>
      <c r="J160" s="3078"/>
      <c r="T160" s="3076"/>
      <c r="U160" s="219"/>
      <c r="V160" s="219"/>
      <c r="W160" s="219"/>
      <c r="X160" s="217"/>
      <c r="Y160" s="217"/>
      <c r="Z160" s="217"/>
      <c r="AA160" s="217"/>
      <c r="AB160" s="217"/>
      <c r="AC160" s="218"/>
      <c r="AD160" s="218"/>
      <c r="AE160" s="218"/>
      <c r="AF160" s="218"/>
      <c r="AG160" s="218"/>
      <c r="AH160" s="218"/>
      <c r="AI160" s="218"/>
      <c r="AJ160" s="2599"/>
      <c r="AK160" s="2599"/>
      <c r="AL160" s="2599"/>
      <c r="AM160" s="2599"/>
      <c r="AN160" s="2599"/>
      <c r="AO160" s="2599"/>
      <c r="AP160" s="2599"/>
      <c r="AQ160" s="2599"/>
      <c r="AR160" s="219"/>
      <c r="AS160" s="219"/>
      <c r="AT160" s="219"/>
      <c r="AU160" s="208"/>
      <c r="AV160" s="208"/>
      <c r="AW160" s="208"/>
      <c r="AX160" s="208"/>
      <c r="AY160" s="208"/>
      <c r="AZ160" s="208"/>
      <c r="BA160" s="208"/>
      <c r="BB160" s="208"/>
      <c r="BC160" s="219"/>
      <c r="BD160" s="219"/>
      <c r="BE160" s="219"/>
      <c r="BF160" s="219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</row>
    <row r="161" spans="3:77" ht="9.9499999999999993" customHeight="1" x14ac:dyDescent="0.25">
      <c r="C161" s="211"/>
      <c r="E161" s="322"/>
      <c r="F161" s="322"/>
      <c r="U161" s="219"/>
      <c r="V161" s="219"/>
      <c r="W161" s="219"/>
      <c r="X161" s="217"/>
      <c r="Y161" s="217"/>
      <c r="Z161" s="217"/>
      <c r="AA161" s="217"/>
      <c r="AB161" s="217"/>
      <c r="AC161" s="218"/>
      <c r="AD161" s="218"/>
      <c r="AE161" s="218"/>
      <c r="AF161" s="218"/>
      <c r="AG161" s="218"/>
      <c r="AH161" s="218"/>
      <c r="AI161" s="218"/>
      <c r="AJ161" s="2599"/>
      <c r="AK161" s="2599"/>
      <c r="AL161" s="2599"/>
      <c r="AM161" s="2599"/>
      <c r="AN161" s="2599"/>
      <c r="AO161" s="2599"/>
      <c r="AP161" s="2599"/>
      <c r="AQ161" s="2599"/>
      <c r="AR161" s="219"/>
      <c r="AS161" s="219"/>
      <c r="AT161" s="219"/>
      <c r="AU161" s="208"/>
      <c r="AV161" s="208"/>
      <c r="AW161" s="208"/>
      <c r="AX161" s="208"/>
      <c r="AY161" s="208"/>
      <c r="AZ161" s="208"/>
      <c r="BA161" s="208"/>
      <c r="BB161" s="208"/>
      <c r="BC161" s="219"/>
      <c r="BD161" s="219"/>
      <c r="BE161" s="219"/>
      <c r="BF161" s="219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</row>
    <row r="162" spans="3:77" ht="9.9499999999999993" customHeight="1" x14ac:dyDescent="0.25">
      <c r="C162" s="211"/>
      <c r="E162" s="322"/>
      <c r="F162" s="322"/>
      <c r="U162" s="219"/>
      <c r="V162" s="219"/>
      <c r="W162" s="219"/>
      <c r="X162" s="217"/>
      <c r="Y162" s="217"/>
      <c r="Z162" s="217"/>
      <c r="AA162" s="217"/>
      <c r="AB162" s="217"/>
      <c r="AC162" s="218"/>
      <c r="AD162" s="218"/>
      <c r="AE162" s="218"/>
      <c r="AF162" s="218"/>
      <c r="AG162" s="218"/>
      <c r="AH162" s="218"/>
      <c r="AI162" s="218"/>
      <c r="AJ162" s="2599"/>
      <c r="AK162" s="2599"/>
      <c r="AL162" s="2599"/>
      <c r="AM162" s="2599"/>
      <c r="AN162" s="2599"/>
      <c r="AO162" s="2599"/>
      <c r="AP162" s="2599"/>
      <c r="AQ162" s="2599"/>
      <c r="AR162" s="219"/>
      <c r="AS162" s="219"/>
      <c r="AT162" s="219"/>
      <c r="AU162" s="208"/>
      <c r="AV162" s="208"/>
      <c r="AW162" s="208"/>
      <c r="AX162" s="208"/>
      <c r="AY162" s="208"/>
      <c r="AZ162" s="208"/>
      <c r="BA162" s="208"/>
      <c r="BB162" s="208"/>
      <c r="BC162" s="219"/>
      <c r="BD162" s="219"/>
      <c r="BE162" s="219"/>
      <c r="BF162" s="219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</row>
    <row r="163" spans="3:77" ht="9.9499999999999993" customHeight="1" x14ac:dyDescent="0.25">
      <c r="C163" s="211"/>
      <c r="E163" s="322"/>
      <c r="F163" s="322"/>
      <c r="U163" s="219"/>
      <c r="V163" s="219"/>
      <c r="W163" s="219"/>
      <c r="X163" s="217"/>
      <c r="Y163" s="217"/>
      <c r="Z163" s="217"/>
      <c r="AA163" s="217"/>
      <c r="AB163" s="217"/>
      <c r="AC163" s="218"/>
      <c r="AD163" s="218"/>
      <c r="AE163" s="218"/>
      <c r="AF163" s="218"/>
      <c r="AG163" s="218"/>
      <c r="AH163" s="218"/>
      <c r="AI163" s="218"/>
      <c r="AJ163" s="2599"/>
      <c r="AK163" s="2599"/>
      <c r="AL163" s="2599"/>
      <c r="AM163" s="2599"/>
      <c r="AN163" s="2599"/>
      <c r="AO163" s="2599"/>
      <c r="AP163" s="2599"/>
      <c r="AQ163" s="2599"/>
      <c r="AR163" s="219"/>
      <c r="AS163" s="219"/>
      <c r="AT163" s="219"/>
      <c r="AU163" s="208"/>
      <c r="AV163" s="208"/>
      <c r="AW163" s="208"/>
      <c r="AX163" s="208"/>
      <c r="AY163" s="208"/>
      <c r="AZ163" s="208"/>
      <c r="BA163" s="208"/>
      <c r="BB163" s="208"/>
      <c r="BC163" s="219"/>
      <c r="BD163" s="219"/>
      <c r="BE163" s="219"/>
      <c r="BF163" s="219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</row>
    <row r="164" spans="3:77" ht="9.9499999999999993" customHeight="1" x14ac:dyDescent="0.25">
      <c r="C164" s="211"/>
      <c r="E164" s="322"/>
      <c r="F164" s="322"/>
      <c r="U164" s="219"/>
      <c r="V164" s="219"/>
      <c r="W164" s="219"/>
      <c r="X164" s="217"/>
      <c r="Y164" s="217"/>
      <c r="Z164" s="217"/>
      <c r="AA164" s="217"/>
      <c r="AB164" s="217"/>
      <c r="AC164" s="218"/>
      <c r="AD164" s="218"/>
      <c r="AE164" s="218"/>
      <c r="AF164" s="218"/>
      <c r="AG164" s="218"/>
      <c r="AH164" s="218"/>
      <c r="AI164" s="218"/>
      <c r="AJ164" s="2599"/>
      <c r="AK164" s="2599"/>
      <c r="AL164" s="2599"/>
      <c r="AM164" s="2599"/>
      <c r="AN164" s="2599"/>
      <c r="AO164" s="2599"/>
      <c r="AP164" s="2599"/>
      <c r="AQ164" s="2599"/>
      <c r="AR164" s="219"/>
      <c r="AS164" s="219"/>
      <c r="AT164" s="219"/>
      <c r="AU164" s="208"/>
      <c r="AV164" s="208"/>
      <c r="AW164" s="208"/>
      <c r="AX164" s="208"/>
      <c r="AY164" s="208"/>
      <c r="AZ164" s="208"/>
      <c r="BA164" s="208"/>
      <c r="BB164" s="208"/>
      <c r="BC164" s="219"/>
      <c r="BD164" s="219"/>
      <c r="BE164" s="219"/>
      <c r="BF164" s="219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</row>
    <row r="165" spans="3:77" ht="9.9499999999999993" customHeight="1" x14ac:dyDescent="0.25">
      <c r="C165" s="211"/>
      <c r="E165" s="322"/>
      <c r="F165" s="322"/>
      <c r="V165" s="208"/>
      <c r="W165" s="208"/>
      <c r="X165" s="219"/>
      <c r="Z165" s="355"/>
      <c r="AA165" s="355"/>
      <c r="AB165" s="346"/>
      <c r="AC165" s="219"/>
      <c r="AH165" s="218"/>
      <c r="AI165" s="218"/>
      <c r="AJ165" s="2599"/>
      <c r="AK165" s="2599"/>
      <c r="AL165" s="2599"/>
      <c r="AM165" s="2599"/>
      <c r="AN165" s="2599"/>
      <c r="AO165" s="2599"/>
      <c r="AP165" s="2599"/>
      <c r="AQ165" s="2599"/>
      <c r="AR165" s="219"/>
      <c r="AS165" s="219"/>
      <c r="AT165" s="219"/>
      <c r="AU165" s="208"/>
      <c r="AV165" s="208"/>
      <c r="AW165" s="208"/>
      <c r="AX165" s="208"/>
      <c r="AY165" s="208"/>
      <c r="AZ165" s="208"/>
      <c r="BA165" s="208"/>
      <c r="BB165" s="208"/>
      <c r="BC165" s="219"/>
      <c r="BD165" s="219"/>
      <c r="BE165" s="219"/>
      <c r="BF165" s="219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</row>
    <row r="166" spans="3:77" ht="9.9499999999999993" customHeight="1" x14ac:dyDescent="0.25">
      <c r="C166" s="211"/>
      <c r="E166" s="322"/>
      <c r="F166" s="322"/>
      <c r="V166" s="208"/>
      <c r="W166" s="208"/>
      <c r="X166" s="219"/>
      <c r="Z166" s="355"/>
      <c r="AA166" s="355"/>
      <c r="AB166" s="346"/>
      <c r="AC166" s="219"/>
      <c r="AH166" s="218"/>
      <c r="AI166" s="218"/>
      <c r="AJ166" s="2599"/>
      <c r="AK166" s="2599"/>
      <c r="AL166" s="2599"/>
      <c r="AM166" s="2599"/>
      <c r="AN166" s="2599"/>
      <c r="AS166" s="218"/>
      <c r="AT166" s="218"/>
      <c r="AU166" s="208"/>
      <c r="AV166" s="208"/>
      <c r="AW166" s="208"/>
      <c r="AX166" s="208"/>
      <c r="AY166" s="208"/>
      <c r="AZ166" s="208"/>
      <c r="BA166" s="208"/>
      <c r="BB166" s="208"/>
      <c r="BF166" s="219"/>
      <c r="BY166" s="208"/>
    </row>
    <row r="167" spans="3:77" ht="9.9499999999999993" customHeight="1" x14ac:dyDescent="0.25">
      <c r="C167" s="211"/>
      <c r="E167" s="322"/>
      <c r="F167" s="322"/>
      <c r="V167" s="208"/>
      <c r="AH167" s="218"/>
      <c r="AI167" s="218"/>
      <c r="AJ167" s="2599"/>
      <c r="AK167" s="2599"/>
      <c r="AL167" s="2599"/>
      <c r="AM167" s="2599"/>
      <c r="AN167" s="2599"/>
      <c r="AS167" s="218"/>
      <c r="AT167" s="218"/>
      <c r="AU167" s="208"/>
      <c r="AV167" s="208"/>
      <c r="AW167" s="208"/>
      <c r="AX167" s="208"/>
      <c r="AY167" s="208"/>
      <c r="AZ167" s="208"/>
      <c r="BA167" s="208"/>
      <c r="BB167" s="208"/>
      <c r="BF167" s="219"/>
      <c r="BY167" s="208"/>
    </row>
    <row r="168" spans="3:77" x14ac:dyDescent="0.25">
      <c r="C168" s="211"/>
      <c r="E168" s="322"/>
      <c r="F168" s="322"/>
      <c r="T168" s="215"/>
      <c r="U168" s="208"/>
      <c r="V168" s="208"/>
      <c r="AN168" s="210"/>
      <c r="AU168" s="208"/>
      <c r="AV168" s="208"/>
      <c r="AW168" s="208"/>
      <c r="AX168" s="208"/>
      <c r="AY168" s="208"/>
      <c r="AZ168" s="208"/>
      <c r="BA168" s="208"/>
      <c r="BB168" s="208"/>
    </row>
    <row r="169" spans="3:77" x14ac:dyDescent="0.25">
      <c r="C169" s="211"/>
      <c r="E169" s="322"/>
      <c r="F169" s="322"/>
      <c r="T169" s="215"/>
      <c r="U169" s="208"/>
      <c r="V169" s="208"/>
      <c r="AN169" s="210"/>
      <c r="AU169" s="208"/>
      <c r="AV169" s="208"/>
      <c r="AW169" s="208"/>
      <c r="AX169" s="208"/>
      <c r="AY169" s="208"/>
      <c r="AZ169" s="208"/>
      <c r="BA169" s="208"/>
      <c r="BB169" s="208"/>
    </row>
    <row r="170" spans="3:77" x14ac:dyDescent="0.25">
      <c r="C170" s="211"/>
      <c r="E170" s="322"/>
      <c r="AU170" s="208"/>
      <c r="AV170" s="208"/>
      <c r="AW170" s="208"/>
      <c r="AX170" s="208"/>
      <c r="AY170" s="208"/>
      <c r="AZ170" s="208"/>
      <c r="BA170" s="208"/>
      <c r="BB170" s="208"/>
    </row>
    <row r="171" spans="3:77" x14ac:dyDescent="0.25">
      <c r="C171" s="211"/>
      <c r="E171" s="322"/>
      <c r="AU171" s="208"/>
      <c r="AV171" s="208"/>
      <c r="AW171" s="208"/>
      <c r="AX171" s="208"/>
      <c r="AY171" s="208"/>
      <c r="AZ171" s="208"/>
      <c r="BA171" s="208"/>
      <c r="BB171" s="208"/>
    </row>
    <row r="172" spans="3:77" x14ac:dyDescent="0.25">
      <c r="C172" s="211"/>
      <c r="E172" s="322"/>
      <c r="AU172" s="208"/>
      <c r="AV172" s="208"/>
      <c r="AW172" s="208"/>
      <c r="AX172" s="208"/>
      <c r="AY172" s="208"/>
      <c r="AZ172" s="208"/>
      <c r="BA172" s="208"/>
      <c r="BB172" s="208"/>
    </row>
    <row r="173" spans="3:77" x14ac:dyDescent="0.25">
      <c r="C173" s="211"/>
      <c r="E173" s="322"/>
      <c r="AU173" s="208"/>
      <c r="AV173" s="208"/>
      <c r="AW173" s="208"/>
      <c r="AX173" s="208"/>
      <c r="AY173" s="208"/>
      <c r="AZ173" s="208"/>
      <c r="BA173" s="208"/>
      <c r="BB173" s="208"/>
    </row>
    <row r="174" spans="3:77" x14ac:dyDescent="0.25">
      <c r="C174" s="211"/>
      <c r="E174" s="322"/>
      <c r="AU174" s="208"/>
      <c r="AV174" s="208"/>
      <c r="AW174" s="208"/>
      <c r="AX174" s="208"/>
      <c r="AY174" s="208"/>
      <c r="AZ174" s="208"/>
      <c r="BA174" s="208"/>
      <c r="BB174" s="208"/>
    </row>
    <row r="175" spans="3:77" x14ac:dyDescent="0.25">
      <c r="C175" s="211"/>
      <c r="E175" s="322"/>
      <c r="AU175" s="208"/>
      <c r="AV175" s="208"/>
      <c r="AW175" s="208"/>
      <c r="AX175" s="208"/>
      <c r="AY175" s="208"/>
      <c r="AZ175" s="208"/>
      <c r="BA175" s="208"/>
      <c r="BB175" s="208"/>
    </row>
    <row r="176" spans="3:77" x14ac:dyDescent="0.25">
      <c r="C176" s="211"/>
      <c r="E176" s="322"/>
      <c r="AU176" s="208"/>
      <c r="AV176" s="208"/>
      <c r="AW176" s="208"/>
      <c r="AX176" s="208"/>
      <c r="AY176" s="208"/>
      <c r="AZ176" s="208"/>
      <c r="BA176" s="208"/>
      <c r="BB176" s="208"/>
    </row>
    <row r="177" spans="3:54" x14ac:dyDescent="0.25">
      <c r="C177" s="211"/>
      <c r="E177" s="322"/>
      <c r="AU177" s="208"/>
      <c r="AV177" s="208"/>
      <c r="AW177" s="208"/>
      <c r="AX177" s="208"/>
      <c r="AY177" s="208"/>
      <c r="AZ177" s="208"/>
      <c r="BA177" s="208"/>
      <c r="BB177" s="208"/>
    </row>
    <row r="178" spans="3:54" x14ac:dyDescent="0.25">
      <c r="C178" s="211"/>
      <c r="AU178" s="208"/>
      <c r="AV178" s="208"/>
      <c r="AW178" s="208"/>
      <c r="AX178" s="208"/>
      <c r="AY178" s="208"/>
      <c r="AZ178" s="208"/>
      <c r="BA178" s="208"/>
      <c r="BB178" s="208"/>
    </row>
    <row r="179" spans="3:54" x14ac:dyDescent="0.25">
      <c r="C179" s="211"/>
      <c r="AU179" s="208"/>
      <c r="AV179" s="208"/>
      <c r="AW179" s="208"/>
      <c r="AX179" s="208"/>
      <c r="AY179" s="208"/>
      <c r="AZ179" s="208"/>
      <c r="BA179" s="208"/>
      <c r="BB179" s="208"/>
    </row>
    <row r="180" spans="3:54" x14ac:dyDescent="0.25">
      <c r="AU180" s="208"/>
      <c r="AV180" s="208"/>
      <c r="AW180" s="208"/>
      <c r="AX180" s="208"/>
      <c r="AY180" s="208"/>
      <c r="AZ180" s="208"/>
      <c r="BA180" s="208"/>
      <c r="BB180" s="208"/>
    </row>
    <row r="181" spans="3:54" x14ac:dyDescent="0.25">
      <c r="AU181" s="208"/>
      <c r="AV181" s="208"/>
      <c r="AW181" s="208"/>
      <c r="AX181" s="208"/>
      <c r="AY181" s="208"/>
      <c r="AZ181" s="208"/>
      <c r="BA181" s="208"/>
      <c r="BB181" s="208"/>
    </row>
    <row r="182" spans="3:54" x14ac:dyDescent="0.25">
      <c r="AU182" s="208"/>
      <c r="AV182" s="208"/>
      <c r="AW182" s="208"/>
      <c r="AX182" s="208"/>
      <c r="AY182" s="208"/>
      <c r="AZ182" s="208"/>
      <c r="BA182" s="208"/>
      <c r="BB182" s="208"/>
    </row>
    <row r="183" spans="3:54" x14ac:dyDescent="0.25">
      <c r="AU183" s="208"/>
      <c r="AV183" s="208"/>
      <c r="AW183" s="208"/>
      <c r="AX183" s="208"/>
      <c r="AY183" s="208"/>
      <c r="AZ183" s="208"/>
      <c r="BA183" s="208"/>
      <c r="BB183" s="208"/>
    </row>
    <row r="184" spans="3:54" x14ac:dyDescent="0.25">
      <c r="AU184" s="208"/>
      <c r="AV184" s="208"/>
      <c r="AW184" s="208"/>
      <c r="AX184" s="208"/>
      <c r="AY184" s="208"/>
      <c r="AZ184" s="208"/>
      <c r="BA184" s="208"/>
      <c r="BB184" s="208"/>
    </row>
    <row r="185" spans="3:54" x14ac:dyDescent="0.25">
      <c r="AU185" s="208"/>
      <c r="AV185" s="208"/>
      <c r="AW185" s="208"/>
      <c r="AX185" s="208"/>
      <c r="AY185" s="208"/>
      <c r="AZ185" s="208"/>
      <c r="BA185" s="208"/>
      <c r="BB185" s="208"/>
    </row>
    <row r="186" spans="3:54" x14ac:dyDescent="0.25">
      <c r="AU186" s="208"/>
      <c r="AV186" s="208"/>
      <c r="AW186" s="208"/>
      <c r="AX186" s="208"/>
      <c r="AY186" s="208"/>
      <c r="AZ186" s="208"/>
      <c r="BA186" s="208"/>
      <c r="BB186" s="208"/>
    </row>
    <row r="187" spans="3:54" x14ac:dyDescent="0.25">
      <c r="AU187" s="208"/>
      <c r="AV187" s="208"/>
      <c r="AW187" s="208"/>
      <c r="AX187" s="208"/>
      <c r="AY187" s="208"/>
      <c r="AZ187" s="208"/>
      <c r="BA187" s="208"/>
      <c r="BB187" s="208"/>
    </row>
    <row r="188" spans="3:54" x14ac:dyDescent="0.25">
      <c r="AU188" s="208"/>
      <c r="AV188" s="208"/>
      <c r="AW188" s="208"/>
      <c r="AX188" s="208"/>
      <c r="AY188" s="208"/>
      <c r="AZ188" s="208"/>
      <c r="BA188" s="208"/>
      <c r="BB188" s="208"/>
    </row>
    <row r="189" spans="3:54" x14ac:dyDescent="0.25">
      <c r="AU189" s="208"/>
      <c r="AV189" s="208"/>
      <c r="AW189" s="208"/>
      <c r="AX189" s="208"/>
      <c r="AY189" s="208"/>
      <c r="AZ189" s="208"/>
      <c r="BA189" s="208"/>
      <c r="BB189" s="208"/>
    </row>
    <row r="190" spans="3:54" x14ac:dyDescent="0.25">
      <c r="AU190" s="208"/>
      <c r="AV190" s="208"/>
      <c r="AW190" s="208"/>
      <c r="AX190" s="208"/>
      <c r="AY190" s="208"/>
      <c r="AZ190" s="208"/>
      <c r="BA190" s="208"/>
      <c r="BB190" s="208"/>
    </row>
    <row r="191" spans="3:54" x14ac:dyDescent="0.25">
      <c r="AU191" s="208"/>
      <c r="AV191" s="208"/>
      <c r="AW191" s="208"/>
      <c r="AX191" s="208"/>
      <c r="AY191" s="208"/>
      <c r="AZ191" s="208"/>
      <c r="BA191" s="208"/>
      <c r="BB191" s="208"/>
    </row>
    <row r="192" spans="3:54" x14ac:dyDescent="0.25">
      <c r="AU192" s="208"/>
      <c r="AV192" s="208"/>
      <c r="AW192" s="208"/>
      <c r="AX192" s="208"/>
      <c r="AY192" s="208"/>
      <c r="AZ192" s="208"/>
      <c r="BA192" s="208"/>
      <c r="BB192" s="208"/>
    </row>
    <row r="193" spans="47:54" x14ac:dyDescent="0.25">
      <c r="AU193" s="208"/>
      <c r="AV193" s="208"/>
      <c r="AW193" s="208"/>
      <c r="AX193" s="208"/>
      <c r="AY193" s="208"/>
      <c r="AZ193" s="208"/>
      <c r="BA193" s="208"/>
      <c r="BB193" s="208"/>
    </row>
    <row r="194" spans="47:54" x14ac:dyDescent="0.25">
      <c r="AU194" s="208"/>
      <c r="AV194" s="208"/>
      <c r="AW194" s="208"/>
      <c r="AX194" s="208"/>
      <c r="AY194" s="208"/>
      <c r="AZ194" s="208"/>
      <c r="BA194" s="208"/>
      <c r="BB194" s="208"/>
    </row>
    <row r="195" spans="47:54" x14ac:dyDescent="0.25">
      <c r="AU195" s="208"/>
      <c r="AV195" s="208"/>
      <c r="AW195" s="208"/>
      <c r="AX195" s="208"/>
      <c r="AY195" s="208"/>
      <c r="AZ195" s="208"/>
      <c r="BA195" s="208"/>
      <c r="BB195" s="208"/>
    </row>
    <row r="196" spans="47:54" x14ac:dyDescent="0.25">
      <c r="AU196" s="208"/>
      <c r="AV196" s="208"/>
      <c r="AW196" s="208"/>
      <c r="AX196" s="208"/>
      <c r="AY196" s="208"/>
      <c r="AZ196" s="208"/>
      <c r="BA196" s="208"/>
      <c r="BB196" s="208"/>
    </row>
    <row r="197" spans="47:54" x14ac:dyDescent="0.25">
      <c r="AU197" s="208"/>
      <c r="AV197" s="208"/>
      <c r="AW197" s="208"/>
      <c r="AX197" s="208"/>
      <c r="AY197" s="208"/>
      <c r="AZ197" s="208"/>
      <c r="BA197" s="208"/>
      <c r="BB197" s="208"/>
    </row>
    <row r="198" spans="47:54" x14ac:dyDescent="0.25">
      <c r="AU198" s="208"/>
      <c r="AV198" s="208"/>
      <c r="AW198" s="208"/>
      <c r="AX198" s="208"/>
      <c r="AY198" s="208"/>
      <c r="AZ198" s="208"/>
      <c r="BA198" s="208"/>
      <c r="BB198" s="208"/>
    </row>
    <row r="199" spans="47:54" x14ac:dyDescent="0.25">
      <c r="AU199" s="208"/>
      <c r="AV199" s="208"/>
      <c r="AW199" s="208"/>
      <c r="AX199" s="208"/>
      <c r="AY199" s="208"/>
      <c r="AZ199" s="208"/>
      <c r="BA199" s="208"/>
      <c r="BB199" s="208"/>
    </row>
    <row r="200" spans="47:54" x14ac:dyDescent="0.25">
      <c r="AU200" s="208"/>
      <c r="AV200" s="208"/>
      <c r="AW200" s="208"/>
      <c r="AX200" s="208"/>
      <c r="AY200" s="208"/>
      <c r="AZ200" s="208"/>
      <c r="BA200" s="208"/>
      <c r="BB200" s="208"/>
    </row>
    <row r="201" spans="47:54" x14ac:dyDescent="0.25">
      <c r="AU201" s="208"/>
      <c r="AV201" s="208"/>
      <c r="AW201" s="208"/>
      <c r="AX201" s="208"/>
      <c r="AY201" s="208"/>
      <c r="AZ201" s="208"/>
      <c r="BA201" s="208"/>
      <c r="BB201" s="208"/>
    </row>
    <row r="202" spans="47:54" x14ac:dyDescent="0.25">
      <c r="AU202" s="208"/>
      <c r="AV202" s="208"/>
      <c r="AW202" s="208"/>
      <c r="AX202" s="208"/>
      <c r="AY202" s="208"/>
      <c r="AZ202" s="208"/>
      <c r="BA202" s="208"/>
      <c r="BB202" s="208"/>
    </row>
    <row r="203" spans="47:54" x14ac:dyDescent="0.25">
      <c r="AU203" s="208"/>
      <c r="AV203" s="208"/>
      <c r="AW203" s="208"/>
      <c r="AX203" s="208"/>
      <c r="AY203" s="208"/>
      <c r="AZ203" s="208"/>
      <c r="BA203" s="208"/>
      <c r="BB203" s="208"/>
    </row>
    <row r="204" spans="47:54" x14ac:dyDescent="0.25">
      <c r="AU204" s="208"/>
      <c r="AV204" s="208"/>
      <c r="AW204" s="208"/>
      <c r="AX204" s="208"/>
      <c r="AY204" s="208"/>
      <c r="AZ204" s="208"/>
      <c r="BA204" s="208"/>
      <c r="BB204" s="208"/>
    </row>
    <row r="205" spans="47:54" x14ac:dyDescent="0.25">
      <c r="AU205" s="208"/>
      <c r="AV205" s="208"/>
      <c r="AW205" s="208"/>
      <c r="AX205" s="208"/>
      <c r="AY205" s="208"/>
      <c r="AZ205" s="208"/>
      <c r="BA205" s="208"/>
      <c r="BB205" s="208"/>
    </row>
    <row r="206" spans="47:54" x14ac:dyDescent="0.25">
      <c r="AU206" s="208"/>
      <c r="AV206" s="208"/>
      <c r="AW206" s="208"/>
      <c r="AX206" s="208"/>
      <c r="AY206" s="208"/>
      <c r="AZ206" s="208"/>
      <c r="BA206" s="208"/>
      <c r="BB206" s="208"/>
    </row>
    <row r="207" spans="47:54" x14ac:dyDescent="0.25">
      <c r="AU207" s="208"/>
      <c r="AV207" s="208"/>
      <c r="AW207" s="208"/>
      <c r="AX207" s="208"/>
      <c r="AY207" s="208"/>
      <c r="AZ207" s="208"/>
      <c r="BA207" s="208"/>
      <c r="BB207" s="208"/>
    </row>
    <row r="208" spans="47:54" x14ac:dyDescent="0.25">
      <c r="AU208" s="208"/>
      <c r="AV208" s="208"/>
      <c r="AW208" s="208"/>
      <c r="AX208" s="208"/>
      <c r="AY208" s="208"/>
      <c r="AZ208" s="208"/>
      <c r="BA208" s="208"/>
      <c r="BB208" s="208"/>
    </row>
    <row r="209" spans="47:54" x14ac:dyDescent="0.25">
      <c r="AU209" s="208"/>
      <c r="AV209" s="208"/>
      <c r="AW209" s="208"/>
      <c r="AX209" s="208"/>
      <c r="AY209" s="208"/>
      <c r="AZ209" s="208"/>
      <c r="BA209" s="208"/>
      <c r="BB209" s="208"/>
    </row>
    <row r="210" spans="47:54" x14ac:dyDescent="0.25">
      <c r="AU210" s="208"/>
      <c r="AV210" s="208"/>
      <c r="AW210" s="208"/>
      <c r="AX210" s="208"/>
      <c r="AY210" s="208"/>
      <c r="AZ210" s="208"/>
      <c r="BA210" s="208"/>
      <c r="BB210" s="208"/>
    </row>
    <row r="211" spans="47:54" x14ac:dyDescent="0.25">
      <c r="AU211" s="208"/>
      <c r="AV211" s="208"/>
      <c r="AW211" s="208"/>
      <c r="AX211" s="208"/>
      <c r="AY211" s="208"/>
      <c r="AZ211" s="208"/>
      <c r="BA211" s="208"/>
      <c r="BB211" s="208"/>
    </row>
    <row r="212" spans="47:54" x14ac:dyDescent="0.25">
      <c r="AU212" s="208"/>
      <c r="AV212" s="208"/>
      <c r="AW212" s="208"/>
      <c r="AX212" s="208"/>
      <c r="AY212" s="208"/>
      <c r="AZ212" s="208"/>
      <c r="BA212" s="208"/>
      <c r="BB212" s="208"/>
    </row>
    <row r="213" spans="47:54" x14ac:dyDescent="0.25">
      <c r="AU213" s="208"/>
      <c r="AV213" s="208"/>
      <c r="AW213" s="208"/>
      <c r="AX213" s="208"/>
      <c r="AY213" s="208"/>
      <c r="AZ213" s="208"/>
      <c r="BA213" s="208"/>
      <c r="BB213" s="208"/>
    </row>
    <row r="214" spans="47:54" x14ac:dyDescent="0.25">
      <c r="AU214" s="208"/>
      <c r="AV214" s="208"/>
      <c r="AW214" s="208"/>
      <c r="AX214" s="208"/>
      <c r="AY214" s="208"/>
      <c r="AZ214" s="208"/>
      <c r="BA214" s="208"/>
      <c r="BB214" s="208"/>
    </row>
    <row r="215" spans="47:54" x14ac:dyDescent="0.25">
      <c r="AU215" s="208"/>
      <c r="AV215" s="208"/>
      <c r="AW215" s="208"/>
      <c r="AX215" s="208"/>
      <c r="AY215" s="208"/>
      <c r="AZ215" s="208"/>
      <c r="BA215" s="208"/>
      <c r="BB215" s="208"/>
    </row>
    <row r="216" spans="47:54" x14ac:dyDescent="0.25">
      <c r="AU216" s="208"/>
      <c r="AV216" s="208"/>
      <c r="AW216" s="208"/>
      <c r="AX216" s="208"/>
      <c r="AY216" s="208"/>
      <c r="AZ216" s="208"/>
      <c r="BA216" s="208"/>
      <c r="BB216" s="208"/>
    </row>
    <row r="217" spans="47:54" x14ac:dyDescent="0.25">
      <c r="AU217" s="208"/>
      <c r="AV217" s="208"/>
      <c r="AW217" s="208"/>
      <c r="AX217" s="208"/>
      <c r="AY217" s="208"/>
      <c r="AZ217" s="208"/>
      <c r="BA217" s="208"/>
      <c r="BB217" s="208"/>
    </row>
    <row r="218" spans="47:54" x14ac:dyDescent="0.25">
      <c r="AU218" s="208"/>
      <c r="AV218" s="208"/>
      <c r="AW218" s="208"/>
      <c r="AX218" s="208"/>
      <c r="AY218" s="208"/>
      <c r="AZ218" s="208"/>
      <c r="BA218" s="208"/>
      <c r="BB218" s="208"/>
    </row>
    <row r="219" spans="47:54" x14ac:dyDescent="0.25">
      <c r="AU219" s="208"/>
      <c r="AV219" s="208"/>
      <c r="AW219" s="208"/>
      <c r="AX219" s="208"/>
      <c r="AY219" s="208"/>
      <c r="AZ219" s="208"/>
      <c r="BA219" s="208"/>
      <c r="BB219" s="208"/>
    </row>
    <row r="220" spans="47:54" x14ac:dyDescent="0.25">
      <c r="AU220" s="208"/>
      <c r="AV220" s="208"/>
      <c r="AW220" s="208"/>
      <c r="AX220" s="208"/>
      <c r="AY220" s="208"/>
      <c r="AZ220" s="208"/>
      <c r="BA220" s="208"/>
      <c r="BB220" s="208"/>
    </row>
    <row r="221" spans="47:54" x14ac:dyDescent="0.25">
      <c r="AU221" s="208"/>
      <c r="AV221" s="208"/>
      <c r="AW221" s="208"/>
      <c r="AX221" s="208"/>
      <c r="AY221" s="208"/>
      <c r="AZ221" s="208"/>
      <c r="BA221" s="208"/>
      <c r="BB221" s="208"/>
    </row>
    <row r="222" spans="47:54" x14ac:dyDescent="0.25">
      <c r="AU222" s="208"/>
      <c r="AV222" s="208"/>
      <c r="AW222" s="208"/>
      <c r="AX222" s="208"/>
      <c r="AY222" s="208"/>
      <c r="AZ222" s="208"/>
      <c r="BA222" s="208"/>
      <c r="BB222" s="208"/>
    </row>
    <row r="223" spans="47:54" x14ac:dyDescent="0.25">
      <c r="AU223" s="208"/>
      <c r="AV223" s="208"/>
      <c r="AW223" s="208"/>
      <c r="AX223" s="208"/>
      <c r="AY223" s="208"/>
      <c r="AZ223" s="208"/>
      <c r="BA223" s="208"/>
      <c r="BB223" s="208"/>
    </row>
    <row r="224" spans="47:54" x14ac:dyDescent="0.25">
      <c r="AU224" s="208"/>
      <c r="AV224" s="208"/>
      <c r="AW224" s="208"/>
      <c r="AX224" s="208"/>
      <c r="AY224" s="208"/>
      <c r="AZ224" s="208"/>
      <c r="BA224" s="208"/>
      <c r="BB224" s="208"/>
    </row>
    <row r="225" spans="47:54" x14ac:dyDescent="0.25">
      <c r="AU225" s="208"/>
      <c r="AV225" s="208"/>
      <c r="AW225" s="208"/>
      <c r="AX225" s="208"/>
      <c r="AY225" s="208"/>
      <c r="AZ225" s="208"/>
      <c r="BA225" s="208"/>
      <c r="BB225" s="208"/>
    </row>
    <row r="226" spans="47:54" x14ac:dyDescent="0.25">
      <c r="AU226" s="208"/>
      <c r="AV226" s="208"/>
      <c r="AW226" s="208"/>
      <c r="AX226" s="208"/>
      <c r="AY226" s="208"/>
      <c r="AZ226" s="208"/>
      <c r="BA226" s="208"/>
      <c r="BB226" s="208"/>
    </row>
    <row r="227" spans="47:54" x14ac:dyDescent="0.25">
      <c r="AU227" s="208"/>
      <c r="AV227" s="208"/>
      <c r="AW227" s="208"/>
      <c r="AX227" s="208"/>
      <c r="AY227" s="208"/>
      <c r="AZ227" s="208"/>
      <c r="BA227" s="208"/>
      <c r="BB227" s="208"/>
    </row>
    <row r="228" spans="47:54" x14ac:dyDescent="0.25">
      <c r="AU228" s="208"/>
      <c r="AV228" s="208"/>
      <c r="AW228" s="208"/>
      <c r="AX228" s="208"/>
      <c r="AY228" s="208"/>
      <c r="AZ228" s="208"/>
      <c r="BA228" s="208"/>
      <c r="BB228" s="208"/>
    </row>
    <row r="229" spans="47:54" x14ac:dyDescent="0.25">
      <c r="AU229" s="208"/>
      <c r="AV229" s="208"/>
      <c r="AW229" s="208"/>
      <c r="AX229" s="208"/>
      <c r="AY229" s="208"/>
      <c r="AZ229" s="208"/>
      <c r="BA229" s="208"/>
      <c r="BB229" s="208"/>
    </row>
    <row r="230" spans="47:54" x14ac:dyDescent="0.25">
      <c r="AU230" s="208"/>
      <c r="AV230" s="208"/>
      <c r="AW230" s="208"/>
      <c r="AX230" s="208"/>
      <c r="AY230" s="208"/>
      <c r="AZ230" s="208"/>
      <c r="BA230" s="208"/>
      <c r="BB230" s="208"/>
    </row>
    <row r="231" spans="47:54" x14ac:dyDescent="0.25">
      <c r="AU231" s="208"/>
      <c r="AV231" s="208"/>
      <c r="AW231" s="208"/>
      <c r="AX231" s="208"/>
      <c r="AY231" s="208"/>
      <c r="AZ231" s="208"/>
      <c r="BA231" s="208"/>
      <c r="BB231" s="208"/>
    </row>
    <row r="232" spans="47:54" x14ac:dyDescent="0.25">
      <c r="AU232" s="208"/>
      <c r="AV232" s="208"/>
      <c r="AW232" s="208"/>
      <c r="AX232" s="208"/>
      <c r="AY232" s="208"/>
      <c r="AZ232" s="208"/>
      <c r="BA232" s="208"/>
      <c r="BB232" s="208"/>
    </row>
    <row r="233" spans="47:54" x14ac:dyDescent="0.25">
      <c r="AU233" s="208"/>
      <c r="AV233" s="208"/>
      <c r="AW233" s="208"/>
      <c r="AX233" s="208"/>
      <c r="AY233" s="208"/>
      <c r="AZ233" s="208"/>
      <c r="BA233" s="208"/>
      <c r="BB233" s="208"/>
    </row>
    <row r="234" spans="47:54" x14ac:dyDescent="0.25">
      <c r="AU234" s="208"/>
      <c r="AV234" s="208"/>
      <c r="AW234" s="208"/>
      <c r="AX234" s="208"/>
      <c r="AY234" s="208"/>
      <c r="AZ234" s="208"/>
      <c r="BA234" s="208"/>
      <c r="BB234" s="208"/>
    </row>
    <row r="235" spans="47:54" x14ac:dyDescent="0.25">
      <c r="AU235" s="208"/>
      <c r="AV235" s="208"/>
      <c r="AW235" s="208"/>
      <c r="AX235" s="208"/>
      <c r="AY235" s="208"/>
      <c r="AZ235" s="208"/>
      <c r="BA235" s="208"/>
      <c r="BB235" s="208"/>
    </row>
    <row r="236" spans="47:54" x14ac:dyDescent="0.25">
      <c r="AU236" s="208"/>
      <c r="AV236" s="208"/>
      <c r="AW236" s="208"/>
      <c r="AX236" s="208"/>
      <c r="AY236" s="208"/>
      <c r="AZ236" s="208"/>
      <c r="BA236" s="208"/>
      <c r="BB236" s="208"/>
    </row>
    <row r="237" spans="47:54" x14ac:dyDescent="0.25">
      <c r="AU237" s="208"/>
      <c r="AV237" s="208"/>
      <c r="AW237" s="208"/>
      <c r="AX237" s="208"/>
      <c r="AY237" s="208"/>
      <c r="AZ237" s="208"/>
      <c r="BA237" s="208"/>
      <c r="BB237" s="208"/>
    </row>
    <row r="238" spans="47:54" x14ac:dyDescent="0.25">
      <c r="AU238" s="208"/>
      <c r="AV238" s="208"/>
      <c r="AW238" s="208"/>
      <c r="AX238" s="208"/>
      <c r="AY238" s="208"/>
      <c r="AZ238" s="208"/>
      <c r="BA238" s="208"/>
      <c r="BB238" s="208"/>
    </row>
    <row r="239" spans="47:54" x14ac:dyDescent="0.25">
      <c r="AU239" s="208"/>
      <c r="AV239" s="208"/>
      <c r="AW239" s="208"/>
      <c r="AX239" s="208"/>
      <c r="AY239" s="208"/>
      <c r="AZ239" s="208"/>
      <c r="BA239" s="208"/>
      <c r="BB239" s="208"/>
    </row>
    <row r="240" spans="47:54" x14ac:dyDescent="0.25">
      <c r="AU240" s="208"/>
      <c r="AV240" s="208"/>
      <c r="AW240" s="208"/>
      <c r="AX240" s="208"/>
      <c r="AY240" s="208"/>
      <c r="AZ240" s="208"/>
      <c r="BA240" s="208"/>
      <c r="BB240" s="208"/>
    </row>
    <row r="241" spans="47:54" x14ac:dyDescent="0.25">
      <c r="AU241" s="208"/>
      <c r="AV241" s="208"/>
      <c r="AW241" s="208"/>
      <c r="AX241" s="208"/>
      <c r="AY241" s="208"/>
      <c r="AZ241" s="208"/>
      <c r="BA241" s="208"/>
      <c r="BB241" s="208"/>
    </row>
    <row r="242" spans="47:54" x14ac:dyDescent="0.25">
      <c r="AU242" s="208"/>
      <c r="AV242" s="208"/>
      <c r="AW242" s="208"/>
      <c r="AX242" s="208"/>
      <c r="AY242" s="208"/>
      <c r="AZ242" s="208"/>
      <c r="BA242" s="208"/>
      <c r="BB242" s="208"/>
    </row>
    <row r="243" spans="47:54" x14ac:dyDescent="0.25">
      <c r="AU243" s="208"/>
      <c r="AV243" s="208"/>
      <c r="AW243" s="208"/>
      <c r="AX243" s="208"/>
      <c r="AY243" s="208"/>
      <c r="AZ243" s="208"/>
      <c r="BA243" s="208"/>
      <c r="BB243" s="208"/>
    </row>
    <row r="244" spans="47:54" x14ac:dyDescent="0.25">
      <c r="AU244" s="208"/>
      <c r="AV244" s="208"/>
      <c r="AW244" s="208"/>
      <c r="AX244" s="208"/>
      <c r="AY244" s="208"/>
      <c r="AZ244" s="208"/>
      <c r="BA244" s="208"/>
      <c r="BB244" s="208"/>
    </row>
    <row r="245" spans="47:54" x14ac:dyDescent="0.25">
      <c r="AU245" s="208"/>
      <c r="AV245" s="208"/>
      <c r="AW245" s="208"/>
      <c r="AX245" s="208"/>
      <c r="AY245" s="208"/>
      <c r="AZ245" s="208"/>
      <c r="BA245" s="208"/>
      <c r="BB245" s="208"/>
    </row>
    <row r="246" spans="47:54" x14ac:dyDescent="0.25">
      <c r="AU246" s="208"/>
      <c r="AV246" s="208"/>
      <c r="AW246" s="208"/>
      <c r="AX246" s="208"/>
      <c r="AY246" s="208"/>
      <c r="AZ246" s="208"/>
      <c r="BA246" s="208"/>
      <c r="BB246" s="208"/>
    </row>
    <row r="247" spans="47:54" x14ac:dyDescent="0.25">
      <c r="AU247" s="208"/>
      <c r="AV247" s="208"/>
      <c r="AW247" s="208"/>
      <c r="AX247" s="208"/>
      <c r="AY247" s="208"/>
      <c r="AZ247" s="208"/>
      <c r="BA247" s="208"/>
      <c r="BB247" s="208"/>
    </row>
    <row r="248" spans="47:54" x14ac:dyDescent="0.25">
      <c r="AU248" s="208"/>
      <c r="AV248" s="208"/>
      <c r="AW248" s="208"/>
      <c r="AX248" s="208"/>
      <c r="AY248" s="208"/>
      <c r="AZ248" s="208"/>
      <c r="BA248" s="208"/>
      <c r="BB248" s="208"/>
    </row>
    <row r="249" spans="47:54" x14ac:dyDescent="0.25">
      <c r="AU249" s="208"/>
      <c r="AV249" s="208"/>
      <c r="AW249" s="208"/>
      <c r="AX249" s="208"/>
      <c r="AY249" s="208"/>
      <c r="AZ249" s="208"/>
      <c r="BA249" s="208"/>
      <c r="BB249" s="208"/>
    </row>
    <row r="250" spans="47:54" x14ac:dyDescent="0.25">
      <c r="AU250" s="208"/>
      <c r="AV250" s="208"/>
      <c r="AW250" s="208"/>
      <c r="AX250" s="208"/>
      <c r="AY250" s="208"/>
      <c r="AZ250" s="208"/>
      <c r="BA250" s="208"/>
      <c r="BB250" s="208"/>
    </row>
    <row r="251" spans="47:54" x14ac:dyDescent="0.25">
      <c r="AU251" s="208"/>
      <c r="AV251" s="208"/>
      <c r="AW251" s="208"/>
      <c r="AX251" s="208"/>
      <c r="AY251" s="208"/>
      <c r="AZ251" s="208"/>
      <c r="BA251" s="208"/>
      <c r="BB251" s="208"/>
    </row>
    <row r="252" spans="47:54" x14ac:dyDescent="0.25">
      <c r="AU252" s="208"/>
      <c r="AV252" s="208"/>
      <c r="AW252" s="208"/>
      <c r="AX252" s="208"/>
      <c r="AY252" s="208"/>
      <c r="AZ252" s="208"/>
      <c r="BA252" s="208"/>
      <c r="BB252" s="208"/>
    </row>
    <row r="253" spans="47:54" x14ac:dyDescent="0.25">
      <c r="AU253" s="208"/>
      <c r="AV253" s="208"/>
      <c r="AW253" s="208"/>
      <c r="AX253" s="208"/>
      <c r="AY253" s="208"/>
      <c r="AZ253" s="208"/>
      <c r="BA253" s="208"/>
      <c r="BB253" s="208"/>
    </row>
    <row r="254" spans="47:54" x14ac:dyDescent="0.25">
      <c r="AU254" s="208"/>
      <c r="AV254" s="208"/>
      <c r="AW254" s="208"/>
      <c r="AX254" s="208"/>
      <c r="AY254" s="208"/>
      <c r="AZ254" s="208"/>
      <c r="BA254" s="208"/>
      <c r="BB254" s="208"/>
    </row>
    <row r="255" spans="47:54" x14ac:dyDescent="0.25">
      <c r="AU255" s="208"/>
      <c r="AV255" s="208"/>
      <c r="AW255" s="208"/>
      <c r="AX255" s="208"/>
      <c r="AY255" s="208"/>
      <c r="AZ255" s="208"/>
      <c r="BA255" s="208"/>
      <c r="BB255" s="208"/>
    </row>
    <row r="256" spans="47:54" x14ac:dyDescent="0.25">
      <c r="AU256" s="208"/>
      <c r="AV256" s="208"/>
      <c r="AW256" s="208"/>
      <c r="AX256" s="208"/>
      <c r="AY256" s="208"/>
      <c r="AZ256" s="208"/>
      <c r="BA256" s="208"/>
      <c r="BB256" s="208"/>
    </row>
    <row r="257" spans="47:54" x14ac:dyDescent="0.25">
      <c r="AU257" s="208"/>
      <c r="AV257" s="208"/>
      <c r="AW257" s="208"/>
      <c r="AX257" s="208"/>
      <c r="AY257" s="208"/>
      <c r="AZ257" s="208"/>
      <c r="BA257" s="208"/>
      <c r="BB257" s="208"/>
    </row>
    <row r="258" spans="47:54" x14ac:dyDescent="0.25">
      <c r="AU258" s="208"/>
      <c r="AV258" s="208"/>
      <c r="AW258" s="208"/>
      <c r="AX258" s="208"/>
      <c r="AY258" s="208"/>
      <c r="AZ258" s="208"/>
      <c r="BA258" s="208"/>
      <c r="BB258" s="208"/>
    </row>
    <row r="259" spans="47:54" x14ac:dyDescent="0.25">
      <c r="AU259" s="208"/>
      <c r="AV259" s="208"/>
      <c r="AW259" s="208"/>
      <c r="AX259" s="208"/>
      <c r="AY259" s="208"/>
      <c r="AZ259" s="208"/>
      <c r="BA259" s="208"/>
      <c r="BB259" s="208"/>
    </row>
    <row r="260" spans="47:54" x14ac:dyDescent="0.25">
      <c r="AU260" s="208"/>
      <c r="AV260" s="208"/>
      <c r="AW260" s="208"/>
      <c r="AX260" s="208"/>
      <c r="AY260" s="208"/>
      <c r="AZ260" s="208"/>
      <c r="BA260" s="208"/>
      <c r="BB260" s="208"/>
    </row>
    <row r="261" spans="47:54" x14ac:dyDescent="0.25">
      <c r="AU261" s="208"/>
      <c r="AV261" s="208"/>
      <c r="AW261" s="208"/>
      <c r="AX261" s="208"/>
      <c r="AY261" s="208"/>
      <c r="AZ261" s="208"/>
      <c r="BA261" s="208"/>
      <c r="BB261" s="208"/>
    </row>
    <row r="262" spans="47:54" x14ac:dyDescent="0.25">
      <c r="AU262" s="208"/>
      <c r="AV262" s="208"/>
      <c r="AW262" s="208"/>
      <c r="AX262" s="208"/>
      <c r="AY262" s="208"/>
      <c r="AZ262" s="208"/>
      <c r="BA262" s="208"/>
      <c r="BB262" s="208"/>
    </row>
    <row r="263" spans="47:54" x14ac:dyDescent="0.25">
      <c r="AU263" s="208"/>
      <c r="AV263" s="208"/>
      <c r="AW263" s="208"/>
      <c r="AX263" s="208"/>
      <c r="AY263" s="208"/>
      <c r="AZ263" s="208"/>
      <c r="BA263" s="208"/>
      <c r="BB263" s="208"/>
    </row>
    <row r="264" spans="47:54" x14ac:dyDescent="0.25">
      <c r="AU264" s="208"/>
      <c r="AV264" s="208"/>
      <c r="AW264" s="208"/>
      <c r="AX264" s="208"/>
      <c r="AY264" s="208"/>
      <c r="AZ264" s="208"/>
      <c r="BA264" s="208"/>
      <c r="BB264" s="208"/>
    </row>
    <row r="265" spans="47:54" x14ac:dyDescent="0.25">
      <c r="AU265" s="208"/>
      <c r="AV265" s="208"/>
      <c r="AW265" s="208"/>
      <c r="AX265" s="208"/>
      <c r="AY265" s="208"/>
      <c r="AZ265" s="208"/>
      <c r="BA265" s="208"/>
      <c r="BB265" s="208"/>
    </row>
    <row r="266" spans="47:54" x14ac:dyDescent="0.25">
      <c r="AU266" s="208"/>
      <c r="AV266" s="208"/>
      <c r="AW266" s="208"/>
      <c r="AX266" s="208"/>
      <c r="AY266" s="208"/>
      <c r="AZ266" s="208"/>
      <c r="BA266" s="208"/>
      <c r="BB266" s="208"/>
    </row>
    <row r="267" spans="47:54" x14ac:dyDescent="0.25">
      <c r="AU267" s="208"/>
      <c r="AV267" s="208"/>
      <c r="AW267" s="208"/>
      <c r="AX267" s="208"/>
      <c r="AY267" s="208"/>
      <c r="AZ267" s="208"/>
      <c r="BA267" s="208"/>
      <c r="BB267" s="208"/>
    </row>
    <row r="268" spans="47:54" x14ac:dyDescent="0.25">
      <c r="AU268" s="208"/>
      <c r="AV268" s="208"/>
      <c r="AW268" s="208"/>
      <c r="AX268" s="208"/>
      <c r="AY268" s="208"/>
      <c r="AZ268" s="208"/>
      <c r="BA268" s="208"/>
      <c r="BB268" s="208"/>
    </row>
    <row r="269" spans="47:54" x14ac:dyDescent="0.25">
      <c r="AU269" s="208"/>
      <c r="AV269" s="208"/>
      <c r="AW269" s="208"/>
      <c r="AX269" s="208"/>
      <c r="AY269" s="208"/>
      <c r="AZ269" s="208"/>
      <c r="BA269" s="208"/>
      <c r="BB269" s="208"/>
    </row>
    <row r="270" spans="47:54" x14ac:dyDescent="0.25">
      <c r="AU270" s="208"/>
      <c r="AV270" s="208"/>
      <c r="AW270" s="208"/>
      <c r="AX270" s="208"/>
      <c r="AY270" s="208"/>
      <c r="AZ270" s="208"/>
      <c r="BA270" s="208"/>
      <c r="BB270" s="208"/>
    </row>
    <row r="271" spans="47:54" x14ac:dyDescent="0.25">
      <c r="AU271" s="208"/>
      <c r="AV271" s="208"/>
      <c r="AW271" s="208"/>
      <c r="AX271" s="208"/>
      <c r="AY271" s="208"/>
      <c r="AZ271" s="208"/>
      <c r="BA271" s="208"/>
      <c r="BB271" s="208"/>
    </row>
    <row r="272" spans="47:54" x14ac:dyDescent="0.25">
      <c r="AU272" s="208"/>
      <c r="AV272" s="208"/>
      <c r="AW272" s="208"/>
      <c r="AX272" s="208"/>
      <c r="AY272" s="208"/>
      <c r="AZ272" s="208"/>
      <c r="BA272" s="208"/>
      <c r="BB272" s="208"/>
    </row>
    <row r="273" spans="47:54" x14ac:dyDescent="0.25">
      <c r="AU273" s="208"/>
      <c r="AV273" s="208"/>
      <c r="AW273" s="208"/>
      <c r="AX273" s="208"/>
      <c r="AY273" s="208"/>
      <c r="AZ273" s="208"/>
      <c r="BA273" s="208"/>
      <c r="BB273" s="208"/>
    </row>
    <row r="274" spans="47:54" x14ac:dyDescent="0.25">
      <c r="AU274" s="208"/>
      <c r="AV274" s="208"/>
      <c r="AW274" s="208"/>
      <c r="AX274" s="208"/>
      <c r="AY274" s="208"/>
      <c r="AZ274" s="208"/>
      <c r="BA274" s="208"/>
      <c r="BB274" s="208"/>
    </row>
    <row r="275" spans="47:54" x14ac:dyDescent="0.25">
      <c r="AU275" s="208"/>
      <c r="AV275" s="208"/>
      <c r="AW275" s="208"/>
      <c r="AX275" s="208"/>
      <c r="AY275" s="208"/>
      <c r="AZ275" s="208"/>
      <c r="BA275" s="208"/>
      <c r="BB275" s="208"/>
    </row>
    <row r="276" spans="47:54" x14ac:dyDescent="0.25">
      <c r="AU276" s="208"/>
      <c r="AV276" s="208"/>
      <c r="AW276" s="208"/>
      <c r="AX276" s="208"/>
      <c r="AY276" s="208"/>
      <c r="AZ276" s="208"/>
      <c r="BA276" s="208"/>
      <c r="BB276" s="208"/>
    </row>
    <row r="277" spans="47:54" x14ac:dyDescent="0.25">
      <c r="AU277" s="208"/>
      <c r="AV277" s="208"/>
      <c r="AW277" s="208"/>
      <c r="AX277" s="208"/>
      <c r="AY277" s="208"/>
      <c r="AZ277" s="208"/>
      <c r="BA277" s="208"/>
      <c r="BB277" s="208"/>
    </row>
    <row r="278" spans="47:54" x14ac:dyDescent="0.25">
      <c r="AU278" s="208"/>
      <c r="AV278" s="208"/>
      <c r="AW278" s="208"/>
      <c r="AX278" s="208"/>
      <c r="AY278" s="208"/>
      <c r="AZ278" s="208"/>
      <c r="BA278" s="208"/>
      <c r="BB278" s="208"/>
    </row>
    <row r="279" spans="47:54" x14ac:dyDescent="0.25">
      <c r="AU279" s="208"/>
      <c r="AV279" s="208"/>
      <c r="AW279" s="208"/>
      <c r="AX279" s="208"/>
      <c r="AY279" s="208"/>
      <c r="AZ279" s="208"/>
      <c r="BA279" s="208"/>
      <c r="BB279" s="208"/>
    </row>
    <row r="280" spans="47:54" x14ac:dyDescent="0.25">
      <c r="AU280" s="208"/>
      <c r="AV280" s="208"/>
      <c r="AW280" s="208"/>
      <c r="AX280" s="208"/>
      <c r="AY280" s="208"/>
      <c r="AZ280" s="208"/>
      <c r="BA280" s="208"/>
      <c r="BB280" s="208"/>
    </row>
    <row r="281" spans="47:54" x14ac:dyDescent="0.25">
      <c r="AU281" s="208"/>
      <c r="AV281" s="208"/>
      <c r="AW281" s="208"/>
      <c r="AX281" s="208"/>
      <c r="AY281" s="208"/>
      <c r="AZ281" s="208"/>
      <c r="BA281" s="208"/>
      <c r="BB281" s="208"/>
    </row>
    <row r="282" spans="47:54" x14ac:dyDescent="0.25">
      <c r="AU282" s="208"/>
      <c r="AV282" s="208"/>
      <c r="AW282" s="208"/>
      <c r="AX282" s="208"/>
      <c r="AY282" s="208"/>
      <c r="AZ282" s="208"/>
      <c r="BA282" s="208"/>
      <c r="BB282" s="208"/>
    </row>
    <row r="283" spans="47:54" x14ac:dyDescent="0.25">
      <c r="AU283" s="208"/>
      <c r="AV283" s="208"/>
      <c r="AW283" s="208"/>
      <c r="AX283" s="208"/>
      <c r="AY283" s="208"/>
      <c r="AZ283" s="208"/>
      <c r="BA283" s="208"/>
      <c r="BB283" s="208"/>
    </row>
    <row r="284" spans="47:54" x14ac:dyDescent="0.25">
      <c r="AU284" s="208"/>
      <c r="AV284" s="208"/>
      <c r="AW284" s="208"/>
      <c r="AX284" s="208"/>
      <c r="AY284" s="208"/>
      <c r="AZ284" s="208"/>
      <c r="BA284" s="208"/>
      <c r="BB284" s="208"/>
    </row>
    <row r="285" spans="47:54" x14ac:dyDescent="0.25">
      <c r="AU285" s="208"/>
      <c r="AV285" s="208"/>
      <c r="AW285" s="208"/>
      <c r="AX285" s="208"/>
      <c r="AY285" s="208"/>
      <c r="AZ285" s="208"/>
      <c r="BA285" s="208"/>
      <c r="BB285" s="208"/>
    </row>
    <row r="286" spans="47:54" x14ac:dyDescent="0.25">
      <c r="AU286" s="208"/>
      <c r="AV286" s="208"/>
      <c r="AW286" s="208"/>
      <c r="AX286" s="208"/>
      <c r="AY286" s="208"/>
      <c r="AZ286" s="208"/>
      <c r="BA286" s="208"/>
      <c r="BB286" s="208"/>
    </row>
    <row r="287" spans="47:54" x14ac:dyDescent="0.25">
      <c r="AU287" s="208"/>
      <c r="AV287" s="208"/>
      <c r="AW287" s="208"/>
      <c r="AX287" s="208"/>
      <c r="AY287" s="208"/>
      <c r="AZ287" s="208"/>
      <c r="BA287" s="208"/>
      <c r="BB287" s="208"/>
    </row>
    <row r="288" spans="47:54" x14ac:dyDescent="0.25">
      <c r="AU288" s="208"/>
      <c r="AV288" s="208"/>
      <c r="AW288" s="208"/>
      <c r="AX288" s="208"/>
      <c r="AY288" s="208"/>
      <c r="AZ288" s="208"/>
      <c r="BA288" s="208"/>
      <c r="BB288" s="208"/>
    </row>
    <row r="289" spans="47:54" x14ac:dyDescent="0.25">
      <c r="AU289" s="208"/>
      <c r="AV289" s="208"/>
      <c r="AW289" s="208"/>
      <c r="AX289" s="208"/>
      <c r="AY289" s="208"/>
      <c r="AZ289" s="208"/>
      <c r="BA289" s="208"/>
      <c r="BB289" s="208"/>
    </row>
    <row r="290" spans="47:54" x14ac:dyDescent="0.25">
      <c r="AU290" s="208"/>
      <c r="AV290" s="208"/>
      <c r="AW290" s="208"/>
      <c r="AX290" s="208"/>
      <c r="AY290" s="208"/>
      <c r="AZ290" s="208"/>
      <c r="BA290" s="208"/>
      <c r="BB290" s="208"/>
    </row>
    <row r="291" spans="47:54" x14ac:dyDescent="0.25">
      <c r="AU291" s="208"/>
      <c r="AV291" s="208"/>
      <c r="AW291" s="208"/>
      <c r="AX291" s="208"/>
      <c r="AY291" s="208"/>
      <c r="AZ291" s="208"/>
      <c r="BA291" s="208"/>
      <c r="BB291" s="208"/>
    </row>
    <row r="292" spans="47:54" x14ac:dyDescent="0.25">
      <c r="AU292" s="208"/>
      <c r="AV292" s="208"/>
      <c r="AW292" s="208"/>
      <c r="AX292" s="208"/>
      <c r="AY292" s="208"/>
      <c r="AZ292" s="208"/>
      <c r="BA292" s="208"/>
      <c r="BB292" s="208"/>
    </row>
    <row r="293" spans="47:54" x14ac:dyDescent="0.25">
      <c r="AU293" s="208"/>
      <c r="AV293" s="208"/>
      <c r="AW293" s="208"/>
      <c r="AX293" s="208"/>
      <c r="AY293" s="208"/>
      <c r="AZ293" s="208"/>
      <c r="BA293" s="208"/>
      <c r="BB293" s="208"/>
    </row>
    <row r="294" spans="47:54" x14ac:dyDescent="0.25">
      <c r="AU294" s="208"/>
      <c r="AV294" s="208"/>
      <c r="AW294" s="208"/>
      <c r="AX294" s="208"/>
      <c r="AY294" s="208"/>
      <c r="AZ294" s="208"/>
      <c r="BA294" s="208"/>
      <c r="BB294" s="208"/>
    </row>
    <row r="295" spans="47:54" x14ac:dyDescent="0.25">
      <c r="AU295" s="208"/>
      <c r="AV295" s="208"/>
      <c r="AW295" s="208"/>
      <c r="AX295" s="208"/>
      <c r="AY295" s="208"/>
      <c r="AZ295" s="208"/>
      <c r="BA295" s="208"/>
      <c r="BB295" s="208"/>
    </row>
    <row r="296" spans="47:54" x14ac:dyDescent="0.25">
      <c r="AU296" s="208"/>
      <c r="AV296" s="208"/>
      <c r="AW296" s="208"/>
      <c r="AX296" s="208"/>
      <c r="AY296" s="208"/>
      <c r="AZ296" s="208"/>
      <c r="BA296" s="208"/>
      <c r="BB296" s="208"/>
    </row>
    <row r="297" spans="47:54" x14ac:dyDescent="0.25">
      <c r="AU297" s="208"/>
      <c r="AV297" s="208"/>
      <c r="AW297" s="208"/>
      <c r="AX297" s="208"/>
      <c r="AY297" s="208"/>
      <c r="AZ297" s="208"/>
      <c r="BA297" s="208"/>
      <c r="BB297" s="208"/>
    </row>
    <row r="298" spans="47:54" x14ac:dyDescent="0.25">
      <c r="AU298" s="208"/>
      <c r="AV298" s="208"/>
      <c r="AW298" s="208"/>
      <c r="AX298" s="208"/>
      <c r="AY298" s="208"/>
      <c r="AZ298" s="208"/>
      <c r="BA298" s="208"/>
      <c r="BB298" s="208"/>
    </row>
    <row r="299" spans="47:54" x14ac:dyDescent="0.25">
      <c r="AU299" s="208"/>
      <c r="AV299" s="208"/>
      <c r="AW299" s="208"/>
      <c r="AX299" s="208"/>
      <c r="AY299" s="208"/>
      <c r="AZ299" s="208"/>
      <c r="BA299" s="208"/>
      <c r="BB299" s="208"/>
    </row>
    <row r="300" spans="47:54" x14ac:dyDescent="0.25">
      <c r="AU300" s="208"/>
      <c r="AV300" s="208"/>
      <c r="AW300" s="208"/>
      <c r="AX300" s="208"/>
      <c r="AY300" s="208"/>
      <c r="AZ300" s="208"/>
      <c r="BA300" s="208"/>
      <c r="BB300" s="208"/>
    </row>
    <row r="301" spans="47:54" x14ac:dyDescent="0.25">
      <c r="AU301" s="208"/>
      <c r="AV301" s="208"/>
      <c r="AW301" s="208"/>
      <c r="AX301" s="208"/>
      <c r="AY301" s="208"/>
      <c r="AZ301" s="208"/>
      <c r="BA301" s="208"/>
      <c r="BB301" s="208"/>
    </row>
    <row r="302" spans="47:54" x14ac:dyDescent="0.25">
      <c r="AU302" s="208"/>
      <c r="AV302" s="208"/>
      <c r="AW302" s="208"/>
      <c r="AX302" s="208"/>
      <c r="AY302" s="208"/>
      <c r="AZ302" s="208"/>
      <c r="BA302" s="208"/>
      <c r="BB302" s="208"/>
    </row>
    <row r="303" spans="47:54" x14ac:dyDescent="0.25">
      <c r="AU303" s="208"/>
      <c r="AV303" s="208"/>
      <c r="AW303" s="208"/>
      <c r="AX303" s="208"/>
      <c r="AY303" s="208"/>
      <c r="AZ303" s="208"/>
      <c r="BA303" s="208"/>
      <c r="BB303" s="208"/>
    </row>
    <row r="304" spans="47:54" x14ac:dyDescent="0.25">
      <c r="AU304" s="208"/>
      <c r="AV304" s="208"/>
      <c r="AW304" s="208"/>
      <c r="AX304" s="208"/>
      <c r="AY304" s="208"/>
      <c r="AZ304" s="208"/>
      <c r="BA304" s="208"/>
      <c r="BB304" s="208"/>
    </row>
    <row r="305" spans="47:54" x14ac:dyDescent="0.25">
      <c r="AU305" s="208"/>
      <c r="AV305" s="208"/>
      <c r="AW305" s="208"/>
      <c r="AX305" s="208"/>
      <c r="AY305" s="208"/>
      <c r="AZ305" s="208"/>
      <c r="BA305" s="208"/>
      <c r="BB305" s="208"/>
    </row>
    <row r="306" spans="47:54" x14ac:dyDescent="0.25">
      <c r="AU306" s="208"/>
      <c r="AV306" s="208"/>
      <c r="AW306" s="208"/>
      <c r="AX306" s="208"/>
      <c r="AY306" s="208"/>
      <c r="AZ306" s="208"/>
      <c r="BA306" s="208"/>
      <c r="BB306" s="208"/>
    </row>
    <row r="307" spans="47:54" x14ac:dyDescent="0.25">
      <c r="AU307" s="208"/>
      <c r="AV307" s="208"/>
      <c r="AW307" s="208"/>
      <c r="AX307" s="208"/>
      <c r="AY307" s="208"/>
      <c r="AZ307" s="208"/>
      <c r="BA307" s="208"/>
      <c r="BB307" s="208"/>
    </row>
    <row r="308" spans="47:54" x14ac:dyDescent="0.25">
      <c r="AU308" s="208"/>
      <c r="AV308" s="208"/>
      <c r="AW308" s="208"/>
      <c r="AX308" s="208"/>
      <c r="AY308" s="208"/>
      <c r="AZ308" s="208"/>
      <c r="BA308" s="208"/>
      <c r="BB308" s="208"/>
    </row>
    <row r="309" spans="47:54" x14ac:dyDescent="0.25">
      <c r="AU309" s="208"/>
      <c r="AV309" s="208"/>
      <c r="AW309" s="208"/>
      <c r="AX309" s="208"/>
      <c r="AY309" s="208"/>
      <c r="AZ309" s="208"/>
      <c r="BA309" s="208"/>
      <c r="BB309" s="208"/>
    </row>
    <row r="310" spans="47:54" x14ac:dyDescent="0.25">
      <c r="AU310" s="208"/>
      <c r="AV310" s="208"/>
      <c r="AW310" s="208"/>
      <c r="AX310" s="208"/>
      <c r="AY310" s="208"/>
      <c r="AZ310" s="208"/>
      <c r="BA310" s="208"/>
      <c r="BB310" s="208"/>
    </row>
    <row r="311" spans="47:54" x14ac:dyDescent="0.25">
      <c r="AU311" s="208"/>
      <c r="AV311" s="208"/>
      <c r="AW311" s="208"/>
      <c r="AX311" s="208"/>
      <c r="AY311" s="208"/>
      <c r="AZ311" s="208"/>
      <c r="BA311" s="208"/>
      <c r="BB311" s="208"/>
    </row>
    <row r="312" spans="47:54" x14ac:dyDescent="0.25">
      <c r="AU312" s="208"/>
      <c r="AV312" s="208"/>
      <c r="AW312" s="208"/>
      <c r="AX312" s="208"/>
      <c r="AY312" s="208"/>
      <c r="AZ312" s="208"/>
      <c r="BA312" s="208"/>
      <c r="BB312" s="208"/>
    </row>
    <row r="313" spans="47:54" x14ac:dyDescent="0.25">
      <c r="AU313" s="208"/>
      <c r="AV313" s="208"/>
      <c r="AW313" s="208"/>
      <c r="AX313" s="208"/>
      <c r="AY313" s="208"/>
      <c r="AZ313" s="208"/>
      <c r="BA313" s="208"/>
      <c r="BB313" s="208"/>
    </row>
    <row r="314" spans="47:54" x14ac:dyDescent="0.25">
      <c r="AU314" s="208"/>
      <c r="AV314" s="208"/>
      <c r="AW314" s="208"/>
      <c r="AX314" s="208"/>
      <c r="AY314" s="208"/>
      <c r="AZ314" s="208"/>
      <c r="BA314" s="208"/>
      <c r="BB314" s="208"/>
    </row>
    <row r="315" spans="47:54" x14ac:dyDescent="0.25">
      <c r="AU315" s="208"/>
      <c r="AV315" s="208"/>
      <c r="AW315" s="208"/>
      <c r="AX315" s="208"/>
      <c r="AY315" s="208"/>
      <c r="AZ315" s="208"/>
      <c r="BA315" s="208"/>
      <c r="BB315" s="208"/>
    </row>
    <row r="316" spans="47:54" x14ac:dyDescent="0.25">
      <c r="AU316" s="208"/>
      <c r="AV316" s="208"/>
      <c r="AW316" s="208"/>
      <c r="AX316" s="208"/>
      <c r="AY316" s="208"/>
      <c r="AZ316" s="208"/>
      <c r="BA316" s="208"/>
      <c r="BB316" s="208"/>
    </row>
    <row r="317" spans="47:54" x14ac:dyDescent="0.25">
      <c r="AU317" s="208"/>
      <c r="AV317" s="208"/>
      <c r="AW317" s="208"/>
      <c r="AX317" s="208"/>
      <c r="AY317" s="208"/>
      <c r="AZ317" s="208"/>
      <c r="BA317" s="208"/>
      <c r="BB317" s="208"/>
    </row>
    <row r="318" spans="47:54" x14ac:dyDescent="0.25">
      <c r="AU318" s="208"/>
      <c r="AV318" s="208"/>
      <c r="AW318" s="208"/>
      <c r="AX318" s="208"/>
      <c r="AY318" s="208"/>
      <c r="AZ318" s="208"/>
      <c r="BA318" s="208"/>
      <c r="BB318" s="208"/>
    </row>
    <row r="319" spans="47:54" x14ac:dyDescent="0.25">
      <c r="AU319" s="208"/>
      <c r="AV319" s="208"/>
      <c r="AW319" s="208"/>
      <c r="AX319" s="208"/>
      <c r="AY319" s="208"/>
      <c r="AZ319" s="208"/>
      <c r="BA319" s="208"/>
      <c r="BB319" s="208"/>
    </row>
    <row r="320" spans="47:54" x14ac:dyDescent="0.25">
      <c r="AU320" s="208"/>
      <c r="AV320" s="208"/>
      <c r="AW320" s="208"/>
      <c r="AX320" s="208"/>
      <c r="AY320" s="208"/>
      <c r="AZ320" s="208"/>
      <c r="BA320" s="208"/>
      <c r="BB320" s="208"/>
    </row>
    <row r="321" spans="47:54" x14ac:dyDescent="0.25">
      <c r="AU321" s="208"/>
      <c r="AV321" s="208"/>
      <c r="AW321" s="208"/>
      <c r="AX321" s="208"/>
      <c r="AY321" s="208"/>
      <c r="AZ321" s="208"/>
      <c r="BA321" s="208"/>
      <c r="BB321" s="208"/>
    </row>
    <row r="322" spans="47:54" x14ac:dyDescent="0.25">
      <c r="AU322" s="208"/>
      <c r="AV322" s="208"/>
      <c r="AW322" s="208"/>
      <c r="AX322" s="208"/>
      <c r="AY322" s="208"/>
      <c r="AZ322" s="208"/>
      <c r="BA322" s="208"/>
      <c r="BB322" s="208"/>
    </row>
    <row r="323" spans="47:54" x14ac:dyDescent="0.25">
      <c r="AU323" s="208"/>
      <c r="AV323" s="208"/>
      <c r="AW323" s="208"/>
      <c r="AX323" s="208"/>
      <c r="AY323" s="208"/>
      <c r="AZ323" s="208"/>
      <c r="BA323" s="208"/>
      <c r="BB323" s="208"/>
    </row>
    <row r="324" spans="47:54" x14ac:dyDescent="0.25">
      <c r="AU324" s="208"/>
      <c r="AV324" s="208"/>
      <c r="AW324" s="208"/>
      <c r="AX324" s="208"/>
      <c r="AY324" s="208"/>
      <c r="AZ324" s="208"/>
      <c r="BA324" s="208"/>
      <c r="BB324" s="208"/>
    </row>
    <row r="325" spans="47:54" x14ac:dyDescent="0.25">
      <c r="AU325" s="208"/>
      <c r="AV325" s="208"/>
      <c r="AW325" s="208"/>
      <c r="AX325" s="208"/>
      <c r="AY325" s="208"/>
      <c r="AZ325" s="208"/>
      <c r="BA325" s="208"/>
      <c r="BB325" s="208"/>
    </row>
    <row r="326" spans="47:54" x14ac:dyDescent="0.25">
      <c r="AU326" s="208"/>
      <c r="AV326" s="208"/>
      <c r="AW326" s="208"/>
      <c r="AX326" s="208"/>
      <c r="AY326" s="208"/>
      <c r="AZ326" s="208"/>
      <c r="BA326" s="208"/>
      <c r="BB326" s="208"/>
    </row>
    <row r="327" spans="47:54" x14ac:dyDescent="0.25">
      <c r="AU327" s="208"/>
      <c r="AV327" s="208"/>
      <c r="AW327" s="208"/>
      <c r="AX327" s="208"/>
      <c r="AY327" s="208"/>
      <c r="AZ327" s="208"/>
      <c r="BA327" s="208"/>
      <c r="BB327" s="208"/>
    </row>
    <row r="328" spans="47:54" x14ac:dyDescent="0.25">
      <c r="AU328" s="208"/>
      <c r="AV328" s="208"/>
      <c r="AW328" s="208"/>
      <c r="AX328" s="208"/>
      <c r="AY328" s="208"/>
      <c r="AZ328" s="208"/>
      <c r="BA328" s="208"/>
      <c r="BB328" s="208"/>
    </row>
    <row r="329" spans="47:54" x14ac:dyDescent="0.25">
      <c r="AU329" s="208"/>
      <c r="AV329" s="208"/>
      <c r="AW329" s="208"/>
      <c r="AX329" s="208"/>
      <c r="AY329" s="208"/>
      <c r="AZ329" s="208"/>
      <c r="BA329" s="208"/>
      <c r="BB329" s="208"/>
    </row>
    <row r="330" spans="47:54" x14ac:dyDescent="0.25">
      <c r="AU330" s="208"/>
      <c r="AV330" s="208"/>
      <c r="AW330" s="208"/>
      <c r="AX330" s="208"/>
      <c r="AY330" s="208"/>
      <c r="AZ330" s="208"/>
      <c r="BA330" s="208"/>
      <c r="BB330" s="208"/>
    </row>
    <row r="331" spans="47:54" x14ac:dyDescent="0.25">
      <c r="AU331" s="208"/>
      <c r="AV331" s="208"/>
      <c r="AW331" s="208"/>
      <c r="AX331" s="208"/>
      <c r="AY331" s="208"/>
      <c r="AZ331" s="208"/>
      <c r="BA331" s="208"/>
      <c r="BB331" s="208"/>
    </row>
    <row r="332" spans="47:54" x14ac:dyDescent="0.25">
      <c r="AU332" s="208"/>
      <c r="AV332" s="208"/>
      <c r="AW332" s="208"/>
      <c r="AX332" s="208"/>
      <c r="AY332" s="208"/>
      <c r="AZ332" s="208"/>
      <c r="BA332" s="208"/>
      <c r="BB332" s="208"/>
    </row>
    <row r="333" spans="47:54" x14ac:dyDescent="0.25">
      <c r="AU333" s="208"/>
      <c r="AV333" s="208"/>
      <c r="AW333" s="208"/>
      <c r="AX333" s="208"/>
      <c r="AY333" s="208"/>
      <c r="AZ333" s="208"/>
      <c r="BA333" s="208"/>
      <c r="BB333" s="208"/>
    </row>
    <row r="334" spans="47:54" x14ac:dyDescent="0.25">
      <c r="AU334" s="208"/>
      <c r="AV334" s="208"/>
      <c r="AW334" s="208"/>
      <c r="AX334" s="208"/>
      <c r="AY334" s="208"/>
      <c r="AZ334" s="208"/>
      <c r="BA334" s="208"/>
      <c r="BB334" s="208"/>
    </row>
    <row r="335" spans="47:54" x14ac:dyDescent="0.25">
      <c r="AU335" s="208"/>
      <c r="AV335" s="208"/>
      <c r="AW335" s="208"/>
      <c r="AX335" s="208"/>
      <c r="AY335" s="208"/>
      <c r="AZ335" s="208"/>
      <c r="BA335" s="208"/>
      <c r="BB335" s="208"/>
    </row>
    <row r="336" spans="47:54" x14ac:dyDescent="0.25">
      <c r="AU336" s="208"/>
      <c r="AV336" s="208"/>
      <c r="AW336" s="208"/>
      <c r="AX336" s="208"/>
      <c r="AY336" s="208"/>
      <c r="AZ336" s="208"/>
      <c r="BA336" s="208"/>
      <c r="BB336" s="208"/>
    </row>
    <row r="337" spans="47:54" x14ac:dyDescent="0.25">
      <c r="AU337" s="208"/>
      <c r="AV337" s="208"/>
      <c r="AW337" s="208"/>
      <c r="AX337" s="208"/>
      <c r="AY337" s="208"/>
      <c r="AZ337" s="208"/>
      <c r="BA337" s="208"/>
      <c r="BB337" s="208"/>
    </row>
    <row r="338" spans="47:54" x14ac:dyDescent="0.25">
      <c r="AU338" s="208"/>
      <c r="AV338" s="208"/>
      <c r="AW338" s="208"/>
      <c r="AX338" s="208"/>
      <c r="AY338" s="208"/>
      <c r="AZ338" s="208"/>
      <c r="BA338" s="208"/>
      <c r="BB338" s="208"/>
    </row>
    <row r="339" spans="47:54" x14ac:dyDescent="0.25">
      <c r="AU339" s="208"/>
      <c r="AV339" s="208"/>
      <c r="AW339" s="208"/>
      <c r="AX339" s="208"/>
      <c r="AY339" s="208"/>
      <c r="AZ339" s="208"/>
      <c r="BA339" s="208"/>
      <c r="BB339" s="208"/>
    </row>
    <row r="340" spans="47:54" x14ac:dyDescent="0.25">
      <c r="AU340" s="208"/>
      <c r="AV340" s="208"/>
      <c r="AW340" s="208"/>
      <c r="AX340" s="208"/>
      <c r="AY340" s="208"/>
      <c r="AZ340" s="208"/>
      <c r="BA340" s="208"/>
      <c r="BB340" s="208"/>
    </row>
    <row r="341" spans="47:54" x14ac:dyDescent="0.25">
      <c r="AU341" s="208"/>
      <c r="AV341" s="208"/>
      <c r="AW341" s="208"/>
      <c r="AX341" s="208"/>
      <c r="AY341" s="208"/>
      <c r="AZ341" s="208"/>
      <c r="BA341" s="208"/>
      <c r="BB341" s="208"/>
    </row>
    <row r="342" spans="47:54" x14ac:dyDescent="0.25">
      <c r="AU342" s="208"/>
      <c r="AV342" s="208"/>
      <c r="AW342" s="208"/>
      <c r="AX342" s="208"/>
      <c r="AY342" s="208"/>
      <c r="AZ342" s="208"/>
      <c r="BA342" s="208"/>
      <c r="BB342" s="208"/>
    </row>
    <row r="343" spans="47:54" x14ac:dyDescent="0.25">
      <c r="AU343" s="208"/>
      <c r="AV343" s="208"/>
      <c r="AW343" s="208"/>
      <c r="AX343" s="208"/>
      <c r="AY343" s="208"/>
      <c r="AZ343" s="208"/>
      <c r="BA343" s="208"/>
      <c r="BB343" s="208"/>
    </row>
    <row r="344" spans="47:54" x14ac:dyDescent="0.25">
      <c r="AU344" s="208"/>
      <c r="AV344" s="208"/>
      <c r="AW344" s="208"/>
      <c r="AX344" s="208"/>
      <c r="AY344" s="208"/>
      <c r="AZ344" s="208"/>
      <c r="BA344" s="208"/>
      <c r="BB344" s="208"/>
    </row>
    <row r="345" spans="47:54" x14ac:dyDescent="0.25">
      <c r="AU345" s="208"/>
      <c r="AV345" s="208"/>
      <c r="AW345" s="208"/>
      <c r="AX345" s="208"/>
      <c r="AY345" s="208"/>
      <c r="AZ345" s="208"/>
      <c r="BA345" s="208"/>
      <c r="BB345" s="208"/>
    </row>
    <row r="346" spans="47:54" x14ac:dyDescent="0.25">
      <c r="AU346" s="208"/>
      <c r="AV346" s="208"/>
      <c r="AW346" s="208"/>
      <c r="AX346" s="208"/>
      <c r="AY346" s="208"/>
      <c r="AZ346" s="208"/>
      <c r="BA346" s="208"/>
      <c r="BB346" s="208"/>
    </row>
    <row r="347" spans="47:54" x14ac:dyDescent="0.25">
      <c r="AU347" s="208"/>
      <c r="AV347" s="208"/>
      <c r="AW347" s="208"/>
      <c r="AX347" s="208"/>
      <c r="AY347" s="208"/>
      <c r="AZ347" s="208"/>
      <c r="BA347" s="208"/>
      <c r="BB347" s="208"/>
    </row>
    <row r="348" spans="47:54" x14ac:dyDescent="0.25">
      <c r="AU348" s="208"/>
      <c r="AV348" s="208"/>
      <c r="AW348" s="208"/>
      <c r="AX348" s="208"/>
      <c r="AY348" s="208"/>
      <c r="AZ348" s="208"/>
      <c r="BA348" s="208"/>
      <c r="BB348" s="208"/>
    </row>
    <row r="349" spans="47:54" x14ac:dyDescent="0.25">
      <c r="AU349" s="208"/>
      <c r="AV349" s="208"/>
      <c r="AW349" s="208"/>
      <c r="AX349" s="208"/>
      <c r="AY349" s="208"/>
      <c r="AZ349" s="208"/>
      <c r="BA349" s="208"/>
      <c r="BB349" s="208"/>
    </row>
    <row r="350" spans="47:54" x14ac:dyDescent="0.25">
      <c r="AU350" s="208"/>
      <c r="AV350" s="208"/>
      <c r="AW350" s="208"/>
      <c r="AX350" s="208"/>
      <c r="AY350" s="208"/>
      <c r="AZ350" s="208"/>
      <c r="BA350" s="208"/>
      <c r="BB350" s="208"/>
    </row>
    <row r="351" spans="47:54" x14ac:dyDescent="0.25">
      <c r="AU351" s="208"/>
      <c r="AV351" s="208"/>
      <c r="AW351" s="208"/>
      <c r="AX351" s="208"/>
      <c r="AY351" s="208"/>
      <c r="AZ351" s="208"/>
      <c r="BA351" s="208"/>
      <c r="BB351" s="208"/>
    </row>
    <row r="352" spans="47:54" x14ac:dyDescent="0.25">
      <c r="AU352" s="208"/>
      <c r="AV352" s="208"/>
      <c r="AW352" s="208"/>
      <c r="AX352" s="208"/>
      <c r="AY352" s="208"/>
      <c r="AZ352" s="208"/>
      <c r="BA352" s="208"/>
      <c r="BB352" s="208"/>
    </row>
    <row r="353" spans="47:54" x14ac:dyDescent="0.25">
      <c r="AU353" s="208"/>
      <c r="AV353" s="208"/>
      <c r="AW353" s="208"/>
      <c r="AX353" s="208"/>
      <c r="AY353" s="208"/>
      <c r="AZ353" s="208"/>
      <c r="BA353" s="208"/>
      <c r="BB353" s="208"/>
    </row>
    <row r="354" spans="47:54" x14ac:dyDescent="0.25">
      <c r="AU354" s="208"/>
      <c r="AV354" s="208"/>
      <c r="AW354" s="208"/>
      <c r="AX354" s="208"/>
      <c r="AY354" s="208"/>
      <c r="AZ354" s="208"/>
      <c r="BA354" s="208"/>
      <c r="BB354" s="208"/>
    </row>
    <row r="355" spans="47:54" x14ac:dyDescent="0.25">
      <c r="AU355" s="208"/>
      <c r="AV355" s="208"/>
      <c r="AW355" s="208"/>
      <c r="AX355" s="208"/>
      <c r="AY355" s="208"/>
      <c r="AZ355" s="208"/>
      <c r="BA355" s="208"/>
      <c r="BB355" s="208"/>
    </row>
    <row r="356" spans="47:54" x14ac:dyDescent="0.25">
      <c r="AU356" s="208"/>
      <c r="AV356" s="208"/>
      <c r="AW356" s="208"/>
      <c r="AX356" s="208"/>
      <c r="AY356" s="208"/>
      <c r="AZ356" s="208"/>
      <c r="BA356" s="208"/>
      <c r="BB356" s="208"/>
    </row>
    <row r="357" spans="47:54" x14ac:dyDescent="0.25">
      <c r="AU357" s="208"/>
      <c r="AV357" s="208"/>
      <c r="AW357" s="208"/>
      <c r="AX357" s="208"/>
      <c r="AY357" s="208"/>
      <c r="AZ357" s="208"/>
      <c r="BA357" s="208"/>
      <c r="BB357" s="208"/>
    </row>
    <row r="358" spans="47:54" x14ac:dyDescent="0.25">
      <c r="AU358" s="208"/>
      <c r="AV358" s="208"/>
      <c r="AW358" s="208"/>
      <c r="AX358" s="208"/>
      <c r="AY358" s="208"/>
      <c r="AZ358" s="208"/>
      <c r="BA358" s="208"/>
      <c r="BB358" s="208"/>
    </row>
    <row r="359" spans="47:54" x14ac:dyDescent="0.25">
      <c r="AU359" s="208"/>
      <c r="AV359" s="208"/>
      <c r="AW359" s="208"/>
      <c r="AX359" s="208"/>
      <c r="AY359" s="208"/>
      <c r="AZ359" s="208"/>
      <c r="BA359" s="208"/>
      <c r="BB359" s="208"/>
    </row>
    <row r="360" spans="47:54" x14ac:dyDescent="0.25">
      <c r="AU360" s="208"/>
      <c r="AV360" s="208"/>
      <c r="AW360" s="208"/>
      <c r="AX360" s="208"/>
      <c r="AY360" s="208"/>
      <c r="AZ360" s="208"/>
      <c r="BA360" s="208"/>
      <c r="BB360" s="208"/>
    </row>
    <row r="361" spans="47:54" x14ac:dyDescent="0.25">
      <c r="AU361" s="208"/>
      <c r="AV361" s="208"/>
      <c r="AW361" s="208"/>
      <c r="AX361" s="208"/>
      <c r="AY361" s="208"/>
      <c r="AZ361" s="208"/>
      <c r="BA361" s="208"/>
      <c r="BB361" s="208"/>
    </row>
    <row r="362" spans="47:54" x14ac:dyDescent="0.25">
      <c r="AU362" s="208"/>
      <c r="AV362" s="208"/>
      <c r="AW362" s="208"/>
      <c r="AX362" s="208"/>
      <c r="AY362" s="208"/>
      <c r="AZ362" s="208"/>
      <c r="BA362" s="208"/>
      <c r="BB362" s="208"/>
    </row>
    <row r="363" spans="47:54" x14ac:dyDescent="0.25">
      <c r="AU363" s="208"/>
      <c r="AV363" s="208"/>
      <c r="AW363" s="208"/>
      <c r="AX363" s="208"/>
      <c r="AY363" s="208"/>
      <c r="AZ363" s="208"/>
      <c r="BA363" s="208"/>
      <c r="BB363" s="208"/>
    </row>
    <row r="364" spans="47:54" x14ac:dyDescent="0.25">
      <c r="AU364" s="208"/>
      <c r="AV364" s="208"/>
      <c r="AW364" s="208"/>
      <c r="AX364" s="208"/>
      <c r="AY364" s="208"/>
      <c r="AZ364" s="208"/>
      <c r="BA364" s="208"/>
      <c r="BB364" s="208"/>
    </row>
    <row r="365" spans="47:54" x14ac:dyDescent="0.25">
      <c r="AU365" s="208"/>
      <c r="AV365" s="208"/>
      <c r="AW365" s="208"/>
      <c r="AX365" s="208"/>
      <c r="AY365" s="208"/>
      <c r="AZ365" s="208"/>
      <c r="BA365" s="208"/>
      <c r="BB365" s="208"/>
    </row>
    <row r="366" spans="47:54" x14ac:dyDescent="0.25">
      <c r="AU366" s="208"/>
      <c r="AV366" s="208"/>
      <c r="AW366" s="208"/>
      <c r="AX366" s="208"/>
      <c r="AY366" s="208"/>
      <c r="AZ366" s="208"/>
      <c r="BA366" s="208"/>
      <c r="BB366" s="208"/>
    </row>
    <row r="367" spans="47:54" x14ac:dyDescent="0.25">
      <c r="AU367" s="208"/>
      <c r="AV367" s="208"/>
      <c r="AW367" s="208"/>
      <c r="AX367" s="208"/>
      <c r="AY367" s="208"/>
      <c r="AZ367" s="208"/>
      <c r="BA367" s="208"/>
      <c r="BB367" s="208"/>
    </row>
    <row r="368" spans="47:54" x14ac:dyDescent="0.25">
      <c r="AU368" s="208"/>
      <c r="AV368" s="208"/>
      <c r="AW368" s="208"/>
      <c r="AX368" s="208"/>
      <c r="AY368" s="208"/>
      <c r="AZ368" s="208"/>
      <c r="BA368" s="208"/>
      <c r="BB368" s="208"/>
    </row>
    <row r="369" spans="47:54" x14ac:dyDescent="0.25">
      <c r="AU369" s="208"/>
      <c r="AV369" s="208"/>
      <c r="AW369" s="208"/>
      <c r="AX369" s="208"/>
      <c r="AY369" s="208"/>
      <c r="AZ369" s="208"/>
      <c r="BA369" s="208"/>
      <c r="BB369" s="208"/>
    </row>
    <row r="370" spans="47:54" x14ac:dyDescent="0.25">
      <c r="AU370" s="208"/>
      <c r="AV370" s="208"/>
      <c r="AW370" s="208"/>
      <c r="AX370" s="208"/>
      <c r="AY370" s="208"/>
      <c r="AZ370" s="208"/>
      <c r="BA370" s="208"/>
      <c r="BB370" s="208"/>
    </row>
    <row r="371" spans="47:54" x14ac:dyDescent="0.25">
      <c r="AU371" s="208"/>
      <c r="AV371" s="208"/>
      <c r="AW371" s="208"/>
      <c r="AX371" s="208"/>
      <c r="AY371" s="208"/>
      <c r="AZ371" s="208"/>
      <c r="BA371" s="208"/>
      <c r="BB371" s="208"/>
    </row>
    <row r="372" spans="47:54" x14ac:dyDescent="0.25">
      <c r="AU372" s="208"/>
      <c r="AV372" s="208"/>
      <c r="AW372" s="208"/>
      <c r="AX372" s="208"/>
      <c r="AY372" s="208"/>
      <c r="AZ372" s="208"/>
      <c r="BA372" s="208"/>
      <c r="BB372" s="208"/>
    </row>
    <row r="373" spans="47:54" x14ac:dyDescent="0.25">
      <c r="AU373" s="208"/>
      <c r="AV373" s="208"/>
      <c r="AW373" s="208"/>
      <c r="AX373" s="208"/>
      <c r="AY373" s="208"/>
      <c r="AZ373" s="208"/>
      <c r="BA373" s="208"/>
      <c r="BB373" s="208"/>
    </row>
    <row r="374" spans="47:54" x14ac:dyDescent="0.25">
      <c r="AU374" s="208"/>
      <c r="AV374" s="208"/>
      <c r="AW374" s="208"/>
      <c r="AX374" s="208"/>
      <c r="AY374" s="208"/>
      <c r="AZ374" s="208"/>
      <c r="BA374" s="208"/>
      <c r="BB374" s="208"/>
    </row>
    <row r="375" spans="47:54" x14ac:dyDescent="0.25">
      <c r="AU375" s="208"/>
      <c r="AV375" s="208"/>
      <c r="AW375" s="208"/>
      <c r="AX375" s="208"/>
      <c r="AY375" s="208"/>
      <c r="AZ375" s="208"/>
      <c r="BA375" s="208"/>
      <c r="BB375" s="208"/>
    </row>
    <row r="376" spans="47:54" x14ac:dyDescent="0.25">
      <c r="AU376" s="208"/>
      <c r="AV376" s="208"/>
      <c r="AW376" s="208"/>
      <c r="AX376" s="208"/>
      <c r="AY376" s="208"/>
      <c r="AZ376" s="208"/>
      <c r="BA376" s="208"/>
      <c r="BB376" s="208"/>
    </row>
    <row r="377" spans="47:54" x14ac:dyDescent="0.25">
      <c r="AU377" s="208"/>
      <c r="AV377" s="208"/>
      <c r="AW377" s="208"/>
      <c r="AX377" s="208"/>
      <c r="AY377" s="208"/>
      <c r="AZ377" s="208"/>
      <c r="BA377" s="208"/>
      <c r="BB377" s="208"/>
    </row>
    <row r="378" spans="47:54" x14ac:dyDescent="0.25">
      <c r="AU378" s="208"/>
      <c r="AV378" s="208"/>
      <c r="AW378" s="208"/>
      <c r="AX378" s="208"/>
      <c r="AY378" s="208"/>
      <c r="AZ378" s="208"/>
      <c r="BA378" s="208"/>
      <c r="BB378" s="208"/>
    </row>
    <row r="379" spans="47:54" x14ac:dyDescent="0.25">
      <c r="AU379" s="208"/>
      <c r="AV379" s="208"/>
      <c r="AW379" s="208"/>
      <c r="AX379" s="208"/>
      <c r="AY379" s="208"/>
      <c r="AZ379" s="208"/>
      <c r="BA379" s="208"/>
      <c r="BB379" s="208"/>
    </row>
    <row r="380" spans="47:54" x14ac:dyDescent="0.25">
      <c r="AU380" s="208"/>
      <c r="AV380" s="208"/>
      <c r="AW380" s="208"/>
      <c r="AX380" s="208"/>
      <c r="AY380" s="208"/>
      <c r="AZ380" s="208"/>
      <c r="BA380" s="208"/>
      <c r="BB380" s="208"/>
    </row>
    <row r="381" spans="47:54" x14ac:dyDescent="0.25">
      <c r="AU381" s="208"/>
      <c r="AV381" s="208"/>
      <c r="AW381" s="208"/>
      <c r="AX381" s="208"/>
      <c r="AY381" s="208"/>
      <c r="AZ381" s="208"/>
      <c r="BA381" s="208"/>
      <c r="BB381" s="208"/>
    </row>
    <row r="382" spans="47:54" x14ac:dyDescent="0.25">
      <c r="AU382" s="208"/>
      <c r="AV382" s="208"/>
      <c r="AW382" s="208"/>
      <c r="AX382" s="208"/>
      <c r="AY382" s="208"/>
      <c r="AZ382" s="208"/>
      <c r="BA382" s="208"/>
      <c r="BB382" s="208"/>
    </row>
    <row r="383" spans="47:54" x14ac:dyDescent="0.25">
      <c r="AU383" s="208"/>
      <c r="AV383" s="208"/>
      <c r="AW383" s="208"/>
      <c r="AX383" s="208"/>
      <c r="AY383" s="208"/>
      <c r="AZ383" s="208"/>
      <c r="BA383" s="208"/>
      <c r="BB383" s="208"/>
    </row>
    <row r="384" spans="47:54" x14ac:dyDescent="0.25">
      <c r="AU384" s="208"/>
      <c r="AV384" s="208"/>
      <c r="AW384" s="208"/>
      <c r="AX384" s="208"/>
      <c r="AY384" s="208"/>
      <c r="AZ384" s="208"/>
      <c r="BA384" s="208"/>
      <c r="BB384" s="208"/>
    </row>
    <row r="385" spans="47:54" x14ac:dyDescent="0.25">
      <c r="AU385" s="208"/>
      <c r="AV385" s="208"/>
      <c r="AW385" s="208"/>
      <c r="AX385" s="208"/>
      <c r="AY385" s="208"/>
      <c r="AZ385" s="208"/>
      <c r="BA385" s="208"/>
      <c r="BB385" s="208"/>
    </row>
    <row r="386" spans="47:54" x14ac:dyDescent="0.25">
      <c r="AU386" s="208"/>
      <c r="AV386" s="208"/>
      <c r="AW386" s="208"/>
      <c r="AX386" s="208"/>
      <c r="AY386" s="208"/>
      <c r="AZ386" s="208"/>
      <c r="BA386" s="208"/>
      <c r="BB386" s="208"/>
    </row>
    <row r="387" spans="47:54" x14ac:dyDescent="0.25">
      <c r="AU387" s="208"/>
      <c r="AV387" s="208"/>
      <c r="AW387" s="208"/>
      <c r="AX387" s="208"/>
      <c r="AY387" s="208"/>
      <c r="AZ387" s="208"/>
      <c r="BA387" s="208"/>
      <c r="BB387" s="208"/>
    </row>
    <row r="388" spans="47:54" x14ac:dyDescent="0.25">
      <c r="AU388" s="208"/>
      <c r="AV388" s="208"/>
      <c r="AW388" s="208"/>
      <c r="AX388" s="208"/>
      <c r="AY388" s="208"/>
      <c r="AZ388" s="208"/>
      <c r="BA388" s="208"/>
      <c r="BB388" s="208"/>
    </row>
    <row r="389" spans="47:54" x14ac:dyDescent="0.25">
      <c r="AU389" s="208"/>
      <c r="AV389" s="208"/>
      <c r="AW389" s="208"/>
      <c r="AX389" s="208"/>
      <c r="AY389" s="208"/>
      <c r="AZ389" s="208"/>
      <c r="BA389" s="208"/>
      <c r="BB389" s="208"/>
    </row>
    <row r="390" spans="47:54" x14ac:dyDescent="0.25">
      <c r="AU390" s="208"/>
      <c r="AV390" s="208"/>
      <c r="AW390" s="208"/>
      <c r="AX390" s="208"/>
      <c r="AY390" s="208"/>
      <c r="AZ390" s="208"/>
      <c r="BA390" s="208"/>
      <c r="BB390" s="208"/>
    </row>
    <row r="391" spans="47:54" x14ac:dyDescent="0.25">
      <c r="AU391" s="208"/>
      <c r="AV391" s="208"/>
      <c r="AW391" s="208"/>
      <c r="AX391" s="208"/>
      <c r="AY391" s="208"/>
      <c r="AZ391" s="208"/>
      <c r="BA391" s="208"/>
      <c r="BB391" s="208"/>
    </row>
    <row r="392" spans="47:54" x14ac:dyDescent="0.25">
      <c r="AU392" s="208"/>
      <c r="AV392" s="208"/>
      <c r="AW392" s="208"/>
      <c r="AX392" s="208"/>
      <c r="AY392" s="208"/>
      <c r="AZ392" s="208"/>
      <c r="BA392" s="208"/>
      <c r="BB392" s="208"/>
    </row>
    <row r="393" spans="47:54" x14ac:dyDescent="0.25">
      <c r="AU393" s="208"/>
      <c r="AV393" s="208"/>
      <c r="AW393" s="208"/>
      <c r="AX393" s="208"/>
      <c r="AY393" s="208"/>
      <c r="AZ393" s="208"/>
      <c r="BA393" s="208"/>
      <c r="BB393" s="208"/>
    </row>
    <row r="394" spans="47:54" x14ac:dyDescent="0.25">
      <c r="AU394" s="208"/>
      <c r="AV394" s="208"/>
      <c r="AW394" s="208"/>
      <c r="AX394" s="208"/>
      <c r="AY394" s="208"/>
      <c r="AZ394" s="208"/>
      <c r="BA394" s="208"/>
      <c r="BB394" s="208"/>
    </row>
    <row r="395" spans="47:54" x14ac:dyDescent="0.25">
      <c r="AU395" s="208"/>
      <c r="AV395" s="208"/>
      <c r="AW395" s="208"/>
      <c r="AX395" s="208"/>
      <c r="AY395" s="208"/>
      <c r="AZ395" s="208"/>
      <c r="BA395" s="208"/>
      <c r="BB395" s="208"/>
    </row>
    <row r="396" spans="47:54" x14ac:dyDescent="0.25">
      <c r="AU396" s="208"/>
      <c r="AV396" s="208"/>
      <c r="AW396" s="208"/>
      <c r="AX396" s="208"/>
      <c r="AY396" s="208"/>
      <c r="AZ396" s="208"/>
      <c r="BA396" s="208"/>
      <c r="BB396" s="208"/>
    </row>
    <row r="397" spans="47:54" x14ac:dyDescent="0.25">
      <c r="AU397" s="208"/>
      <c r="AV397" s="208"/>
      <c r="AW397" s="208"/>
      <c r="AX397" s="208"/>
      <c r="AY397" s="208"/>
      <c r="AZ397" s="208"/>
      <c r="BA397" s="208"/>
      <c r="BB397" s="208"/>
    </row>
    <row r="398" spans="47:54" x14ac:dyDescent="0.25">
      <c r="AU398" s="208"/>
      <c r="AV398" s="208"/>
      <c r="AW398" s="208"/>
      <c r="AX398" s="208"/>
      <c r="AY398" s="208"/>
      <c r="AZ398" s="208"/>
      <c r="BA398" s="208"/>
      <c r="BB398" s="208"/>
    </row>
    <row r="399" spans="47:54" x14ac:dyDescent="0.25">
      <c r="AU399" s="208"/>
      <c r="AV399" s="208"/>
      <c r="AW399" s="208"/>
      <c r="AX399" s="208"/>
      <c r="AY399" s="208"/>
      <c r="AZ399" s="208"/>
      <c r="BA399" s="208"/>
      <c r="BB399" s="208"/>
    </row>
    <row r="400" spans="47:54" x14ac:dyDescent="0.25">
      <c r="AU400" s="208"/>
      <c r="AV400" s="208"/>
      <c r="AW400" s="208"/>
      <c r="AX400" s="208"/>
      <c r="AY400" s="208"/>
      <c r="AZ400" s="208"/>
      <c r="BA400" s="208"/>
      <c r="BB400" s="208"/>
    </row>
    <row r="401" spans="47:54" x14ac:dyDescent="0.25">
      <c r="AU401" s="208"/>
      <c r="AV401" s="208"/>
      <c r="AW401" s="208"/>
      <c r="AX401" s="208"/>
      <c r="AY401" s="208"/>
      <c r="AZ401" s="208"/>
      <c r="BA401" s="208"/>
      <c r="BB401" s="208"/>
    </row>
    <row r="402" spans="47:54" x14ac:dyDescent="0.25">
      <c r="AU402" s="208"/>
      <c r="AV402" s="208"/>
      <c r="AW402" s="208"/>
      <c r="AX402" s="208"/>
      <c r="AY402" s="208"/>
      <c r="AZ402" s="208"/>
      <c r="BA402" s="208"/>
      <c r="BB402" s="208"/>
    </row>
    <row r="403" spans="47:54" x14ac:dyDescent="0.25">
      <c r="AU403" s="208"/>
      <c r="AV403" s="208"/>
      <c r="AW403" s="208"/>
      <c r="AX403" s="208"/>
      <c r="AY403" s="208"/>
      <c r="AZ403" s="208"/>
      <c r="BA403" s="208"/>
      <c r="BB403" s="208"/>
    </row>
    <row r="404" spans="47:54" x14ac:dyDescent="0.25">
      <c r="AU404" s="208"/>
      <c r="AV404" s="208"/>
      <c r="AW404" s="208"/>
      <c r="AX404" s="208"/>
      <c r="AY404" s="208"/>
      <c r="AZ404" s="208"/>
      <c r="BA404" s="208"/>
      <c r="BB404" s="208"/>
    </row>
    <row r="405" spans="47:54" x14ac:dyDescent="0.25">
      <c r="AU405" s="208"/>
      <c r="AV405" s="208"/>
      <c r="AW405" s="208"/>
      <c r="AX405" s="208"/>
      <c r="AY405" s="208"/>
      <c r="AZ405" s="208"/>
      <c r="BA405" s="208"/>
      <c r="BB405" s="208"/>
    </row>
    <row r="406" spans="47:54" x14ac:dyDescent="0.25">
      <c r="AU406" s="208"/>
      <c r="AV406" s="208"/>
      <c r="AW406" s="208"/>
      <c r="AX406" s="208"/>
      <c r="AY406" s="208"/>
      <c r="AZ406" s="208"/>
      <c r="BA406" s="208"/>
      <c r="BB406" s="208"/>
    </row>
    <row r="407" spans="47:54" x14ac:dyDescent="0.25">
      <c r="AU407" s="208"/>
      <c r="AV407" s="208"/>
      <c r="AW407" s="208"/>
      <c r="AX407" s="208"/>
      <c r="AY407" s="208"/>
      <c r="AZ407" s="208"/>
      <c r="BA407" s="208"/>
      <c r="BB407" s="208"/>
    </row>
    <row r="408" spans="47:54" x14ac:dyDescent="0.25">
      <c r="AU408" s="208"/>
      <c r="AV408" s="208"/>
      <c r="AW408" s="208"/>
      <c r="AX408" s="208"/>
      <c r="AY408" s="208"/>
      <c r="AZ408" s="208"/>
      <c r="BA408" s="208"/>
      <c r="BB408" s="208"/>
    </row>
    <row r="409" spans="47:54" x14ac:dyDescent="0.25">
      <c r="AU409" s="208"/>
      <c r="AV409" s="208"/>
      <c r="AW409" s="208"/>
      <c r="AX409" s="208"/>
      <c r="AY409" s="208"/>
      <c r="AZ409" s="208"/>
      <c r="BA409" s="208"/>
      <c r="BB409" s="208"/>
    </row>
    <row r="410" spans="47:54" x14ac:dyDescent="0.25">
      <c r="AU410" s="208"/>
      <c r="AV410" s="208"/>
      <c r="AW410" s="208"/>
      <c r="AX410" s="208"/>
      <c r="AY410" s="208"/>
      <c r="AZ410" s="208"/>
      <c r="BA410" s="208"/>
      <c r="BB410" s="208"/>
    </row>
    <row r="411" spans="47:54" x14ac:dyDescent="0.25">
      <c r="AU411" s="208"/>
      <c r="AV411" s="208"/>
      <c r="AW411" s="208"/>
      <c r="AX411" s="208"/>
      <c r="AY411" s="208"/>
      <c r="AZ411" s="208"/>
      <c r="BA411" s="208"/>
      <c r="BB411" s="208"/>
    </row>
    <row r="412" spans="47:54" x14ac:dyDescent="0.25">
      <c r="AU412" s="208"/>
      <c r="AV412" s="208"/>
      <c r="AW412" s="208"/>
      <c r="AX412" s="208"/>
      <c r="AY412" s="208"/>
      <c r="AZ412" s="208"/>
      <c r="BA412" s="208"/>
      <c r="BB412" s="208"/>
    </row>
    <row r="413" spans="47:54" x14ac:dyDescent="0.25">
      <c r="AU413" s="208"/>
      <c r="AV413" s="208"/>
      <c r="AW413" s="208"/>
      <c r="AX413" s="208"/>
      <c r="AY413" s="208"/>
      <c r="AZ413" s="208"/>
      <c r="BA413" s="208"/>
      <c r="BB413" s="208"/>
    </row>
    <row r="414" spans="47:54" x14ac:dyDescent="0.25">
      <c r="AU414" s="208"/>
      <c r="AV414" s="208"/>
      <c r="AW414" s="208"/>
      <c r="AX414" s="208"/>
      <c r="AY414" s="208"/>
      <c r="AZ414" s="208"/>
      <c r="BA414" s="208"/>
      <c r="BB414" s="208"/>
    </row>
    <row r="415" spans="47:54" x14ac:dyDescent="0.25">
      <c r="AU415" s="208"/>
      <c r="AV415" s="208"/>
      <c r="AW415" s="208"/>
      <c r="AX415" s="208"/>
      <c r="AY415" s="208"/>
      <c r="AZ415" s="208"/>
      <c r="BA415" s="208"/>
      <c r="BB415" s="208"/>
    </row>
    <row r="416" spans="47:54" x14ac:dyDescent="0.25">
      <c r="AU416" s="208"/>
      <c r="AV416" s="208"/>
      <c r="AW416" s="208"/>
      <c r="AX416" s="208"/>
      <c r="AY416" s="208"/>
      <c r="AZ416" s="208"/>
      <c r="BA416" s="208"/>
      <c r="BB416" s="208"/>
    </row>
    <row r="417" spans="47:54" x14ac:dyDescent="0.25">
      <c r="AU417" s="208"/>
      <c r="AV417" s="208"/>
      <c r="AW417" s="208"/>
      <c r="AX417" s="208"/>
      <c r="AY417" s="208"/>
      <c r="AZ417" s="208"/>
      <c r="BA417" s="208"/>
      <c r="BB417" s="208"/>
    </row>
    <row r="418" spans="47:54" x14ac:dyDescent="0.25">
      <c r="AU418" s="208"/>
      <c r="AV418" s="208"/>
      <c r="AW418" s="208"/>
      <c r="AX418" s="208"/>
      <c r="AY418" s="208"/>
      <c r="AZ418" s="208"/>
      <c r="BA418" s="208"/>
      <c r="BB418" s="208"/>
    </row>
    <row r="419" spans="47:54" x14ac:dyDescent="0.25">
      <c r="AU419" s="208"/>
      <c r="AV419" s="208"/>
      <c r="AW419" s="208"/>
      <c r="AX419" s="208"/>
      <c r="AY419" s="208"/>
      <c r="AZ419" s="208"/>
      <c r="BA419" s="208"/>
      <c r="BB419" s="208"/>
    </row>
    <row r="420" spans="47:54" x14ac:dyDescent="0.25">
      <c r="AU420" s="208"/>
      <c r="AV420" s="208"/>
      <c r="AW420" s="208"/>
      <c r="AX420" s="208"/>
      <c r="AY420" s="208"/>
      <c r="AZ420" s="208"/>
      <c r="BA420" s="208"/>
      <c r="BB420" s="208"/>
    </row>
    <row r="421" spans="47:54" x14ac:dyDescent="0.25">
      <c r="AU421" s="208"/>
      <c r="AV421" s="208"/>
      <c r="AW421" s="208"/>
      <c r="AX421" s="208"/>
      <c r="AY421" s="208"/>
      <c r="AZ421" s="208"/>
      <c r="BA421" s="208"/>
      <c r="BB421" s="208"/>
    </row>
    <row r="422" spans="47:54" x14ac:dyDescent="0.25">
      <c r="AU422" s="208"/>
      <c r="AV422" s="208"/>
      <c r="AW422" s="208"/>
      <c r="AX422" s="208"/>
      <c r="AY422" s="208"/>
      <c r="AZ422" s="208"/>
      <c r="BA422" s="208"/>
      <c r="BB422" s="208"/>
    </row>
    <row r="423" spans="47:54" x14ac:dyDescent="0.25">
      <c r="AU423" s="208"/>
      <c r="AV423" s="208"/>
      <c r="AW423" s="208"/>
      <c r="AX423" s="208"/>
      <c r="AY423" s="208"/>
      <c r="AZ423" s="208"/>
      <c r="BA423" s="208"/>
      <c r="BB423" s="208"/>
    </row>
    <row r="424" spans="47:54" x14ac:dyDescent="0.25">
      <c r="AU424" s="208"/>
      <c r="AV424" s="208"/>
      <c r="AW424" s="208"/>
      <c r="AX424" s="208"/>
      <c r="AY424" s="208"/>
      <c r="AZ424" s="208"/>
      <c r="BA424" s="208"/>
      <c r="BB424" s="208"/>
    </row>
    <row r="425" spans="47:54" x14ac:dyDescent="0.25">
      <c r="AU425" s="208"/>
      <c r="AV425" s="208"/>
      <c r="AW425" s="208"/>
      <c r="AX425" s="208"/>
      <c r="AY425" s="208"/>
      <c r="AZ425" s="208"/>
      <c r="BA425" s="208"/>
      <c r="BB425" s="208"/>
    </row>
    <row r="426" spans="47:54" x14ac:dyDescent="0.25">
      <c r="AU426" s="208"/>
      <c r="AV426" s="208"/>
      <c r="AW426" s="208"/>
      <c r="AX426" s="208"/>
      <c r="AY426" s="208"/>
      <c r="AZ426" s="208"/>
      <c r="BA426" s="208"/>
      <c r="BB426" s="208"/>
    </row>
    <row r="427" spans="47:54" x14ac:dyDescent="0.25">
      <c r="AU427" s="208"/>
      <c r="AV427" s="208"/>
      <c r="AW427" s="208"/>
      <c r="AX427" s="208"/>
      <c r="AY427" s="208"/>
      <c r="AZ427" s="208"/>
      <c r="BA427" s="208"/>
      <c r="BB427" s="208"/>
    </row>
    <row r="428" spans="47:54" x14ac:dyDescent="0.25">
      <c r="AU428" s="208"/>
      <c r="AV428" s="208"/>
      <c r="AW428" s="208"/>
      <c r="AX428" s="208"/>
      <c r="AY428" s="208"/>
      <c r="AZ428" s="208"/>
      <c r="BA428" s="208"/>
      <c r="BB428" s="208"/>
    </row>
    <row r="429" spans="47:54" x14ac:dyDescent="0.25">
      <c r="AU429" s="208"/>
      <c r="AV429" s="208"/>
      <c r="AW429" s="208"/>
      <c r="AX429" s="208"/>
      <c r="AY429" s="208"/>
      <c r="AZ429" s="208"/>
      <c r="BA429" s="208"/>
      <c r="BB429" s="208"/>
    </row>
    <row r="430" spans="47:54" x14ac:dyDescent="0.25">
      <c r="AU430" s="208"/>
      <c r="AV430" s="208"/>
      <c r="AW430" s="208"/>
      <c r="AX430" s="208"/>
      <c r="AY430" s="208"/>
      <c r="AZ430" s="208"/>
      <c r="BA430" s="208"/>
      <c r="BB430" s="208"/>
    </row>
    <row r="431" spans="47:54" x14ac:dyDescent="0.25">
      <c r="AU431" s="208"/>
      <c r="AV431" s="208"/>
      <c r="AW431" s="208"/>
      <c r="AX431" s="208"/>
      <c r="AY431" s="208"/>
      <c r="AZ431" s="208"/>
      <c r="BA431" s="208"/>
      <c r="BB431" s="208"/>
    </row>
    <row r="432" spans="47:54" x14ac:dyDescent="0.25">
      <c r="AU432" s="208"/>
      <c r="AV432" s="208"/>
      <c r="AW432" s="208"/>
      <c r="AX432" s="208"/>
      <c r="AY432" s="208"/>
      <c r="AZ432" s="208"/>
      <c r="BA432" s="208"/>
      <c r="BB432" s="208"/>
    </row>
    <row r="433" spans="47:54" x14ac:dyDescent="0.25">
      <c r="AU433" s="208"/>
      <c r="AV433" s="208"/>
      <c r="AW433" s="208"/>
      <c r="AX433" s="208"/>
      <c r="AY433" s="208"/>
      <c r="AZ433" s="208"/>
      <c r="BA433" s="208"/>
      <c r="BB433" s="208"/>
    </row>
    <row r="434" spans="47:54" x14ac:dyDescent="0.25">
      <c r="AU434" s="208"/>
      <c r="AV434" s="208"/>
      <c r="AW434" s="208"/>
      <c r="AX434" s="208"/>
      <c r="AY434" s="208"/>
      <c r="AZ434" s="208"/>
      <c r="BA434" s="208"/>
      <c r="BB434" s="208"/>
    </row>
    <row r="435" spans="47:54" x14ac:dyDescent="0.25">
      <c r="AU435" s="208"/>
      <c r="AV435" s="208"/>
      <c r="AW435" s="208"/>
      <c r="AX435" s="208"/>
      <c r="AY435" s="208"/>
      <c r="AZ435" s="208"/>
      <c r="BA435" s="208"/>
      <c r="BB435" s="208"/>
    </row>
    <row r="436" spans="47:54" x14ac:dyDescent="0.25">
      <c r="AU436" s="208"/>
      <c r="AV436" s="208"/>
      <c r="AW436" s="208"/>
      <c r="AX436" s="208"/>
      <c r="AY436" s="208"/>
      <c r="AZ436" s="208"/>
      <c r="BA436" s="208"/>
      <c r="BB436" s="208"/>
    </row>
    <row r="437" spans="47:54" x14ac:dyDescent="0.25">
      <c r="AU437" s="208"/>
      <c r="AV437" s="208"/>
      <c r="AW437" s="208"/>
      <c r="AX437" s="208"/>
      <c r="AY437" s="208"/>
      <c r="AZ437" s="208"/>
      <c r="BA437" s="208"/>
      <c r="BB437" s="208"/>
    </row>
    <row r="438" spans="47:54" x14ac:dyDescent="0.25">
      <c r="AU438" s="208"/>
      <c r="AV438" s="208"/>
      <c r="AW438" s="208"/>
      <c r="AX438" s="208"/>
      <c r="AY438" s="208"/>
      <c r="AZ438" s="208"/>
      <c r="BA438" s="208"/>
      <c r="BB438" s="208"/>
    </row>
    <row r="439" spans="47:54" x14ac:dyDescent="0.25">
      <c r="AU439" s="208"/>
      <c r="AV439" s="208"/>
      <c r="AW439" s="208"/>
      <c r="AX439" s="208"/>
      <c r="AY439" s="208"/>
      <c r="AZ439" s="208"/>
      <c r="BA439" s="208"/>
      <c r="BB439" s="208"/>
    </row>
    <row r="440" spans="47:54" x14ac:dyDescent="0.25">
      <c r="AU440" s="208"/>
      <c r="AV440" s="208"/>
      <c r="AW440" s="208"/>
      <c r="AX440" s="208"/>
      <c r="AY440" s="208"/>
      <c r="AZ440" s="208"/>
      <c r="BA440" s="208"/>
      <c r="BB440" s="208"/>
    </row>
    <row r="441" spans="47:54" x14ac:dyDescent="0.25">
      <c r="AU441" s="208"/>
      <c r="AV441" s="208"/>
      <c r="AW441" s="208"/>
      <c r="AX441" s="208"/>
      <c r="AY441" s="208"/>
      <c r="AZ441" s="208"/>
      <c r="BA441" s="208"/>
      <c r="BB441" s="208"/>
    </row>
    <row r="442" spans="47:54" x14ac:dyDescent="0.25">
      <c r="AU442" s="208"/>
      <c r="AV442" s="208"/>
      <c r="AW442" s="208"/>
      <c r="AX442" s="208"/>
      <c r="AY442" s="208"/>
      <c r="AZ442" s="208"/>
      <c r="BA442" s="208"/>
      <c r="BB442" s="208"/>
    </row>
    <row r="443" spans="47:54" x14ac:dyDescent="0.25">
      <c r="AU443" s="208"/>
      <c r="AV443" s="208"/>
      <c r="AW443" s="208"/>
      <c r="AX443" s="208"/>
      <c r="AY443" s="208"/>
      <c r="AZ443" s="208"/>
      <c r="BA443" s="208"/>
      <c r="BB443" s="208"/>
    </row>
    <row r="444" spans="47:54" x14ac:dyDescent="0.25">
      <c r="AU444" s="208"/>
      <c r="AV444" s="208"/>
      <c r="AW444" s="208"/>
      <c r="AX444" s="208"/>
      <c r="AY444" s="208"/>
      <c r="AZ444" s="208"/>
      <c r="BA444" s="208"/>
      <c r="BB444" s="208"/>
    </row>
    <row r="445" spans="47:54" x14ac:dyDescent="0.25">
      <c r="AU445" s="208"/>
      <c r="AV445" s="208"/>
      <c r="AW445" s="208"/>
      <c r="AX445" s="208"/>
      <c r="AY445" s="208"/>
      <c r="AZ445" s="208"/>
      <c r="BA445" s="208"/>
      <c r="BB445" s="208"/>
    </row>
    <row r="446" spans="47:54" x14ac:dyDescent="0.25">
      <c r="AU446" s="208"/>
      <c r="AV446" s="208"/>
      <c r="AW446" s="208"/>
      <c r="AX446" s="208"/>
      <c r="AY446" s="208"/>
      <c r="AZ446" s="208"/>
      <c r="BA446" s="208"/>
      <c r="BB446" s="208"/>
    </row>
    <row r="447" spans="47:54" x14ac:dyDescent="0.25">
      <c r="AU447" s="208"/>
      <c r="AV447" s="208"/>
      <c r="AW447" s="208"/>
      <c r="AX447" s="208"/>
      <c r="AY447" s="208"/>
      <c r="AZ447" s="208"/>
      <c r="BA447" s="208"/>
      <c r="BB447" s="208"/>
    </row>
    <row r="448" spans="47:54" x14ac:dyDescent="0.25">
      <c r="AU448" s="208"/>
      <c r="AV448" s="208"/>
      <c r="AW448" s="208"/>
      <c r="AX448" s="208"/>
      <c r="AY448" s="208"/>
      <c r="AZ448" s="208"/>
      <c r="BA448" s="208"/>
      <c r="BB448" s="208"/>
    </row>
    <row r="449" spans="47:54" x14ac:dyDescent="0.25">
      <c r="AU449" s="208"/>
      <c r="AV449" s="208"/>
      <c r="AW449" s="208"/>
      <c r="AX449" s="208"/>
      <c r="AY449" s="208"/>
      <c r="AZ449" s="208"/>
      <c r="BA449" s="208"/>
      <c r="BB449" s="208"/>
    </row>
    <row r="450" spans="47:54" x14ac:dyDescent="0.25">
      <c r="AU450" s="208"/>
      <c r="AV450" s="208"/>
      <c r="AW450" s="208"/>
      <c r="AX450" s="208"/>
      <c r="AY450" s="208"/>
      <c r="AZ450" s="208"/>
      <c r="BA450" s="208"/>
      <c r="BB450" s="208"/>
    </row>
    <row r="451" spans="47:54" x14ac:dyDescent="0.25">
      <c r="AU451" s="208"/>
      <c r="AV451" s="208"/>
      <c r="AW451" s="208"/>
      <c r="AX451" s="208"/>
      <c r="AY451" s="208"/>
      <c r="AZ451" s="208"/>
      <c r="BA451" s="208"/>
      <c r="BB451" s="208"/>
    </row>
    <row r="452" spans="47:54" x14ac:dyDescent="0.25">
      <c r="AU452" s="208"/>
      <c r="AV452" s="208"/>
      <c r="AW452" s="208"/>
      <c r="AX452" s="208"/>
      <c r="AY452" s="208"/>
      <c r="AZ452" s="208"/>
      <c r="BA452" s="208"/>
      <c r="BB452" s="208"/>
    </row>
    <row r="453" spans="47:54" x14ac:dyDescent="0.25">
      <c r="AU453" s="208"/>
      <c r="AV453" s="208"/>
      <c r="AW453" s="208"/>
      <c r="AX453" s="208"/>
      <c r="AY453" s="208"/>
      <c r="AZ453" s="208"/>
      <c r="BA453" s="208"/>
      <c r="BB453" s="208"/>
    </row>
    <row r="454" spans="47:54" x14ac:dyDescent="0.25">
      <c r="AU454" s="208"/>
      <c r="AV454" s="208"/>
      <c r="AW454" s="208"/>
      <c r="AX454" s="208"/>
      <c r="AY454" s="208"/>
      <c r="AZ454" s="208"/>
      <c r="BA454" s="208"/>
      <c r="BB454" s="208"/>
    </row>
    <row r="455" spans="47:54" x14ac:dyDescent="0.25">
      <c r="AU455" s="208"/>
      <c r="AV455" s="208"/>
      <c r="AW455" s="208"/>
      <c r="AX455" s="208"/>
      <c r="AY455" s="208"/>
      <c r="AZ455" s="208"/>
      <c r="BA455" s="208"/>
      <c r="BB455" s="208"/>
    </row>
    <row r="456" spans="47:54" x14ac:dyDescent="0.25">
      <c r="AU456" s="208"/>
      <c r="AV456" s="208"/>
      <c r="AW456" s="208"/>
      <c r="AX456" s="208"/>
      <c r="AY456" s="208"/>
      <c r="AZ456" s="208"/>
      <c r="BA456" s="208"/>
      <c r="BB456" s="208"/>
    </row>
    <row r="457" spans="47:54" x14ac:dyDescent="0.25">
      <c r="AU457" s="208"/>
      <c r="AV457" s="208"/>
      <c r="AW457" s="208"/>
      <c r="AX457" s="208"/>
      <c r="AY457" s="208"/>
      <c r="AZ457" s="208"/>
      <c r="BA457" s="208"/>
      <c r="BB457" s="208"/>
    </row>
    <row r="458" spans="47:54" x14ac:dyDescent="0.25">
      <c r="AU458" s="208"/>
      <c r="AV458" s="208"/>
      <c r="AW458" s="208"/>
      <c r="AX458" s="208"/>
      <c r="AY458" s="208"/>
      <c r="AZ458" s="208"/>
      <c r="BA458" s="208"/>
      <c r="BB458" s="208"/>
    </row>
    <row r="459" spans="47:54" x14ac:dyDescent="0.25">
      <c r="AU459" s="208"/>
      <c r="AV459" s="208"/>
      <c r="AW459" s="208"/>
      <c r="AX459" s="208"/>
      <c r="AY459" s="208"/>
      <c r="AZ459" s="208"/>
      <c r="BA459" s="208"/>
      <c r="BB459" s="208"/>
    </row>
    <row r="460" spans="47:54" x14ac:dyDescent="0.25">
      <c r="AU460" s="208"/>
      <c r="AV460" s="208"/>
      <c r="AW460" s="208"/>
      <c r="AX460" s="208"/>
      <c r="AY460" s="208"/>
      <c r="AZ460" s="208"/>
      <c r="BA460" s="208"/>
      <c r="BB460" s="208"/>
    </row>
    <row r="461" spans="47:54" x14ac:dyDescent="0.25">
      <c r="AU461" s="208"/>
      <c r="AV461" s="208"/>
      <c r="AW461" s="208"/>
      <c r="AX461" s="208"/>
      <c r="AY461" s="208"/>
      <c r="AZ461" s="208"/>
      <c r="BA461" s="208"/>
      <c r="BB461" s="208"/>
    </row>
    <row r="462" spans="47:54" x14ac:dyDescent="0.25">
      <c r="AU462" s="208"/>
      <c r="AV462" s="208"/>
      <c r="AW462" s="208"/>
      <c r="AX462" s="208"/>
      <c r="AY462" s="208"/>
      <c r="AZ462" s="208"/>
      <c r="BA462" s="208"/>
      <c r="BB462" s="208"/>
    </row>
    <row r="463" spans="47:54" x14ac:dyDescent="0.25">
      <c r="AU463" s="208"/>
      <c r="AV463" s="208"/>
      <c r="AW463" s="208"/>
      <c r="AX463" s="208"/>
      <c r="AY463" s="208"/>
      <c r="AZ463" s="208"/>
      <c r="BA463" s="208"/>
      <c r="BB463" s="208"/>
    </row>
    <row r="464" spans="47:54" x14ac:dyDescent="0.25">
      <c r="AU464" s="208"/>
      <c r="AV464" s="208"/>
      <c r="AW464" s="208"/>
      <c r="AX464" s="208"/>
      <c r="AY464" s="208"/>
      <c r="AZ464" s="208"/>
      <c r="BA464" s="208"/>
      <c r="BB464" s="208"/>
    </row>
    <row r="465" spans="47:54" x14ac:dyDescent="0.25">
      <c r="AU465" s="208"/>
      <c r="AV465" s="208"/>
      <c r="AW465" s="208"/>
      <c r="AX465" s="208"/>
      <c r="AY465" s="208"/>
      <c r="AZ465" s="208"/>
      <c r="BA465" s="208"/>
      <c r="BB465" s="208"/>
    </row>
    <row r="466" spans="47:54" x14ac:dyDescent="0.25">
      <c r="AU466" s="208"/>
      <c r="AV466" s="208"/>
      <c r="AW466" s="208"/>
      <c r="AX466" s="208"/>
      <c r="AY466" s="208"/>
      <c r="AZ466" s="208"/>
      <c r="BA466" s="208"/>
      <c r="BB466" s="208"/>
    </row>
    <row r="467" spans="47:54" x14ac:dyDescent="0.25">
      <c r="AU467" s="208"/>
      <c r="AV467" s="208"/>
      <c r="AW467" s="208"/>
      <c r="AX467" s="208"/>
      <c r="AY467" s="208"/>
      <c r="AZ467" s="208"/>
      <c r="BA467" s="208"/>
      <c r="BB467" s="208"/>
    </row>
    <row r="468" spans="47:54" x14ac:dyDescent="0.25">
      <c r="AU468" s="208"/>
      <c r="AV468" s="208"/>
      <c r="AW468" s="208"/>
      <c r="AX468" s="208"/>
      <c r="AY468" s="208"/>
      <c r="AZ468" s="208"/>
      <c r="BA468" s="208"/>
      <c r="BB468" s="208"/>
    </row>
    <row r="469" spans="47:54" x14ac:dyDescent="0.25">
      <c r="AU469" s="208"/>
      <c r="AV469" s="208"/>
      <c r="AW469" s="208"/>
      <c r="AX469" s="208"/>
      <c r="AY469" s="208"/>
      <c r="AZ469" s="208"/>
      <c r="BA469" s="208"/>
      <c r="BB469" s="208"/>
    </row>
    <row r="470" spans="47:54" x14ac:dyDescent="0.25">
      <c r="AU470" s="208"/>
      <c r="AV470" s="208"/>
      <c r="AW470" s="208"/>
      <c r="AX470" s="208"/>
      <c r="AY470" s="208"/>
      <c r="AZ470" s="208"/>
      <c r="BA470" s="208"/>
      <c r="BB470" s="208"/>
    </row>
    <row r="471" spans="47:54" x14ac:dyDescent="0.25">
      <c r="AU471" s="208"/>
      <c r="AV471" s="208"/>
      <c r="AW471" s="208"/>
      <c r="AX471" s="208"/>
      <c r="AY471" s="208"/>
      <c r="AZ471" s="208"/>
      <c r="BA471" s="208"/>
      <c r="BB471" s="208"/>
    </row>
    <row r="472" spans="47:54" x14ac:dyDescent="0.25">
      <c r="AU472" s="208"/>
      <c r="AV472" s="208"/>
      <c r="AW472" s="208"/>
      <c r="AX472" s="208"/>
      <c r="AY472" s="208"/>
      <c r="AZ472" s="208"/>
      <c r="BA472" s="208"/>
      <c r="BB472" s="208"/>
    </row>
    <row r="473" spans="47:54" x14ac:dyDescent="0.25">
      <c r="AU473" s="208"/>
      <c r="AV473" s="208"/>
      <c r="AW473" s="208"/>
      <c r="AX473" s="208"/>
      <c r="AY473" s="208"/>
      <c r="AZ473" s="208"/>
      <c r="BA473" s="208"/>
      <c r="BB473" s="208"/>
    </row>
    <row r="474" spans="47:54" x14ac:dyDescent="0.25">
      <c r="AU474" s="208"/>
      <c r="AV474" s="208"/>
      <c r="AW474" s="208"/>
      <c r="AX474" s="208"/>
      <c r="AY474" s="208"/>
      <c r="AZ474" s="208"/>
      <c r="BA474" s="208"/>
      <c r="BB474" s="208"/>
    </row>
    <row r="475" spans="47:54" x14ac:dyDescent="0.25">
      <c r="AU475" s="208"/>
      <c r="AV475" s="208"/>
      <c r="AW475" s="208"/>
      <c r="AX475" s="208"/>
      <c r="AY475" s="208"/>
      <c r="AZ475" s="208"/>
      <c r="BA475" s="208"/>
      <c r="BB475" s="208"/>
    </row>
    <row r="476" spans="47:54" x14ac:dyDescent="0.25">
      <c r="AU476" s="208"/>
      <c r="AV476" s="208"/>
      <c r="AW476" s="208"/>
      <c r="AX476" s="208"/>
      <c r="AY476" s="208"/>
      <c r="AZ476" s="208"/>
      <c r="BA476" s="208"/>
      <c r="BB476" s="208"/>
    </row>
    <row r="477" spans="47:54" x14ac:dyDescent="0.25">
      <c r="AU477" s="208"/>
      <c r="AV477" s="208"/>
      <c r="AW477" s="208"/>
      <c r="AX477" s="208"/>
      <c r="AY477" s="208"/>
      <c r="AZ477" s="208"/>
      <c r="BA477" s="208"/>
      <c r="BB477" s="208"/>
    </row>
    <row r="478" spans="47:54" x14ac:dyDescent="0.25">
      <c r="AU478" s="208"/>
      <c r="AV478" s="208"/>
      <c r="AW478" s="208"/>
      <c r="AX478" s="208"/>
      <c r="AY478" s="208"/>
      <c r="AZ478" s="208"/>
      <c r="BA478" s="208"/>
      <c r="BB478" s="208"/>
    </row>
    <row r="479" spans="47:54" x14ac:dyDescent="0.25">
      <c r="AU479" s="208"/>
      <c r="AV479" s="208"/>
      <c r="AW479" s="208"/>
      <c r="AX479" s="208"/>
      <c r="AY479" s="208"/>
      <c r="AZ479" s="208"/>
      <c r="BA479" s="208"/>
      <c r="BB479" s="208"/>
    </row>
    <row r="480" spans="47:54" x14ac:dyDescent="0.25">
      <c r="AU480" s="208"/>
      <c r="AV480" s="208"/>
      <c r="AW480" s="208"/>
      <c r="AX480" s="208"/>
      <c r="AY480" s="208"/>
      <c r="AZ480" s="208"/>
      <c r="BA480" s="208"/>
      <c r="BB480" s="208"/>
    </row>
    <row r="481" spans="47:54" x14ac:dyDescent="0.25">
      <c r="AU481" s="208"/>
      <c r="AV481" s="208"/>
      <c r="AW481" s="208"/>
      <c r="AX481" s="208"/>
      <c r="AY481" s="208"/>
      <c r="AZ481" s="208"/>
      <c r="BA481" s="208"/>
      <c r="BB481" s="208"/>
    </row>
    <row r="482" spans="47:54" x14ac:dyDescent="0.25">
      <c r="AU482" s="208"/>
      <c r="AV482" s="208"/>
      <c r="AW482" s="208"/>
      <c r="AX482" s="208"/>
      <c r="AY482" s="208"/>
      <c r="AZ482" s="208"/>
      <c r="BA482" s="208"/>
      <c r="BB482" s="208"/>
    </row>
    <row r="483" spans="47:54" x14ac:dyDescent="0.25">
      <c r="AU483" s="208"/>
      <c r="AV483" s="208"/>
      <c r="AW483" s="208"/>
      <c r="AX483" s="208"/>
      <c r="AY483" s="208"/>
      <c r="AZ483" s="208"/>
      <c r="BA483" s="208"/>
      <c r="BB483" s="208"/>
    </row>
    <row r="484" spans="47:54" x14ac:dyDescent="0.25">
      <c r="AU484" s="208"/>
      <c r="AV484" s="208"/>
      <c r="AW484" s="208"/>
      <c r="AX484" s="208"/>
      <c r="AY484" s="208"/>
      <c r="AZ484" s="208"/>
      <c r="BA484" s="208"/>
      <c r="BB484" s="208"/>
    </row>
    <row r="485" spans="47:54" x14ac:dyDescent="0.25">
      <c r="AU485" s="208"/>
      <c r="AV485" s="208"/>
      <c r="AW485" s="208"/>
      <c r="AX485" s="208"/>
      <c r="AY485" s="208"/>
      <c r="AZ485" s="208"/>
      <c r="BA485" s="208"/>
      <c r="BB485" s="208"/>
    </row>
    <row r="486" spans="47:54" x14ac:dyDescent="0.25">
      <c r="AU486" s="208"/>
      <c r="AV486" s="208"/>
      <c r="AW486" s="208"/>
      <c r="AX486" s="208"/>
      <c r="AY486" s="208"/>
      <c r="AZ486" s="208"/>
      <c r="BA486" s="208"/>
      <c r="BB486" s="208"/>
    </row>
    <row r="487" spans="47:54" x14ac:dyDescent="0.25">
      <c r="AU487" s="208"/>
      <c r="AV487" s="208"/>
      <c r="AW487" s="208"/>
      <c r="AX487" s="208"/>
      <c r="AY487" s="208"/>
      <c r="AZ487" s="208"/>
      <c r="BA487" s="208"/>
      <c r="BB487" s="208"/>
    </row>
    <row r="488" spans="47:54" x14ac:dyDescent="0.25">
      <c r="AU488" s="208"/>
      <c r="AV488" s="208"/>
      <c r="AW488" s="208"/>
      <c r="AX488" s="208"/>
      <c r="AY488" s="208"/>
      <c r="AZ488" s="208"/>
      <c r="BA488" s="208"/>
      <c r="BB488" s="208"/>
    </row>
    <row r="489" spans="47:54" x14ac:dyDescent="0.25">
      <c r="AU489" s="208"/>
      <c r="AV489" s="208"/>
      <c r="AW489" s="208"/>
      <c r="AX489" s="208"/>
      <c r="AY489" s="208"/>
      <c r="AZ489" s="208"/>
      <c r="BA489" s="208"/>
      <c r="BB489" s="208"/>
    </row>
    <row r="490" spans="47:54" x14ac:dyDescent="0.25">
      <c r="AU490" s="208"/>
      <c r="AV490" s="208"/>
      <c r="AW490" s="208"/>
      <c r="AX490" s="208"/>
      <c r="AY490" s="208"/>
      <c r="AZ490" s="208"/>
      <c r="BA490" s="208"/>
      <c r="BB490" s="208"/>
    </row>
    <row r="491" spans="47:54" x14ac:dyDescent="0.25">
      <c r="AU491" s="208"/>
      <c r="AV491" s="208"/>
      <c r="AW491" s="208"/>
      <c r="AX491" s="208"/>
      <c r="AY491" s="208"/>
      <c r="AZ491" s="208"/>
      <c r="BA491" s="208"/>
      <c r="BB491" s="208"/>
    </row>
    <row r="492" spans="47:54" x14ac:dyDescent="0.25">
      <c r="AU492" s="208"/>
      <c r="AV492" s="208"/>
      <c r="AW492" s="208"/>
      <c r="AX492" s="208"/>
      <c r="AY492" s="208"/>
      <c r="AZ492" s="208"/>
      <c r="BA492" s="208"/>
      <c r="BB492" s="208"/>
    </row>
    <row r="493" spans="47:54" x14ac:dyDescent="0.25">
      <c r="AU493" s="208"/>
      <c r="AV493" s="208"/>
      <c r="AW493" s="208"/>
      <c r="AX493" s="208"/>
      <c r="AY493" s="208"/>
      <c r="AZ493" s="208"/>
      <c r="BA493" s="208"/>
      <c r="BB493" s="208"/>
    </row>
    <row r="494" spans="47:54" x14ac:dyDescent="0.25">
      <c r="AU494" s="208"/>
      <c r="AV494" s="208"/>
      <c r="AW494" s="208"/>
      <c r="AX494" s="208"/>
      <c r="AY494" s="208"/>
      <c r="AZ494" s="208"/>
      <c r="BA494" s="208"/>
      <c r="BB494" s="208"/>
    </row>
    <row r="495" spans="47:54" x14ac:dyDescent="0.25">
      <c r="AU495" s="208"/>
      <c r="AV495" s="208"/>
      <c r="AW495" s="208"/>
      <c r="AX495" s="208"/>
      <c r="AY495" s="208"/>
      <c r="AZ495" s="208"/>
      <c r="BA495" s="208"/>
      <c r="BB495" s="208"/>
    </row>
    <row r="496" spans="47:54" x14ac:dyDescent="0.25">
      <c r="AU496" s="208"/>
      <c r="AV496" s="208"/>
      <c r="AW496" s="208"/>
      <c r="AX496" s="208"/>
      <c r="AY496" s="208"/>
      <c r="AZ496" s="208"/>
      <c r="BA496" s="208"/>
      <c r="BB496" s="208"/>
    </row>
    <row r="497" spans="47:54" x14ac:dyDescent="0.25">
      <c r="AU497" s="208"/>
      <c r="AV497" s="208"/>
      <c r="AW497" s="208"/>
      <c r="AX497" s="208"/>
      <c r="AY497" s="208"/>
      <c r="AZ497" s="208"/>
      <c r="BA497" s="208"/>
      <c r="BB497" s="208"/>
    </row>
    <row r="498" spans="47:54" x14ac:dyDescent="0.25">
      <c r="AU498" s="208"/>
      <c r="AV498" s="208"/>
      <c r="AW498" s="208"/>
      <c r="AX498" s="208"/>
      <c r="AY498" s="208"/>
      <c r="AZ498" s="208"/>
      <c r="BA498" s="208"/>
      <c r="BB498" s="208"/>
    </row>
    <row r="499" spans="47:54" x14ac:dyDescent="0.25">
      <c r="AU499" s="208"/>
      <c r="AV499" s="208"/>
      <c r="AW499" s="208"/>
      <c r="AX499" s="208"/>
      <c r="AY499" s="208"/>
      <c r="AZ499" s="208"/>
      <c r="BA499" s="208"/>
      <c r="BB499" s="208"/>
    </row>
    <row r="500" spans="47:54" x14ac:dyDescent="0.25">
      <c r="AU500" s="208"/>
      <c r="AV500" s="208"/>
      <c r="AW500" s="208"/>
      <c r="AX500" s="208"/>
      <c r="AY500" s="208"/>
      <c r="AZ500" s="208"/>
      <c r="BA500" s="208"/>
      <c r="BB500" s="208"/>
    </row>
    <row r="501" spans="47:54" x14ac:dyDescent="0.25">
      <c r="AU501" s="208"/>
      <c r="AV501" s="208"/>
      <c r="AW501" s="208"/>
      <c r="AX501" s="208"/>
      <c r="AY501" s="208"/>
      <c r="AZ501" s="208"/>
      <c r="BA501" s="208"/>
      <c r="BB501" s="208"/>
    </row>
    <row r="502" spans="47:54" x14ac:dyDescent="0.25">
      <c r="AU502" s="208"/>
      <c r="AV502" s="208"/>
      <c r="AW502" s="208"/>
      <c r="AX502" s="208"/>
      <c r="AY502" s="208"/>
      <c r="AZ502" s="208"/>
      <c r="BA502" s="208"/>
      <c r="BB502" s="208"/>
    </row>
    <row r="503" spans="47:54" x14ac:dyDescent="0.25">
      <c r="AU503" s="208"/>
      <c r="AV503" s="208"/>
      <c r="AW503" s="208"/>
      <c r="AX503" s="208"/>
      <c r="AY503" s="208"/>
      <c r="AZ503" s="208"/>
      <c r="BA503" s="208"/>
      <c r="BB503" s="208"/>
    </row>
    <row r="504" spans="47:54" x14ac:dyDescent="0.25">
      <c r="AU504" s="208"/>
      <c r="AV504" s="208"/>
      <c r="AW504" s="208"/>
      <c r="AX504" s="208"/>
      <c r="AY504" s="208"/>
      <c r="AZ504" s="208"/>
      <c r="BA504" s="208"/>
      <c r="BB504" s="208"/>
    </row>
    <row r="505" spans="47:54" x14ac:dyDescent="0.25">
      <c r="AU505" s="208"/>
      <c r="AV505" s="208"/>
      <c r="AW505" s="208"/>
      <c r="AX505" s="208"/>
      <c r="AY505" s="208"/>
      <c r="AZ505" s="208"/>
      <c r="BA505" s="208"/>
      <c r="BB505" s="208"/>
    </row>
    <row r="506" spans="47:54" x14ac:dyDescent="0.25">
      <c r="AU506" s="208"/>
      <c r="AV506" s="208"/>
      <c r="AW506" s="208"/>
      <c r="AX506" s="208"/>
      <c r="AY506" s="208"/>
      <c r="AZ506" s="208"/>
      <c r="BA506" s="208"/>
      <c r="BB506" s="208"/>
    </row>
    <row r="507" spans="47:54" x14ac:dyDescent="0.25">
      <c r="AU507" s="208"/>
      <c r="AV507" s="208"/>
      <c r="AW507" s="208"/>
      <c r="AX507" s="208"/>
      <c r="AY507" s="208"/>
      <c r="AZ507" s="208"/>
      <c r="BA507" s="208"/>
      <c r="BB507" s="208"/>
    </row>
    <row r="508" spans="47:54" x14ac:dyDescent="0.25">
      <c r="AU508" s="208"/>
      <c r="AV508" s="208"/>
      <c r="AW508" s="208"/>
      <c r="AX508" s="208"/>
      <c r="AY508" s="208"/>
      <c r="AZ508" s="208"/>
      <c r="BA508" s="208"/>
      <c r="BB508" s="208"/>
    </row>
    <row r="509" spans="47:54" x14ac:dyDescent="0.25">
      <c r="AU509" s="208"/>
      <c r="AV509" s="208"/>
      <c r="AW509" s="208"/>
      <c r="AX509" s="208"/>
      <c r="AY509" s="208"/>
      <c r="AZ509" s="208"/>
      <c r="BA509" s="208"/>
      <c r="BB509" s="208"/>
    </row>
    <row r="510" spans="47:54" x14ac:dyDescent="0.25">
      <c r="AU510" s="208"/>
      <c r="AV510" s="208"/>
      <c r="AW510" s="208"/>
      <c r="AX510" s="208"/>
      <c r="AY510" s="208"/>
      <c r="AZ510" s="208"/>
      <c r="BA510" s="208"/>
      <c r="BB510" s="208"/>
    </row>
    <row r="511" spans="47:54" x14ac:dyDescent="0.25">
      <c r="AU511" s="208"/>
      <c r="AV511" s="208"/>
      <c r="AW511" s="208"/>
      <c r="AX511" s="208"/>
      <c r="AY511" s="208"/>
      <c r="AZ511" s="208"/>
      <c r="BA511" s="208"/>
      <c r="BB511" s="208"/>
    </row>
    <row r="512" spans="47:54" x14ac:dyDescent="0.25">
      <c r="AU512" s="208"/>
      <c r="AV512" s="208"/>
      <c r="AW512" s="208"/>
      <c r="AX512" s="208"/>
      <c r="AY512" s="208"/>
      <c r="AZ512" s="208"/>
      <c r="BA512" s="208"/>
      <c r="BB512" s="208"/>
    </row>
    <row r="513" spans="47:54" x14ac:dyDescent="0.25">
      <c r="AU513" s="208"/>
      <c r="AV513" s="208"/>
      <c r="AW513" s="208"/>
      <c r="AX513" s="208"/>
      <c r="AY513" s="208"/>
      <c r="AZ513" s="208"/>
      <c r="BA513" s="208"/>
      <c r="BB513" s="208"/>
    </row>
    <row r="514" spans="47:54" x14ac:dyDescent="0.25">
      <c r="AU514" s="208"/>
      <c r="AV514" s="208"/>
      <c r="AW514" s="208"/>
      <c r="AX514" s="208"/>
      <c r="AY514" s="208"/>
      <c r="AZ514" s="208"/>
      <c r="BA514" s="208"/>
      <c r="BB514" s="208"/>
    </row>
    <row r="515" spans="47:54" x14ac:dyDescent="0.25">
      <c r="AU515" s="208"/>
      <c r="AV515" s="208"/>
      <c r="AW515" s="208"/>
      <c r="AX515" s="208"/>
      <c r="AY515" s="208"/>
      <c r="AZ515" s="208"/>
      <c r="BA515" s="208"/>
      <c r="BB515" s="208"/>
    </row>
    <row r="516" spans="47:54" x14ac:dyDescent="0.25">
      <c r="AU516" s="208"/>
      <c r="AV516" s="208"/>
      <c r="AW516" s="208"/>
      <c r="AX516" s="208"/>
      <c r="AY516" s="208"/>
      <c r="AZ516" s="208"/>
      <c r="BA516" s="208"/>
      <c r="BB516" s="208"/>
    </row>
    <row r="517" spans="47:54" x14ac:dyDescent="0.25">
      <c r="AU517" s="208"/>
      <c r="AV517" s="208"/>
      <c r="AW517" s="208"/>
      <c r="AX517" s="208"/>
      <c r="AY517" s="208"/>
      <c r="AZ517" s="208"/>
      <c r="BA517" s="208"/>
      <c r="BB517" s="208"/>
    </row>
    <row r="518" spans="47:54" x14ac:dyDescent="0.25">
      <c r="AU518" s="208"/>
      <c r="AV518" s="208"/>
      <c r="AW518" s="208"/>
      <c r="AX518" s="208"/>
      <c r="AY518" s="208"/>
      <c r="AZ518" s="208"/>
      <c r="BA518" s="208"/>
      <c r="BB518" s="208"/>
    </row>
    <row r="519" spans="47:54" x14ac:dyDescent="0.25">
      <c r="AU519" s="208"/>
      <c r="AV519" s="208"/>
      <c r="AW519" s="208"/>
      <c r="AX519" s="208"/>
      <c r="AY519" s="208"/>
      <c r="AZ519" s="208"/>
      <c r="BA519" s="208"/>
      <c r="BB519" s="208"/>
    </row>
    <row r="520" spans="47:54" x14ac:dyDescent="0.25">
      <c r="AU520" s="208"/>
      <c r="AV520" s="208"/>
      <c r="AW520" s="208"/>
      <c r="AX520" s="208"/>
      <c r="AY520" s="208"/>
      <c r="AZ520" s="208"/>
      <c r="BA520" s="208"/>
      <c r="BB520" s="208"/>
    </row>
    <row r="521" spans="47:54" x14ac:dyDescent="0.25">
      <c r="AU521" s="208"/>
      <c r="AV521" s="208"/>
      <c r="AW521" s="208"/>
      <c r="AX521" s="208"/>
      <c r="AY521" s="208"/>
      <c r="AZ521" s="208"/>
      <c r="BA521" s="208"/>
      <c r="BB521" s="208"/>
    </row>
    <row r="522" spans="47:54" x14ac:dyDescent="0.25">
      <c r="AU522" s="208"/>
      <c r="AV522" s="208"/>
      <c r="AW522" s="208"/>
      <c r="AX522" s="208"/>
      <c r="AY522" s="208"/>
      <c r="AZ522" s="208"/>
      <c r="BA522" s="208"/>
      <c r="BB522" s="208"/>
    </row>
    <row r="523" spans="47:54" x14ac:dyDescent="0.25">
      <c r="AU523" s="208"/>
      <c r="AV523" s="208"/>
      <c r="AW523" s="208"/>
      <c r="AX523" s="208"/>
      <c r="AY523" s="208"/>
      <c r="AZ523" s="208"/>
      <c r="BA523" s="208"/>
      <c r="BB523" s="208"/>
    </row>
    <row r="524" spans="47:54" x14ac:dyDescent="0.25">
      <c r="AU524" s="208"/>
      <c r="AV524" s="208"/>
      <c r="AW524" s="208"/>
      <c r="AX524" s="208"/>
      <c r="AY524" s="208"/>
      <c r="AZ524" s="208"/>
      <c r="BA524" s="208"/>
      <c r="BB524" s="208"/>
    </row>
    <row r="525" spans="47:54" x14ac:dyDescent="0.25">
      <c r="AU525" s="208"/>
      <c r="AV525" s="208"/>
      <c r="AW525" s="208"/>
      <c r="AX525" s="208"/>
      <c r="AY525" s="208"/>
      <c r="AZ525" s="208"/>
      <c r="BA525" s="208"/>
      <c r="BB525" s="208"/>
    </row>
    <row r="526" spans="47:54" x14ac:dyDescent="0.25">
      <c r="AU526" s="208"/>
      <c r="AV526" s="208"/>
      <c r="AW526" s="208"/>
      <c r="AX526" s="208"/>
      <c r="AY526" s="208"/>
      <c r="AZ526" s="208"/>
      <c r="BA526" s="208"/>
      <c r="BB526" s="208"/>
    </row>
    <row r="527" spans="47:54" x14ac:dyDescent="0.25">
      <c r="AU527" s="208"/>
      <c r="AV527" s="208"/>
      <c r="AW527" s="208"/>
      <c r="AX527" s="208"/>
      <c r="AY527" s="208"/>
      <c r="AZ527" s="208"/>
      <c r="BA527" s="208"/>
      <c r="BB527" s="208"/>
    </row>
    <row r="528" spans="47:54" x14ac:dyDescent="0.25">
      <c r="AU528" s="208"/>
      <c r="AV528" s="208"/>
      <c r="AW528" s="208"/>
      <c r="AX528" s="208"/>
      <c r="AY528" s="208"/>
      <c r="AZ528" s="208"/>
      <c r="BA528" s="208"/>
      <c r="BB528" s="208"/>
    </row>
    <row r="529" spans="47:54" x14ac:dyDescent="0.25">
      <c r="AU529" s="208"/>
      <c r="AV529" s="208"/>
      <c r="AW529" s="208"/>
      <c r="AX529" s="208"/>
      <c r="AY529" s="208"/>
      <c r="AZ529" s="208"/>
      <c r="BA529" s="208"/>
      <c r="BB529" s="208"/>
    </row>
    <row r="530" spans="47:54" x14ac:dyDescent="0.25">
      <c r="AU530" s="208"/>
      <c r="AV530" s="208"/>
      <c r="AW530" s="208"/>
      <c r="AX530" s="208"/>
      <c r="AY530" s="208"/>
      <c r="AZ530" s="208"/>
      <c r="BA530" s="208"/>
      <c r="BB530" s="208"/>
    </row>
    <row r="531" spans="47:54" x14ac:dyDescent="0.25">
      <c r="AU531" s="208"/>
      <c r="AV531" s="208"/>
      <c r="AW531" s="208"/>
      <c r="AX531" s="208"/>
      <c r="AY531" s="208"/>
      <c r="AZ531" s="208"/>
      <c r="BA531" s="208"/>
      <c r="BB531" s="208"/>
    </row>
    <row r="532" spans="47:54" x14ac:dyDescent="0.25">
      <c r="AU532" s="208"/>
      <c r="AV532" s="208"/>
      <c r="AW532" s="208"/>
      <c r="AX532" s="208"/>
      <c r="AY532" s="208"/>
      <c r="AZ532" s="208"/>
      <c r="BA532" s="208"/>
      <c r="BB532" s="208"/>
    </row>
    <row r="533" spans="47:54" x14ac:dyDescent="0.25">
      <c r="AU533" s="208"/>
      <c r="AV533" s="208"/>
      <c r="AW533" s="208"/>
      <c r="AX533" s="208"/>
      <c r="AY533" s="208"/>
      <c r="AZ533" s="208"/>
      <c r="BA533" s="208"/>
      <c r="BB533" s="208"/>
    </row>
    <row r="534" spans="47:54" x14ac:dyDescent="0.25">
      <c r="AU534" s="208"/>
      <c r="AV534" s="208"/>
      <c r="AW534" s="208"/>
      <c r="AX534" s="208"/>
      <c r="AY534" s="208"/>
      <c r="AZ534" s="208"/>
      <c r="BA534" s="208"/>
      <c r="BB534" s="208"/>
    </row>
    <row r="535" spans="47:54" x14ac:dyDescent="0.25">
      <c r="AU535" s="208"/>
      <c r="AV535" s="208"/>
      <c r="AW535" s="208"/>
      <c r="AX535" s="208"/>
      <c r="AY535" s="208"/>
      <c r="AZ535" s="208"/>
      <c r="BA535" s="208"/>
      <c r="BB535" s="208"/>
    </row>
    <row r="536" spans="47:54" x14ac:dyDescent="0.25">
      <c r="AU536" s="208"/>
      <c r="AV536" s="208"/>
      <c r="AW536" s="208"/>
      <c r="AX536" s="208"/>
      <c r="AY536" s="208"/>
      <c r="AZ536" s="208"/>
      <c r="BA536" s="208"/>
      <c r="BB536" s="208"/>
    </row>
    <row r="537" spans="47:54" x14ac:dyDescent="0.25">
      <c r="AU537" s="208"/>
      <c r="AV537" s="208"/>
      <c r="AW537" s="208"/>
      <c r="AX537" s="208"/>
      <c r="AY537" s="208"/>
      <c r="AZ537" s="208"/>
      <c r="BA537" s="208"/>
      <c r="BB537" s="208"/>
    </row>
    <row r="538" spans="47:54" x14ac:dyDescent="0.25">
      <c r="AU538" s="208"/>
      <c r="AV538" s="208"/>
      <c r="AW538" s="208"/>
      <c r="AX538" s="208"/>
      <c r="AY538" s="208"/>
      <c r="AZ538" s="208"/>
      <c r="BA538" s="208"/>
      <c r="BB538" s="208"/>
    </row>
    <row r="539" spans="47:54" x14ac:dyDescent="0.25">
      <c r="AU539" s="208"/>
      <c r="AV539" s="208"/>
      <c r="AW539" s="208"/>
      <c r="AX539" s="208"/>
      <c r="AY539" s="208"/>
      <c r="AZ539" s="208"/>
      <c r="BA539" s="208"/>
      <c r="BB539" s="208"/>
    </row>
    <row r="540" spans="47:54" x14ac:dyDescent="0.25">
      <c r="AU540" s="208"/>
      <c r="AV540" s="208"/>
      <c r="AW540" s="208"/>
      <c r="AX540" s="208"/>
      <c r="AY540" s="208"/>
      <c r="AZ540" s="208"/>
      <c r="BA540" s="208"/>
      <c r="BB540" s="208"/>
    </row>
    <row r="541" spans="47:54" x14ac:dyDescent="0.25">
      <c r="AU541" s="208"/>
      <c r="AV541" s="208"/>
      <c r="AW541" s="208"/>
      <c r="AX541" s="208"/>
      <c r="AY541" s="208"/>
      <c r="AZ541" s="208"/>
      <c r="BA541" s="208"/>
      <c r="BB541" s="208"/>
    </row>
    <row r="542" spans="47:54" x14ac:dyDescent="0.25">
      <c r="AU542" s="208"/>
      <c r="AV542" s="208"/>
      <c r="AW542" s="208"/>
      <c r="AX542" s="208"/>
      <c r="AY542" s="208"/>
      <c r="AZ542" s="208"/>
      <c r="BA542" s="208"/>
      <c r="BB542" s="208"/>
    </row>
    <row r="543" spans="47:54" x14ac:dyDescent="0.25">
      <c r="AU543" s="208"/>
      <c r="AV543" s="208"/>
      <c r="AW543" s="208"/>
      <c r="AX543" s="208"/>
      <c r="AY543" s="208"/>
      <c r="AZ543" s="208"/>
      <c r="BA543" s="208"/>
      <c r="BB543" s="208"/>
    </row>
    <row r="544" spans="47:54" x14ac:dyDescent="0.25">
      <c r="AU544" s="208"/>
      <c r="AV544" s="208"/>
      <c r="AW544" s="208"/>
      <c r="AX544" s="208"/>
      <c r="AY544" s="208"/>
      <c r="AZ544" s="208"/>
      <c r="BA544" s="208"/>
      <c r="BB544" s="208"/>
    </row>
    <row r="545" spans="47:54" x14ac:dyDescent="0.25">
      <c r="AU545" s="208"/>
      <c r="AV545" s="208"/>
      <c r="AW545" s="208"/>
      <c r="AX545" s="208"/>
      <c r="AY545" s="208"/>
      <c r="AZ545" s="208"/>
      <c r="BA545" s="208"/>
      <c r="BB545" s="208"/>
    </row>
    <row r="546" spans="47:54" x14ac:dyDescent="0.25">
      <c r="AU546" s="208"/>
      <c r="AV546" s="208"/>
      <c r="AW546" s="208"/>
      <c r="AX546" s="208"/>
      <c r="AY546" s="208"/>
      <c r="AZ546" s="208"/>
      <c r="BA546" s="208"/>
      <c r="BB546" s="208"/>
    </row>
    <row r="547" spans="47:54" x14ac:dyDescent="0.25">
      <c r="AU547" s="208"/>
      <c r="AV547" s="208"/>
      <c r="AW547" s="208"/>
      <c r="AX547" s="208"/>
      <c r="AY547" s="208"/>
      <c r="AZ547" s="208"/>
      <c r="BA547" s="208"/>
      <c r="BB547" s="208"/>
    </row>
    <row r="548" spans="47:54" x14ac:dyDescent="0.25">
      <c r="AU548" s="208"/>
      <c r="AV548" s="208"/>
      <c r="AW548" s="208"/>
      <c r="AX548" s="208"/>
      <c r="AY548" s="208"/>
      <c r="AZ548" s="208"/>
      <c r="BA548" s="208"/>
      <c r="BB548" s="208"/>
    </row>
    <row r="549" spans="47:54" x14ac:dyDescent="0.25">
      <c r="AU549" s="208"/>
      <c r="AV549" s="208"/>
      <c r="AW549" s="208"/>
      <c r="AX549" s="208"/>
      <c r="AY549" s="208"/>
      <c r="AZ549" s="208"/>
      <c r="BA549" s="208"/>
      <c r="BB549" s="208"/>
    </row>
    <row r="550" spans="47:54" x14ac:dyDescent="0.25">
      <c r="AU550" s="208"/>
      <c r="AV550" s="208"/>
      <c r="AW550" s="208"/>
      <c r="AX550" s="208"/>
      <c r="AY550" s="208"/>
      <c r="AZ550" s="208"/>
      <c r="BA550" s="208"/>
      <c r="BB550" s="208"/>
    </row>
    <row r="551" spans="47:54" x14ac:dyDescent="0.25">
      <c r="AU551" s="208"/>
      <c r="AV551" s="208"/>
      <c r="AW551" s="208"/>
      <c r="AX551" s="208"/>
      <c r="AY551" s="208"/>
      <c r="AZ551" s="208"/>
      <c r="BA551" s="208"/>
      <c r="BB551" s="208"/>
    </row>
    <row r="552" spans="47:54" x14ac:dyDescent="0.25">
      <c r="AU552" s="208"/>
      <c r="AV552" s="208"/>
      <c r="AW552" s="208"/>
      <c r="AX552" s="208"/>
      <c r="AY552" s="208"/>
      <c r="AZ552" s="208"/>
      <c r="BA552" s="208"/>
      <c r="BB552" s="208"/>
    </row>
    <row r="553" spans="47:54" x14ac:dyDescent="0.25">
      <c r="AU553" s="208"/>
      <c r="AV553" s="208"/>
      <c r="AW553" s="208"/>
      <c r="AX553" s="208"/>
      <c r="AY553" s="208"/>
      <c r="AZ553" s="208"/>
      <c r="BA553" s="208"/>
      <c r="BB553" s="208"/>
    </row>
    <row r="554" spans="47:54" x14ac:dyDescent="0.25">
      <c r="AU554" s="208"/>
      <c r="AV554" s="208"/>
      <c r="AW554" s="208"/>
      <c r="AX554" s="208"/>
      <c r="AY554" s="208"/>
      <c r="AZ554" s="208"/>
      <c r="BA554" s="208"/>
      <c r="BB554" s="208"/>
    </row>
    <row r="555" spans="47:54" x14ac:dyDescent="0.25">
      <c r="AU555" s="208"/>
      <c r="AV555" s="208"/>
      <c r="AW555" s="208"/>
      <c r="AX555" s="208"/>
      <c r="AY555" s="208"/>
      <c r="AZ555" s="208"/>
      <c r="BA555" s="208"/>
      <c r="BB555" s="208"/>
    </row>
    <row r="556" spans="47:54" x14ac:dyDescent="0.25">
      <c r="AU556" s="208"/>
      <c r="AV556" s="208"/>
      <c r="AW556" s="208"/>
      <c r="AX556" s="208"/>
      <c r="AY556" s="208"/>
      <c r="AZ556" s="208"/>
      <c r="BA556" s="208"/>
      <c r="BB556" s="208"/>
    </row>
    <row r="557" spans="47:54" x14ac:dyDescent="0.25">
      <c r="AU557" s="208"/>
      <c r="AV557" s="208"/>
      <c r="AW557" s="208"/>
      <c r="AX557" s="208"/>
      <c r="AY557" s="208"/>
      <c r="AZ557" s="208"/>
      <c r="BA557" s="208"/>
      <c r="BB557" s="208"/>
    </row>
    <row r="558" spans="47:54" x14ac:dyDescent="0.25">
      <c r="AU558" s="208"/>
      <c r="AV558" s="208"/>
      <c r="AW558" s="208"/>
      <c r="AX558" s="208"/>
      <c r="AY558" s="208"/>
      <c r="AZ558" s="208"/>
      <c r="BA558" s="208"/>
      <c r="BB558" s="208"/>
    </row>
    <row r="559" spans="47:54" x14ac:dyDescent="0.25">
      <c r="AU559" s="208"/>
      <c r="AV559" s="208"/>
      <c r="AW559" s="208"/>
      <c r="AX559" s="208"/>
      <c r="AY559" s="208"/>
      <c r="AZ559" s="208"/>
      <c r="BA559" s="208"/>
      <c r="BB559" s="208"/>
    </row>
    <row r="560" spans="47:54" x14ac:dyDescent="0.25">
      <c r="AU560" s="208"/>
      <c r="AV560" s="208"/>
      <c r="AW560" s="208"/>
      <c r="AX560" s="208"/>
      <c r="AY560" s="208"/>
      <c r="AZ560" s="208"/>
      <c r="BA560" s="208"/>
      <c r="BB560" s="208"/>
    </row>
    <row r="561" spans="47:54" x14ac:dyDescent="0.25">
      <c r="AU561" s="208"/>
      <c r="AV561" s="208"/>
      <c r="AW561" s="208"/>
      <c r="AX561" s="208"/>
      <c r="AY561" s="208"/>
      <c r="AZ561" s="208"/>
      <c r="BA561" s="208"/>
      <c r="BB561" s="208"/>
    </row>
    <row r="562" spans="47:54" x14ac:dyDescent="0.25">
      <c r="AU562" s="208"/>
      <c r="AV562" s="208"/>
      <c r="AW562" s="208"/>
      <c r="AX562" s="208"/>
      <c r="AY562" s="208"/>
      <c r="AZ562" s="208"/>
      <c r="BA562" s="208"/>
      <c r="BB562" s="208"/>
    </row>
    <row r="563" spans="47:54" x14ac:dyDescent="0.25">
      <c r="AU563" s="208"/>
      <c r="AV563" s="208"/>
      <c r="AW563" s="208"/>
      <c r="AX563" s="208"/>
      <c r="AY563" s="208"/>
      <c r="AZ563" s="208"/>
      <c r="BA563" s="208"/>
      <c r="BB563" s="208"/>
    </row>
    <row r="564" spans="47:54" x14ac:dyDescent="0.25">
      <c r="AU564" s="208"/>
      <c r="AV564" s="208"/>
      <c r="AW564" s="208"/>
      <c r="AX564" s="208"/>
      <c r="AY564" s="208"/>
      <c r="AZ564" s="208"/>
      <c r="BA564" s="208"/>
      <c r="BB564" s="208"/>
    </row>
    <row r="565" spans="47:54" x14ac:dyDescent="0.25">
      <c r="AU565" s="208"/>
      <c r="AV565" s="208"/>
      <c r="AW565" s="208"/>
      <c r="AX565" s="208"/>
      <c r="AY565" s="208"/>
      <c r="AZ565" s="208"/>
      <c r="BA565" s="208"/>
      <c r="BB565" s="208"/>
    </row>
    <row r="566" spans="47:54" x14ac:dyDescent="0.25">
      <c r="AU566" s="208"/>
      <c r="AV566" s="208"/>
      <c r="AW566" s="208"/>
      <c r="AX566" s="208"/>
      <c r="AY566" s="208"/>
      <c r="AZ566" s="208"/>
      <c r="BA566" s="208"/>
      <c r="BB566" s="208"/>
    </row>
    <row r="567" spans="47:54" x14ac:dyDescent="0.25">
      <c r="AU567" s="208"/>
      <c r="AV567" s="208"/>
      <c r="AW567" s="208"/>
      <c r="AX567" s="208"/>
      <c r="AY567" s="208"/>
      <c r="AZ567" s="208"/>
      <c r="BA567" s="208"/>
      <c r="BB567" s="208"/>
    </row>
    <row r="568" spans="47:54" x14ac:dyDescent="0.25">
      <c r="AU568" s="208"/>
      <c r="AV568" s="208"/>
      <c r="AW568" s="208"/>
      <c r="AX568" s="208"/>
      <c r="AY568" s="208"/>
      <c r="AZ568" s="208"/>
      <c r="BA568" s="208"/>
      <c r="BB568" s="208"/>
    </row>
    <row r="569" spans="47:54" x14ac:dyDescent="0.25">
      <c r="AU569" s="208"/>
      <c r="AV569" s="208"/>
      <c r="AW569" s="208"/>
      <c r="AX569" s="208"/>
      <c r="AY569" s="208"/>
      <c r="AZ569" s="208"/>
      <c r="BA569" s="208"/>
      <c r="BB569" s="208"/>
    </row>
    <row r="570" spans="47:54" x14ac:dyDescent="0.25">
      <c r="AU570" s="208"/>
      <c r="AV570" s="208"/>
      <c r="AW570" s="208"/>
      <c r="AX570" s="208"/>
      <c r="AY570" s="208"/>
      <c r="AZ570" s="208"/>
      <c r="BA570" s="208"/>
      <c r="BB570" s="208"/>
    </row>
    <row r="571" spans="47:54" x14ac:dyDescent="0.25">
      <c r="AU571" s="208"/>
      <c r="AV571" s="208"/>
      <c r="AW571" s="208"/>
      <c r="AX571" s="208"/>
      <c r="AY571" s="208"/>
      <c r="AZ571" s="208"/>
      <c r="BA571" s="208"/>
      <c r="BB571" s="208"/>
    </row>
    <row r="572" spans="47:54" x14ac:dyDescent="0.25">
      <c r="AU572" s="208"/>
      <c r="AV572" s="208"/>
      <c r="AW572" s="208"/>
      <c r="AX572" s="208"/>
      <c r="AY572" s="208"/>
      <c r="AZ572" s="208"/>
      <c r="BA572" s="208"/>
      <c r="BB572" s="208"/>
    </row>
    <row r="573" spans="47:54" x14ac:dyDescent="0.25">
      <c r="AU573" s="208"/>
      <c r="AV573" s="208"/>
      <c r="AW573" s="208"/>
      <c r="AX573" s="208"/>
      <c r="AY573" s="208"/>
      <c r="AZ573" s="208"/>
      <c r="BA573" s="208"/>
      <c r="BB573" s="208"/>
    </row>
    <row r="574" spans="47:54" x14ac:dyDescent="0.25">
      <c r="AU574" s="208"/>
      <c r="AV574" s="208"/>
      <c r="AW574" s="208"/>
      <c r="AX574" s="208"/>
      <c r="AY574" s="208"/>
      <c r="AZ574" s="208"/>
      <c r="BA574" s="208"/>
      <c r="BB574" s="208"/>
    </row>
    <row r="575" spans="47:54" x14ac:dyDescent="0.25">
      <c r="AU575" s="208"/>
      <c r="AV575" s="208"/>
      <c r="AW575" s="208"/>
      <c r="AX575" s="208"/>
      <c r="AY575" s="208"/>
      <c r="AZ575" s="208"/>
      <c r="BA575" s="208"/>
      <c r="BB575" s="208"/>
    </row>
    <row r="576" spans="47:54" x14ac:dyDescent="0.25">
      <c r="AU576" s="208"/>
      <c r="AV576" s="208"/>
      <c r="AW576" s="208"/>
      <c r="AX576" s="208"/>
      <c r="AY576" s="208"/>
      <c r="AZ576" s="208"/>
      <c r="BA576" s="208"/>
      <c r="BB576" s="208"/>
    </row>
    <row r="577" spans="47:54" x14ac:dyDescent="0.25">
      <c r="AU577" s="208"/>
      <c r="AV577" s="208"/>
      <c r="AW577" s="208"/>
      <c r="AX577" s="208"/>
      <c r="AY577" s="208"/>
      <c r="AZ577" s="208"/>
      <c r="BA577" s="208"/>
      <c r="BB577" s="208"/>
    </row>
    <row r="578" spans="47:54" x14ac:dyDescent="0.25">
      <c r="AU578" s="208"/>
      <c r="AV578" s="208"/>
      <c r="AW578" s="208"/>
      <c r="AX578" s="208"/>
      <c r="AY578" s="208"/>
      <c r="AZ578" s="208"/>
      <c r="BA578" s="208"/>
      <c r="BB578" s="208"/>
    </row>
    <row r="579" spans="47:54" x14ac:dyDescent="0.25">
      <c r="AU579" s="208"/>
      <c r="AV579" s="208"/>
      <c r="AW579" s="208"/>
      <c r="AX579" s="208"/>
      <c r="AY579" s="208"/>
      <c r="AZ579" s="208"/>
      <c r="BA579" s="208"/>
      <c r="BB579" s="208"/>
    </row>
    <row r="580" spans="47:54" x14ac:dyDescent="0.25">
      <c r="AU580" s="208"/>
      <c r="AV580" s="208"/>
      <c r="AW580" s="208"/>
      <c r="AX580" s="208"/>
      <c r="AY580" s="208"/>
      <c r="AZ580" s="208"/>
      <c r="BA580" s="208"/>
      <c r="BB580" s="208"/>
    </row>
    <row r="581" spans="47:54" x14ac:dyDescent="0.25">
      <c r="AU581" s="208"/>
      <c r="AV581" s="208"/>
      <c r="AW581" s="208"/>
      <c r="AX581" s="208"/>
      <c r="AY581" s="208"/>
      <c r="AZ581" s="208"/>
      <c r="BA581" s="208"/>
      <c r="BB581" s="208"/>
    </row>
    <row r="582" spans="47:54" x14ac:dyDescent="0.25">
      <c r="AU582" s="208"/>
      <c r="AV582" s="208"/>
      <c r="AW582" s="208"/>
      <c r="AX582" s="208"/>
      <c r="AY582" s="208"/>
      <c r="AZ582" s="208"/>
      <c r="BA582" s="208"/>
      <c r="BB582" s="208"/>
    </row>
    <row r="583" spans="47:54" x14ac:dyDescent="0.25">
      <c r="AU583" s="208"/>
      <c r="AV583" s="208"/>
      <c r="AW583" s="208"/>
      <c r="AX583" s="208"/>
      <c r="AY583" s="208"/>
      <c r="AZ583" s="208"/>
      <c r="BA583" s="208"/>
      <c r="BB583" s="208"/>
    </row>
    <row r="584" spans="47:54" x14ac:dyDescent="0.25">
      <c r="AU584" s="208"/>
      <c r="AV584" s="208"/>
      <c r="AW584" s="208"/>
      <c r="AX584" s="208"/>
      <c r="AY584" s="208"/>
      <c r="AZ584" s="208"/>
      <c r="BA584" s="208"/>
      <c r="BB584" s="208"/>
    </row>
    <row r="585" spans="47:54" x14ac:dyDescent="0.25">
      <c r="AU585" s="208"/>
      <c r="AV585" s="208"/>
      <c r="AW585" s="208"/>
      <c r="AX585" s="208"/>
      <c r="AY585" s="208"/>
      <c r="AZ585" s="208"/>
      <c r="BA585" s="208"/>
      <c r="BB585" s="208"/>
    </row>
    <row r="586" spans="47:54" x14ac:dyDescent="0.25">
      <c r="AU586" s="208"/>
      <c r="AV586" s="208"/>
      <c r="AW586" s="208"/>
      <c r="AX586" s="208"/>
      <c r="AY586" s="208"/>
      <c r="AZ586" s="208"/>
      <c r="BA586" s="208"/>
      <c r="BB586" s="208"/>
    </row>
    <row r="587" spans="47:54" x14ac:dyDescent="0.25">
      <c r="AU587" s="208"/>
      <c r="AV587" s="208"/>
      <c r="AW587" s="208"/>
      <c r="AX587" s="208"/>
      <c r="AY587" s="208"/>
      <c r="AZ587" s="208"/>
      <c r="BA587" s="208"/>
      <c r="BB587" s="208"/>
    </row>
    <row r="588" spans="47:54" x14ac:dyDescent="0.25">
      <c r="AU588" s="208"/>
      <c r="AV588" s="208"/>
      <c r="AW588" s="208"/>
      <c r="AX588" s="208"/>
      <c r="AY588" s="208"/>
      <c r="AZ588" s="208"/>
      <c r="BA588" s="208"/>
      <c r="BB588" s="208"/>
    </row>
    <row r="589" spans="47:54" x14ac:dyDescent="0.25">
      <c r="AU589" s="208"/>
      <c r="AV589" s="208"/>
      <c r="AW589" s="208"/>
      <c r="AX589" s="208"/>
      <c r="AY589" s="208"/>
      <c r="AZ589" s="208"/>
      <c r="BA589" s="208"/>
      <c r="BB589" s="208"/>
    </row>
    <row r="590" spans="47:54" x14ac:dyDescent="0.25">
      <c r="AU590" s="208"/>
      <c r="AV590" s="208"/>
      <c r="AW590" s="208"/>
      <c r="AX590" s="208"/>
      <c r="AY590" s="208"/>
      <c r="AZ590" s="208"/>
      <c r="BA590" s="208"/>
      <c r="BB590" s="208"/>
    </row>
    <row r="591" spans="47:54" x14ac:dyDescent="0.25">
      <c r="AU591" s="208"/>
      <c r="AV591" s="208"/>
      <c r="AW591" s="208"/>
      <c r="AX591" s="208"/>
      <c r="AY591" s="208"/>
      <c r="AZ591" s="208"/>
      <c r="BA591" s="208"/>
      <c r="BB591" s="208"/>
    </row>
    <row r="592" spans="47:54" x14ac:dyDescent="0.25">
      <c r="AU592" s="208"/>
      <c r="AV592" s="208"/>
      <c r="AW592" s="208"/>
      <c r="AX592" s="208"/>
      <c r="AY592" s="208"/>
      <c r="AZ592" s="208"/>
      <c r="BA592" s="208"/>
      <c r="BB592" s="208"/>
    </row>
    <row r="593" spans="47:54" x14ac:dyDescent="0.25">
      <c r="AU593" s="208"/>
      <c r="AV593" s="208"/>
      <c r="AW593" s="208"/>
      <c r="AX593" s="208"/>
      <c r="AY593" s="208"/>
      <c r="AZ593" s="208"/>
      <c r="BA593" s="208"/>
      <c r="BB593" s="208"/>
    </row>
    <row r="594" spans="47:54" x14ac:dyDescent="0.25">
      <c r="AU594" s="208"/>
      <c r="AV594" s="208"/>
      <c r="AW594" s="208"/>
      <c r="AX594" s="208"/>
      <c r="AY594" s="208"/>
      <c r="AZ594" s="208"/>
      <c r="BA594" s="208"/>
      <c r="BB594" s="208"/>
    </row>
    <row r="595" spans="47:54" x14ac:dyDescent="0.25">
      <c r="AU595" s="208"/>
      <c r="AV595" s="208"/>
      <c r="AW595" s="208"/>
      <c r="AX595" s="208"/>
      <c r="AY595" s="208"/>
      <c r="AZ595" s="208"/>
      <c r="BA595" s="208"/>
      <c r="BB595" s="208"/>
    </row>
    <row r="596" spans="47:54" x14ac:dyDescent="0.25">
      <c r="AU596" s="208"/>
      <c r="AV596" s="208"/>
      <c r="AW596" s="208"/>
      <c r="AX596" s="208"/>
      <c r="AY596" s="208"/>
      <c r="AZ596" s="208"/>
      <c r="BA596" s="208"/>
      <c r="BB596" s="208"/>
    </row>
    <row r="597" spans="47:54" x14ac:dyDescent="0.25">
      <c r="AU597" s="208"/>
      <c r="AV597" s="208"/>
      <c r="AW597" s="208"/>
      <c r="AX597" s="208"/>
      <c r="AY597" s="208"/>
      <c r="AZ597" s="208"/>
      <c r="BA597" s="208"/>
      <c r="BB597" s="208"/>
    </row>
    <row r="598" spans="47:54" x14ac:dyDescent="0.25">
      <c r="AU598" s="208"/>
      <c r="AV598" s="208"/>
      <c r="AW598" s="208"/>
      <c r="AX598" s="208"/>
      <c r="AY598" s="208"/>
      <c r="AZ598" s="208"/>
      <c r="BA598" s="208"/>
      <c r="BB598" s="208"/>
    </row>
    <row r="599" spans="47:54" x14ac:dyDescent="0.25">
      <c r="AU599" s="208"/>
      <c r="AV599" s="208"/>
      <c r="AW599" s="208"/>
      <c r="AX599" s="208"/>
      <c r="AY599" s="208"/>
      <c r="AZ599" s="208"/>
      <c r="BA599" s="208"/>
      <c r="BB599" s="208"/>
    </row>
    <row r="600" spans="47:54" x14ac:dyDescent="0.25">
      <c r="AU600" s="208"/>
      <c r="AV600" s="208"/>
      <c r="AW600" s="208"/>
      <c r="AX600" s="208"/>
      <c r="AY600" s="208"/>
      <c r="AZ600" s="208"/>
      <c r="BA600" s="208"/>
      <c r="BB600" s="208"/>
    </row>
    <row r="601" spans="47:54" x14ac:dyDescent="0.25">
      <c r="AU601" s="208"/>
      <c r="AV601" s="208"/>
      <c r="AW601" s="208"/>
      <c r="AX601" s="208"/>
      <c r="AY601" s="208"/>
      <c r="AZ601" s="208"/>
      <c r="BA601" s="208"/>
      <c r="BB601" s="208"/>
    </row>
    <row r="602" spans="47:54" x14ac:dyDescent="0.25">
      <c r="AU602" s="208"/>
      <c r="AV602" s="208"/>
      <c r="AW602" s="208"/>
      <c r="AX602" s="208"/>
      <c r="AY602" s="208"/>
      <c r="AZ602" s="208"/>
      <c r="BA602" s="208"/>
      <c r="BB602" s="208"/>
    </row>
    <row r="603" spans="47:54" x14ac:dyDescent="0.25">
      <c r="AU603" s="208"/>
      <c r="AV603" s="208"/>
      <c r="AW603" s="208"/>
      <c r="AX603" s="208"/>
      <c r="AY603" s="208"/>
      <c r="AZ603" s="208"/>
      <c r="BA603" s="208"/>
      <c r="BB603" s="208"/>
    </row>
    <row r="604" spans="47:54" x14ac:dyDescent="0.25">
      <c r="AU604" s="208"/>
      <c r="AV604" s="208"/>
      <c r="AW604" s="208"/>
      <c r="AX604" s="208"/>
      <c r="AY604" s="208"/>
      <c r="AZ604" s="208"/>
      <c r="BA604" s="208"/>
      <c r="BB604" s="208"/>
    </row>
    <row r="605" spans="47:54" x14ac:dyDescent="0.25">
      <c r="AU605" s="208"/>
      <c r="AV605" s="208"/>
      <c r="AW605" s="208"/>
      <c r="AX605" s="208"/>
      <c r="AY605" s="208"/>
      <c r="AZ605" s="208"/>
      <c r="BA605" s="208"/>
      <c r="BB605" s="208"/>
    </row>
    <row r="606" spans="47:54" x14ac:dyDescent="0.25">
      <c r="AU606" s="208"/>
      <c r="AV606" s="208"/>
      <c r="AW606" s="208"/>
      <c r="AX606" s="208"/>
      <c r="AY606" s="208"/>
      <c r="AZ606" s="208"/>
      <c r="BA606" s="208"/>
      <c r="BB606" s="208"/>
    </row>
    <row r="607" spans="47:54" x14ac:dyDescent="0.25">
      <c r="AU607" s="208"/>
      <c r="AV607" s="208"/>
      <c r="AW607" s="208"/>
      <c r="AX607" s="208"/>
      <c r="AY607" s="208"/>
      <c r="AZ607" s="208"/>
      <c r="BA607" s="208"/>
      <c r="BB607" s="208"/>
    </row>
  </sheetData>
  <sheetProtection algorithmName="SHA-512" hashValue="9SdzfQNYQ7TAenQbzNOUlTsQGd6WYbk1+9IC7cWQOA+X7E24TlyikTDxYV4DlkX4PqAoZTPdAjELMfqWf/Je7g==" saltValue="WO06ShSctMgL/LTcxgR68w==" spinCount="100000" sheet="1" objects="1" scenarios="1"/>
  <mergeCells count="95">
    <mergeCell ref="I1:K1"/>
    <mergeCell ref="W1:AB1"/>
    <mergeCell ref="I2:V4"/>
    <mergeCell ref="W2:Y4"/>
    <mergeCell ref="Z2:AB2"/>
    <mergeCell ref="AO4:AO6"/>
    <mergeCell ref="AP4:AP6"/>
    <mergeCell ref="AM2:AP3"/>
    <mergeCell ref="D3:D6"/>
    <mergeCell ref="E3:E6"/>
    <mergeCell ref="F3:F6"/>
    <mergeCell ref="Z3:AA3"/>
    <mergeCell ref="Z4:AA4"/>
    <mergeCell ref="AC4:AC5"/>
    <mergeCell ref="AD4:AD5"/>
    <mergeCell ref="AE4:AE5"/>
    <mergeCell ref="AF4:AF5"/>
    <mergeCell ref="AC2:AL3"/>
    <mergeCell ref="AG4:AG5"/>
    <mergeCell ref="AH4:AH5"/>
    <mergeCell ref="AI4:AI5"/>
    <mergeCell ref="AB5:AB6"/>
    <mergeCell ref="AK4:AK5"/>
    <mergeCell ref="AL4:AL5"/>
    <mergeCell ref="AM4:AM6"/>
    <mergeCell ref="AN4:AN6"/>
    <mergeCell ref="AJ4:AJ5"/>
    <mergeCell ref="G5:G6"/>
    <mergeCell ref="W5:W6"/>
    <mergeCell ref="X5:X6"/>
    <mergeCell ref="Y5:Y6"/>
    <mergeCell ref="Z5:AA6"/>
    <mergeCell ref="C99:G99"/>
    <mergeCell ref="W99:Y99"/>
    <mergeCell ref="AE99:AI99"/>
    <mergeCell ref="AN99:AP99"/>
    <mergeCell ref="X100:Y100"/>
    <mergeCell ref="AE100:AI100"/>
    <mergeCell ref="AM100:AP100"/>
    <mergeCell ref="E104:H105"/>
    <mergeCell ref="T105:AB106"/>
    <mergeCell ref="AD105:AN106"/>
    <mergeCell ref="T108:T109"/>
    <mergeCell ref="U108:X109"/>
    <mergeCell ref="Y108:AB109"/>
    <mergeCell ref="AD108:AE109"/>
    <mergeCell ref="AF108:AN109"/>
    <mergeCell ref="T112:T113"/>
    <mergeCell ref="U112:X113"/>
    <mergeCell ref="Y112:AB113"/>
    <mergeCell ref="AD112:AE113"/>
    <mergeCell ref="AF112:AN113"/>
    <mergeCell ref="T110:T111"/>
    <mergeCell ref="U110:X111"/>
    <mergeCell ref="Y110:AB111"/>
    <mergeCell ref="AD110:AE111"/>
    <mergeCell ref="AF110:AN111"/>
    <mergeCell ref="AI118:AN119"/>
    <mergeCell ref="T114:T115"/>
    <mergeCell ref="U114:X115"/>
    <mergeCell ref="Y114:AB115"/>
    <mergeCell ref="AD114:AE115"/>
    <mergeCell ref="AF114:AN115"/>
    <mergeCell ref="T116:T117"/>
    <mergeCell ref="U116:X117"/>
    <mergeCell ref="Y116:AB117"/>
    <mergeCell ref="AD116:AE117"/>
    <mergeCell ref="AF116:AN117"/>
    <mergeCell ref="T118:T119"/>
    <mergeCell ref="U118:X119"/>
    <mergeCell ref="Y118:AB119"/>
    <mergeCell ref="AD118:AE119"/>
    <mergeCell ref="AG118:AG119"/>
    <mergeCell ref="AI122:AN123"/>
    <mergeCell ref="T120:T121"/>
    <mergeCell ref="U120:X121"/>
    <mergeCell ref="Y120:AB121"/>
    <mergeCell ref="AD120:AE121"/>
    <mergeCell ref="AG120:AG121"/>
    <mergeCell ref="AI120:AN121"/>
    <mergeCell ref="T122:T123"/>
    <mergeCell ref="U122:X123"/>
    <mergeCell ref="Y122:AB123"/>
    <mergeCell ref="AD122:AE123"/>
    <mergeCell ref="AG122:AG123"/>
    <mergeCell ref="T129:AG134"/>
    <mergeCell ref="I130:P134"/>
    <mergeCell ref="F133:H134"/>
    <mergeCell ref="T124:T125"/>
    <mergeCell ref="U124:X125"/>
    <mergeCell ref="Y124:AB125"/>
    <mergeCell ref="I126:P128"/>
    <mergeCell ref="T126:T127"/>
    <mergeCell ref="U126:X127"/>
    <mergeCell ref="Y126:AB127"/>
  </mergeCells>
  <conditionalFormatting sqref="G7:G97">
    <cfRule type="cellIs" dxfId="13" priority="4" operator="equal">
      <formula>2</formula>
    </cfRule>
    <cfRule type="cellIs" dxfId="12" priority="5" operator="greaterThan">
      <formula>2</formula>
    </cfRule>
  </conditionalFormatting>
  <conditionalFormatting sqref="M69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9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P7:AP45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P44:AP97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U61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3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39</vt:i4>
      </vt:variant>
    </vt:vector>
  </HeadingPairs>
  <TitlesOfParts>
    <vt:vector size="56" baseType="lpstr">
      <vt:lpstr>Classement</vt:lpstr>
      <vt:lpstr>Bountys</vt:lpstr>
      <vt:lpstr>Gagnants-Perdants</vt:lpstr>
      <vt:lpstr>INTEGRALE</vt:lpstr>
      <vt:lpstr>INTEGRALE verrouillée</vt:lpstr>
      <vt:lpstr>S11</vt:lpstr>
      <vt:lpstr>S10</vt:lpstr>
      <vt:lpstr>S09</vt:lpstr>
      <vt:lpstr>S08</vt:lpstr>
      <vt:lpstr>S07</vt:lpstr>
      <vt:lpstr>S06</vt:lpstr>
      <vt:lpstr>S05</vt:lpstr>
      <vt:lpstr>S04</vt:lpstr>
      <vt:lpstr>S03</vt:lpstr>
      <vt:lpstr>S02</vt:lpstr>
      <vt:lpstr>S01</vt:lpstr>
      <vt:lpstr>S00</vt:lpstr>
      <vt:lpstr>INTEGRALE!_FilterDatabase</vt:lpstr>
      <vt:lpstr>'INTEGRALE verrouillée'!_FilterDatabase</vt:lpstr>
      <vt:lpstr>'S02'!Coef</vt:lpstr>
      <vt:lpstr>'S03'!Coef</vt:lpstr>
      <vt:lpstr>'S04'!Coef</vt:lpstr>
      <vt:lpstr>Coef</vt:lpstr>
      <vt:lpstr>G</vt:lpstr>
      <vt:lpstr>INTEGRALE!joueurs</vt:lpstr>
      <vt:lpstr>'INTEGRALE verrouillée'!joueurs</vt:lpstr>
      <vt:lpstr>INTEGRALE!loose</vt:lpstr>
      <vt:lpstr>'INTEGRALE verrouillée'!loose</vt:lpstr>
      <vt:lpstr>'S02'!MPT</vt:lpstr>
      <vt:lpstr>'S03'!MPT</vt:lpstr>
      <vt:lpstr>'S04'!MPT</vt:lpstr>
      <vt:lpstr>MPT</vt:lpstr>
      <vt:lpstr>P</vt:lpstr>
      <vt:lpstr>INTEGRALE!participations</vt:lpstr>
      <vt:lpstr>'INTEGRALE verrouillée'!participations</vt:lpstr>
      <vt:lpstr>INTEGRALE!podiums</vt:lpstr>
      <vt:lpstr>'INTEGRALE verrouillée'!podiums</vt:lpstr>
      <vt:lpstr>Bountys!Print_Area</vt:lpstr>
      <vt:lpstr>Classement!Print_Area</vt:lpstr>
      <vt:lpstr>INTEGRALE!Print_Area</vt:lpstr>
      <vt:lpstr>'INTEGRALE verrouillée'!Print_Area</vt:lpstr>
      <vt:lpstr>'S09'!Print_Area</vt:lpstr>
      <vt:lpstr>'S10'!Print_Area</vt:lpstr>
      <vt:lpstr>'S11'!Print_Area</vt:lpstr>
      <vt:lpstr>INTEGRALE!victoires</vt:lpstr>
      <vt:lpstr>'INTEGRALE verrouillée'!victoires</vt:lpstr>
      <vt:lpstr>Classement!Zone_d_impression</vt:lpstr>
      <vt:lpstr>'S03'!Zone_d_impression</vt:lpstr>
      <vt:lpstr>'S04'!Zone_d_impression</vt:lpstr>
      <vt:lpstr>'S05'!Zone_d_impression</vt:lpstr>
      <vt:lpstr>'S06'!Zone_d_impression</vt:lpstr>
      <vt:lpstr>'S07'!Zone_d_impression</vt:lpstr>
      <vt:lpstr>'S08'!Zone_d_impression</vt:lpstr>
      <vt:lpstr>'S09'!Zone_d_impression</vt:lpstr>
      <vt:lpstr>'S10'!Zone_d_impression</vt:lpstr>
      <vt:lpstr>'S11'!Zone_d_impression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Giustiniani</dc:creator>
  <cp:lastModifiedBy>Utilisateur Windows</cp:lastModifiedBy>
  <cp:lastPrinted>2018-12-30T17:56:33Z</cp:lastPrinted>
  <dcterms:created xsi:type="dcterms:W3CDTF">2007-05-25T23:40:54Z</dcterms:created>
  <dcterms:modified xsi:type="dcterms:W3CDTF">2019-01-26T11:30:18Z</dcterms:modified>
</cp:coreProperties>
</file>